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iego\Documents\MEng Space Systems (Local)\2. EUE\Micro-Satellite-Design-Analysis\Documentos\"/>
    </mc:Choice>
  </mc:AlternateContent>
  <xr:revisionPtr revIDLastSave="0" documentId="13_ncr:1_{B61E87E6-9D18-471D-BA2B-18F9D5020696}" xr6:coauthVersionLast="47" xr6:coauthVersionMax="47" xr10:uidLastSave="{00000000-0000-0000-0000-000000000000}"/>
  <bookViews>
    <workbookView xWindow="-28920" yWindow="-105" windowWidth="29040" windowHeight="15840" activeTab="4" xr2:uid="{5BA9392F-C683-4373-9077-1D6BAC03E8AC}"/>
  </bookViews>
  <sheets>
    <sheet name="Random_MoS" sheetId="5" r:id="rId1"/>
    <sheet name="Especificaciones seno" sheetId="4" r:id="rId2"/>
    <sheet name="Static_MoS" sheetId="3" r:id="rId3"/>
    <sheet name="Forces Input " sheetId="6" r:id="rId4"/>
    <sheet name="Forces x KM x KA"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7" l="1"/>
  <c r="O70" i="7" l="1"/>
  <c r="O71" i="7"/>
  <c r="O72" i="7"/>
  <c r="O73" i="7"/>
  <c r="O74" i="7"/>
  <c r="O75" i="7"/>
  <c r="O76" i="7"/>
  <c r="O77" i="7"/>
  <c r="O78" i="7"/>
  <c r="O79" i="7"/>
  <c r="O80" i="7"/>
  <c r="O69" i="7"/>
  <c r="N70" i="7"/>
  <c r="N71" i="7"/>
  <c r="N72" i="7"/>
  <c r="N73" i="7"/>
  <c r="N74" i="7"/>
  <c r="N75" i="7"/>
  <c r="N76" i="7"/>
  <c r="N77" i="7"/>
  <c r="N78" i="7"/>
  <c r="N79" i="7"/>
  <c r="N80" i="7"/>
  <c r="N69" i="7"/>
  <c r="O58" i="7"/>
  <c r="O59" i="7"/>
  <c r="O60" i="7"/>
  <c r="O61" i="7"/>
  <c r="O62" i="7"/>
  <c r="O63" i="7"/>
  <c r="O64" i="7"/>
  <c r="O65" i="7"/>
  <c r="O66" i="7"/>
  <c r="O67" i="7"/>
  <c r="O68" i="7"/>
  <c r="O57" i="7"/>
  <c r="N58" i="7"/>
  <c r="N59" i="7"/>
  <c r="N60" i="7"/>
  <c r="N61" i="7"/>
  <c r="N62" i="7"/>
  <c r="N63" i="7"/>
  <c r="N64" i="7"/>
  <c r="N65" i="7"/>
  <c r="N66" i="7"/>
  <c r="N67" i="7"/>
  <c r="N68" i="7"/>
  <c r="N57" i="7"/>
  <c r="O46" i="7"/>
  <c r="O47" i="7"/>
  <c r="O48" i="7"/>
  <c r="O49" i="7"/>
  <c r="O50" i="7"/>
  <c r="O51" i="7"/>
  <c r="O52" i="7"/>
  <c r="O53" i="7"/>
  <c r="O54" i="7"/>
  <c r="O55" i="7"/>
  <c r="O56" i="7"/>
  <c r="O45" i="7"/>
  <c r="N46" i="7"/>
  <c r="N47" i="7"/>
  <c r="N48" i="7"/>
  <c r="N49" i="7"/>
  <c r="N50" i="7"/>
  <c r="N51" i="7"/>
  <c r="N52" i="7"/>
  <c r="N53" i="7"/>
  <c r="N54" i="7"/>
  <c r="N55" i="7"/>
  <c r="N56" i="7"/>
  <c r="N45" i="7"/>
  <c r="I80" i="7"/>
  <c r="I79" i="7"/>
  <c r="I78" i="7"/>
  <c r="I77" i="7"/>
  <c r="I76" i="7"/>
  <c r="I75" i="7"/>
  <c r="M75" i="7" s="1"/>
  <c r="I74" i="7"/>
  <c r="I73" i="7"/>
  <c r="I72" i="7"/>
  <c r="I71" i="7"/>
  <c r="I70" i="7"/>
  <c r="I69" i="7"/>
  <c r="I68" i="7"/>
  <c r="M68" i="7" s="1"/>
  <c r="I67" i="7"/>
  <c r="I66" i="7"/>
  <c r="I65" i="7"/>
  <c r="I64" i="7"/>
  <c r="I63" i="7"/>
  <c r="I62" i="7"/>
  <c r="I61" i="7"/>
  <c r="I60" i="7"/>
  <c r="I59" i="7"/>
  <c r="I58" i="7"/>
  <c r="M58" i="7" s="1"/>
  <c r="I57" i="7"/>
  <c r="M57" i="7" s="1"/>
  <c r="H80" i="7"/>
  <c r="H79" i="7"/>
  <c r="H78" i="7"/>
  <c r="J78" i="7" s="1"/>
  <c r="H77" i="7"/>
  <c r="H76" i="7"/>
  <c r="L76" i="7" s="1"/>
  <c r="H75" i="7"/>
  <c r="H74" i="7"/>
  <c r="H73" i="7"/>
  <c r="J73" i="7" s="1"/>
  <c r="H72" i="7"/>
  <c r="H71" i="7"/>
  <c r="H70" i="7"/>
  <c r="J70" i="7" s="1"/>
  <c r="H69" i="7"/>
  <c r="H68" i="7"/>
  <c r="J68" i="7" s="1"/>
  <c r="H67" i="7"/>
  <c r="H66" i="7"/>
  <c r="L66" i="7" s="1"/>
  <c r="H65" i="7"/>
  <c r="K65" i="7" s="1"/>
  <c r="H64" i="7"/>
  <c r="H63" i="7"/>
  <c r="H62" i="7"/>
  <c r="J62" i="7" s="1"/>
  <c r="H61" i="7"/>
  <c r="L61" i="7" s="1"/>
  <c r="H60" i="7"/>
  <c r="H59" i="7"/>
  <c r="H58" i="7"/>
  <c r="K58" i="7" s="1"/>
  <c r="H57" i="7"/>
  <c r="J57" i="7" s="1"/>
  <c r="J59" i="7"/>
  <c r="I56" i="7"/>
  <c r="I55" i="7"/>
  <c r="I54" i="7"/>
  <c r="I53" i="7"/>
  <c r="I52" i="7"/>
  <c r="I51" i="7"/>
  <c r="I50" i="7"/>
  <c r="I49" i="7"/>
  <c r="I48" i="7"/>
  <c r="I47" i="7"/>
  <c r="M47" i="7" s="1"/>
  <c r="I46" i="7"/>
  <c r="I45" i="7"/>
  <c r="H56" i="7"/>
  <c r="J56" i="7" s="1"/>
  <c r="H55" i="7"/>
  <c r="J55" i="7" s="1"/>
  <c r="H54" i="7"/>
  <c r="K54" i="7" s="1"/>
  <c r="H53" i="7"/>
  <c r="H52" i="7"/>
  <c r="J52" i="7" s="1"/>
  <c r="H51" i="7"/>
  <c r="J51" i="7" s="1"/>
  <c r="H50" i="7"/>
  <c r="J50" i="7" s="1"/>
  <c r="H49" i="7"/>
  <c r="J49" i="7" s="1"/>
  <c r="H48" i="7"/>
  <c r="H47" i="7"/>
  <c r="H46" i="7"/>
  <c r="K46" i="7" s="1"/>
  <c r="H45" i="7"/>
  <c r="K45" i="7" s="1"/>
  <c r="O112" i="7"/>
  <c r="O113" i="7"/>
  <c r="O114" i="7"/>
  <c r="O115" i="7"/>
  <c r="O116" i="7"/>
  <c r="O117" i="7"/>
  <c r="O118" i="7"/>
  <c r="O119" i="7"/>
  <c r="O120" i="7"/>
  <c r="O121" i="7"/>
  <c r="O122" i="7"/>
  <c r="O111" i="7"/>
  <c r="O100" i="7"/>
  <c r="O101" i="7"/>
  <c r="O102" i="7"/>
  <c r="O103" i="7"/>
  <c r="O104" i="7"/>
  <c r="O105" i="7"/>
  <c r="O106" i="7"/>
  <c r="O107" i="7"/>
  <c r="O108" i="7"/>
  <c r="O109" i="7"/>
  <c r="O110" i="7"/>
  <c r="O99" i="7"/>
  <c r="O88" i="7"/>
  <c r="O89" i="7"/>
  <c r="O90" i="7"/>
  <c r="O91" i="7"/>
  <c r="O92" i="7"/>
  <c r="O93" i="7"/>
  <c r="O94" i="7"/>
  <c r="O95" i="7"/>
  <c r="O96" i="7"/>
  <c r="O97" i="7"/>
  <c r="O98" i="7"/>
  <c r="O87" i="7"/>
  <c r="N112" i="7"/>
  <c r="N113" i="7"/>
  <c r="N114" i="7"/>
  <c r="N115" i="7"/>
  <c r="N116" i="7"/>
  <c r="N117" i="7"/>
  <c r="N118" i="7"/>
  <c r="N119" i="7"/>
  <c r="N120" i="7"/>
  <c r="N121" i="7"/>
  <c r="N122" i="7"/>
  <c r="N111" i="7"/>
  <c r="N100" i="7"/>
  <c r="N101" i="7"/>
  <c r="N102" i="7"/>
  <c r="N103" i="7"/>
  <c r="N104" i="7"/>
  <c r="N105" i="7"/>
  <c r="N106" i="7"/>
  <c r="N107" i="7"/>
  <c r="N108" i="7"/>
  <c r="N109" i="7"/>
  <c r="N110" i="7"/>
  <c r="N99" i="7"/>
  <c r="N88" i="7"/>
  <c r="N89" i="7"/>
  <c r="N90" i="7"/>
  <c r="N91" i="7"/>
  <c r="N92" i="7"/>
  <c r="N93" i="7"/>
  <c r="N94" i="7"/>
  <c r="N95" i="7"/>
  <c r="N96" i="7"/>
  <c r="N97" i="7"/>
  <c r="N98" i="7"/>
  <c r="N87" i="7"/>
  <c r="I110" i="7"/>
  <c r="M110" i="7" s="1"/>
  <c r="I109" i="7"/>
  <c r="M109" i="7" s="1"/>
  <c r="I108" i="7"/>
  <c r="I107" i="7"/>
  <c r="I106" i="7"/>
  <c r="I105" i="7"/>
  <c r="I104" i="7"/>
  <c r="M104" i="7" s="1"/>
  <c r="I103" i="7"/>
  <c r="I102" i="7"/>
  <c r="I101" i="7"/>
  <c r="M101" i="7" s="1"/>
  <c r="I100" i="7"/>
  <c r="I99" i="7"/>
  <c r="H110" i="7"/>
  <c r="H109" i="7"/>
  <c r="H108" i="7"/>
  <c r="H107" i="7"/>
  <c r="K107" i="7" s="1"/>
  <c r="H106" i="7"/>
  <c r="J106" i="7" s="1"/>
  <c r="H105" i="7"/>
  <c r="H104" i="7"/>
  <c r="H103" i="7"/>
  <c r="H102" i="7"/>
  <c r="H101" i="7"/>
  <c r="H100" i="7"/>
  <c r="H99" i="7"/>
  <c r="K99" i="7"/>
  <c r="M100" i="7"/>
  <c r="I122" i="7"/>
  <c r="I121" i="7"/>
  <c r="I120" i="7"/>
  <c r="M120" i="7" s="1"/>
  <c r="I119" i="7"/>
  <c r="I118" i="7"/>
  <c r="I117" i="7"/>
  <c r="I116" i="7"/>
  <c r="M116" i="7" s="1"/>
  <c r="I115" i="7"/>
  <c r="I114" i="7"/>
  <c r="I113" i="7"/>
  <c r="I112" i="7"/>
  <c r="M112" i="7" s="1"/>
  <c r="I111" i="7"/>
  <c r="H122" i="7"/>
  <c r="K122" i="7" s="1"/>
  <c r="H121" i="7"/>
  <c r="H120" i="7"/>
  <c r="K120" i="7" s="1"/>
  <c r="H119" i="7"/>
  <c r="H118" i="7"/>
  <c r="H117" i="7"/>
  <c r="H116" i="7"/>
  <c r="J116" i="7" s="1"/>
  <c r="H115" i="7"/>
  <c r="H114" i="7"/>
  <c r="K114" i="7" s="1"/>
  <c r="H113" i="7"/>
  <c r="J113" i="7" s="1"/>
  <c r="H112" i="7"/>
  <c r="H111" i="7"/>
  <c r="L111" i="7" s="1"/>
  <c r="J117" i="7"/>
  <c r="K118" i="7"/>
  <c r="K121" i="7"/>
  <c r="I98" i="7"/>
  <c r="I97" i="7"/>
  <c r="I96" i="7"/>
  <c r="I95" i="7"/>
  <c r="I94" i="7"/>
  <c r="M94" i="7" s="1"/>
  <c r="I93" i="7"/>
  <c r="I92" i="7"/>
  <c r="I91" i="7"/>
  <c r="I90" i="7"/>
  <c r="M90" i="7" s="1"/>
  <c r="I89" i="7"/>
  <c r="M89" i="7" s="1"/>
  <c r="I88" i="7"/>
  <c r="I87" i="7"/>
  <c r="H98" i="7"/>
  <c r="M98" i="7" s="1"/>
  <c r="H97" i="7"/>
  <c r="H96" i="7"/>
  <c r="K96" i="7" s="1"/>
  <c r="H95" i="7"/>
  <c r="K95" i="7" s="1"/>
  <c r="H94" i="7"/>
  <c r="H93" i="7"/>
  <c r="J93" i="7" s="1"/>
  <c r="H92" i="7"/>
  <c r="J92" i="7" s="1"/>
  <c r="H91" i="7"/>
  <c r="L91" i="7" s="1"/>
  <c r="H90" i="7"/>
  <c r="H89" i="7"/>
  <c r="H88" i="7"/>
  <c r="J88" i="7"/>
  <c r="K89" i="7"/>
  <c r="H87" i="7"/>
  <c r="K87"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 i="7"/>
  <c r="M3" i="7"/>
  <c r="I38" i="7"/>
  <c r="I37" i="7"/>
  <c r="I36" i="7"/>
  <c r="I35" i="7"/>
  <c r="I34" i="7"/>
  <c r="I33" i="7"/>
  <c r="I32" i="7"/>
  <c r="I31" i="7"/>
  <c r="I30" i="7"/>
  <c r="I29" i="7"/>
  <c r="I28" i="7"/>
  <c r="I27" i="7"/>
  <c r="I26" i="7"/>
  <c r="I25" i="7"/>
  <c r="I24" i="7"/>
  <c r="I23" i="7"/>
  <c r="I22" i="7"/>
  <c r="I21" i="7"/>
  <c r="I20" i="7"/>
  <c r="I19" i="7"/>
  <c r="I18" i="7"/>
  <c r="I17" i="7"/>
  <c r="I16" i="7"/>
  <c r="I15" i="7"/>
  <c r="M15" i="7" s="1"/>
  <c r="I14" i="7"/>
  <c r="I13" i="7"/>
  <c r="I12" i="7"/>
  <c r="I11" i="7"/>
  <c r="I10" i="7"/>
  <c r="I9" i="7"/>
  <c r="I8" i="7"/>
  <c r="I7" i="7"/>
  <c r="I6" i="7"/>
  <c r="I5" i="7"/>
  <c r="I4" i="7"/>
  <c r="I3" i="7"/>
  <c r="H4" i="7"/>
  <c r="J4" i="7" s="1"/>
  <c r="J3" i="7"/>
  <c r="H38" i="7"/>
  <c r="L38" i="7" s="1"/>
  <c r="H37" i="7"/>
  <c r="L37" i="7" s="1"/>
  <c r="H36" i="7"/>
  <c r="L36" i="7" s="1"/>
  <c r="H35" i="7"/>
  <c r="H34" i="7"/>
  <c r="H33" i="7"/>
  <c r="L33" i="7" s="1"/>
  <c r="H32" i="7"/>
  <c r="L32" i="7" s="1"/>
  <c r="H31" i="7"/>
  <c r="L31" i="7" s="1"/>
  <c r="H30" i="7"/>
  <c r="H29" i="7"/>
  <c r="L29" i="7" s="1"/>
  <c r="H28" i="7"/>
  <c r="H27" i="7"/>
  <c r="L28" i="7"/>
  <c r="L34" i="7"/>
  <c r="L35" i="7"/>
  <c r="L30" i="7"/>
  <c r="H26" i="7"/>
  <c r="J26" i="7" s="1"/>
  <c r="H25" i="7"/>
  <c r="H24" i="7"/>
  <c r="J24" i="7" s="1"/>
  <c r="H23" i="7"/>
  <c r="K23" i="7" s="1"/>
  <c r="H22" i="7"/>
  <c r="J22" i="7" s="1"/>
  <c r="H21" i="7"/>
  <c r="K21" i="7" s="1"/>
  <c r="H20" i="7"/>
  <c r="J20" i="7" s="1"/>
  <c r="H19" i="7"/>
  <c r="H18" i="7"/>
  <c r="H17" i="7"/>
  <c r="J17" i="7" s="1"/>
  <c r="H16" i="7"/>
  <c r="K16" i="7" s="1"/>
  <c r="H15" i="7"/>
  <c r="J15" i="7" s="1"/>
  <c r="H14" i="7"/>
  <c r="L14" i="7" s="1"/>
  <c r="H13" i="7"/>
  <c r="K13" i="7" s="1"/>
  <c r="H12" i="7"/>
  <c r="J12" i="7" s="1"/>
  <c r="H11" i="7"/>
  <c r="H10" i="7"/>
  <c r="J10" i="7" s="1"/>
  <c r="H9" i="7"/>
  <c r="H8" i="7"/>
  <c r="K8" i="7" s="1"/>
  <c r="H7" i="7"/>
  <c r="K7" i="7" s="1"/>
  <c r="H6" i="7"/>
  <c r="J6" i="7" s="1"/>
  <c r="H5" i="7"/>
  <c r="K5" i="7"/>
  <c r="H3" i="7"/>
  <c r="J8" i="7"/>
  <c r="J9" i="7"/>
  <c r="J11" i="7"/>
  <c r="J14" i="7"/>
  <c r="J18" i="7"/>
  <c r="J19" i="7"/>
  <c r="K22" i="7"/>
  <c r="L22" i="7"/>
  <c r="J25" i="7"/>
  <c r="J47" i="7"/>
  <c r="J48" i="7"/>
  <c r="K53" i="7"/>
  <c r="K56" i="7"/>
  <c r="L57" i="7"/>
  <c r="J58" i="7"/>
  <c r="L59" i="7"/>
  <c r="M59" i="7"/>
  <c r="J60" i="7"/>
  <c r="L60" i="7"/>
  <c r="J61" i="7"/>
  <c r="K61" i="7"/>
  <c r="K62" i="7"/>
  <c r="L62" i="7"/>
  <c r="J63" i="7"/>
  <c r="K63" i="7"/>
  <c r="L63" i="7"/>
  <c r="J64" i="7"/>
  <c r="K64" i="7"/>
  <c r="L64" i="7"/>
  <c r="J65" i="7"/>
  <c r="J66" i="7"/>
  <c r="K66" i="7"/>
  <c r="J67" i="7"/>
  <c r="K67" i="7"/>
  <c r="L67" i="7"/>
  <c r="M67" i="7"/>
  <c r="L68" i="7"/>
  <c r="J69" i="7"/>
  <c r="J71" i="7"/>
  <c r="J72" i="7"/>
  <c r="L72" i="7"/>
  <c r="K74" i="7"/>
  <c r="J75" i="7"/>
  <c r="J76" i="7"/>
  <c r="K76" i="7"/>
  <c r="J77" i="7"/>
  <c r="J79" i="7"/>
  <c r="J80" i="7"/>
  <c r="J87" i="7"/>
  <c r="K88" i="7"/>
  <c r="L88" i="7"/>
  <c r="J89" i="7"/>
  <c r="J90" i="7"/>
  <c r="K90" i="7"/>
  <c r="L90" i="7"/>
  <c r="J94" i="7"/>
  <c r="K94" i="7"/>
  <c r="L94" i="7"/>
  <c r="L95" i="7"/>
  <c r="M95" i="7"/>
  <c r="J98" i="7"/>
  <c r="K98" i="7"/>
  <c r="L98" i="7"/>
  <c r="J100" i="7"/>
  <c r="K100" i="7"/>
  <c r="L100" i="7"/>
  <c r="J101" i="7"/>
  <c r="L101" i="7"/>
  <c r="J102" i="7"/>
  <c r="K102" i="7"/>
  <c r="L102" i="7"/>
  <c r="L103" i="7"/>
  <c r="J104" i="7"/>
  <c r="K104" i="7"/>
  <c r="L104" i="7"/>
  <c r="J105" i="7"/>
  <c r="K105" i="7"/>
  <c r="M105" i="7"/>
  <c r="K106" i="7"/>
  <c r="L106" i="7"/>
  <c r="M106" i="7"/>
  <c r="J107" i="7"/>
  <c r="L108" i="7"/>
  <c r="J109" i="7"/>
  <c r="K109" i="7"/>
  <c r="L109" i="7"/>
  <c r="J110" i="7"/>
  <c r="K110" i="7"/>
  <c r="L110" i="7"/>
  <c r="J111" i="7"/>
  <c r="K111" i="7"/>
  <c r="L113" i="7"/>
  <c r="J114" i="7"/>
  <c r="J115" i="7"/>
  <c r="K115" i="7"/>
  <c r="L115" i="7"/>
  <c r="L116" i="7"/>
  <c r="K117" i="7"/>
  <c r="L117" i="7"/>
  <c r="J118" i="7"/>
  <c r="J119" i="7"/>
  <c r="K119" i="7"/>
  <c r="L119" i="7"/>
  <c r="L120" i="7"/>
  <c r="L121" i="7"/>
  <c r="M63" i="7" l="1"/>
  <c r="M64" i="7"/>
  <c r="M60" i="7"/>
  <c r="K68" i="7"/>
  <c r="M66" i="7"/>
  <c r="M62" i="7"/>
  <c r="M61" i="7"/>
  <c r="K60" i="7"/>
  <c r="L58" i="7"/>
  <c r="K59" i="7"/>
  <c r="M65" i="7"/>
  <c r="L65" i="7"/>
  <c r="K57" i="7"/>
  <c r="L56" i="7"/>
  <c r="M55" i="7"/>
  <c r="J54" i="7"/>
  <c r="L74" i="7"/>
  <c r="J74" i="7"/>
  <c r="L75" i="7"/>
  <c r="K75" i="7"/>
  <c r="L80" i="7"/>
  <c r="L73" i="7"/>
  <c r="K73" i="7"/>
  <c r="L53" i="7"/>
  <c r="L54" i="7"/>
  <c r="L52" i="7"/>
  <c r="K48" i="7"/>
  <c r="L55" i="7"/>
  <c r="M51" i="7"/>
  <c r="L48" i="7"/>
  <c r="J46" i="7"/>
  <c r="L45" i="7"/>
  <c r="L47" i="7"/>
  <c r="K55" i="7"/>
  <c r="K47" i="7"/>
  <c r="M53" i="7"/>
  <c r="L46" i="7"/>
  <c r="M45" i="7"/>
  <c r="M108" i="7"/>
  <c r="M103" i="7"/>
  <c r="M102" i="7"/>
  <c r="J108" i="7"/>
  <c r="K108" i="7"/>
  <c r="L105" i="7"/>
  <c r="K103" i="7"/>
  <c r="J103" i="7"/>
  <c r="K101" i="7"/>
  <c r="M107" i="7"/>
  <c r="L107" i="7"/>
  <c r="M99" i="7"/>
  <c r="L99" i="7"/>
  <c r="J99" i="7"/>
  <c r="M119" i="7"/>
  <c r="M115" i="7"/>
  <c r="J122" i="7"/>
  <c r="J120" i="7"/>
  <c r="K116" i="7"/>
  <c r="L112" i="7"/>
  <c r="J112" i="7"/>
  <c r="M111" i="7"/>
  <c r="M121" i="7"/>
  <c r="M117" i="7"/>
  <c r="M113" i="7"/>
  <c r="K112" i="7"/>
  <c r="M118" i="7"/>
  <c r="K113" i="7"/>
  <c r="L122" i="7"/>
  <c r="J121" i="7"/>
  <c r="L118" i="7"/>
  <c r="L114" i="7"/>
  <c r="M122" i="7"/>
  <c r="M114" i="7"/>
  <c r="M97" i="7"/>
  <c r="K97" i="7"/>
  <c r="J97" i="7"/>
  <c r="J96" i="7"/>
  <c r="L96" i="7"/>
  <c r="J95" i="7"/>
  <c r="M91" i="7"/>
  <c r="L92" i="7"/>
  <c r="K92" i="7"/>
  <c r="M93" i="7"/>
  <c r="K93" i="7"/>
  <c r="K91" i="7"/>
  <c r="J91" i="7"/>
  <c r="M96" i="7"/>
  <c r="M92" i="7"/>
  <c r="M88" i="7"/>
  <c r="L97" i="7"/>
  <c r="L93" i="7"/>
  <c r="L89" i="7"/>
  <c r="M87" i="7"/>
  <c r="L87" i="7"/>
  <c r="L24" i="7"/>
  <c r="K24" i="7"/>
  <c r="M23" i="7"/>
  <c r="L23" i="7"/>
  <c r="J23" i="7"/>
  <c r="L21" i="7"/>
  <c r="J21" i="7"/>
  <c r="L20" i="7"/>
  <c r="J16" i="7"/>
  <c r="L16" i="7"/>
  <c r="K15" i="7"/>
  <c r="L15" i="7"/>
  <c r="K14" i="7"/>
  <c r="L13" i="7"/>
  <c r="M13" i="7"/>
  <c r="L12" i="7"/>
  <c r="J7" i="7"/>
  <c r="M7" i="7"/>
  <c r="L7" i="7"/>
  <c r="L6" i="7"/>
  <c r="L4" i="7"/>
  <c r="M31" i="7"/>
  <c r="M24" i="7"/>
  <c r="M48" i="7"/>
  <c r="M12" i="7"/>
  <c r="M38" i="7"/>
  <c r="M34" i="7"/>
  <c r="M30" i="7"/>
  <c r="M20" i="7"/>
  <c r="M14" i="7"/>
  <c r="M76" i="7"/>
  <c r="M54" i="7"/>
  <c r="M46" i="7"/>
  <c r="M22" i="7"/>
  <c r="M11" i="7"/>
  <c r="M80" i="7"/>
  <c r="M35" i="7"/>
  <c r="M37" i="7"/>
  <c r="M33" i="7"/>
  <c r="M29" i="7"/>
  <c r="M19" i="7"/>
  <c r="M16" i="7"/>
  <c r="M56" i="7"/>
  <c r="M52" i="7"/>
  <c r="M72" i="7"/>
  <c r="M6" i="7"/>
  <c r="M74" i="7"/>
  <c r="M36" i="7"/>
  <c r="M32" i="7"/>
  <c r="M28" i="7"/>
  <c r="L27" i="7"/>
  <c r="J27" i="7"/>
  <c r="K27" i="7"/>
  <c r="M27" i="7"/>
  <c r="M5" i="7"/>
  <c r="M79" i="7"/>
  <c r="M73" i="7"/>
  <c r="M71" i="7"/>
  <c r="M21" i="7"/>
  <c r="K6" i="7"/>
  <c r="L5" i="7"/>
  <c r="M4" i="7"/>
  <c r="K80" i="7"/>
  <c r="L79" i="7"/>
  <c r="M78" i="7"/>
  <c r="K72" i="7"/>
  <c r="L71" i="7"/>
  <c r="M70" i="7"/>
  <c r="J53" i="7"/>
  <c r="K52" i="7"/>
  <c r="L51" i="7"/>
  <c r="M50" i="7"/>
  <c r="J45" i="7"/>
  <c r="K38" i="7"/>
  <c r="K37" i="7"/>
  <c r="K36" i="7"/>
  <c r="K35" i="7"/>
  <c r="K34" i="7"/>
  <c r="K33" i="7"/>
  <c r="K32" i="7"/>
  <c r="K31" i="7"/>
  <c r="K30" i="7"/>
  <c r="K29" i="7"/>
  <c r="K28" i="7"/>
  <c r="M26" i="7"/>
  <c r="K20" i="7"/>
  <c r="L19" i="7"/>
  <c r="M18" i="7"/>
  <c r="J13" i="7"/>
  <c r="K12" i="7"/>
  <c r="L11" i="7"/>
  <c r="M10" i="7"/>
  <c r="J5" i="7"/>
  <c r="K4" i="7"/>
  <c r="K79" i="7"/>
  <c r="L78" i="7"/>
  <c r="M77" i="7"/>
  <c r="K71" i="7"/>
  <c r="L70" i="7"/>
  <c r="M69" i="7"/>
  <c r="K51" i="7"/>
  <c r="L50" i="7"/>
  <c r="M49" i="7"/>
  <c r="J38" i="7"/>
  <c r="J37" i="7"/>
  <c r="J36" i="7"/>
  <c r="J35" i="7"/>
  <c r="J34" i="7"/>
  <c r="J33" i="7"/>
  <c r="J32" i="7"/>
  <c r="J31" i="7"/>
  <c r="J30" i="7"/>
  <c r="J29" i="7"/>
  <c r="J28" i="7"/>
  <c r="L26" i="7"/>
  <c r="M25" i="7"/>
  <c r="K19" i="7"/>
  <c r="L18" i="7"/>
  <c r="M17" i="7"/>
  <c r="K11" i="7"/>
  <c r="L10" i="7"/>
  <c r="M9" i="7"/>
  <c r="K3" i="7"/>
  <c r="K78" i="7"/>
  <c r="L77" i="7"/>
  <c r="K70" i="7"/>
  <c r="L69" i="7"/>
  <c r="K50" i="7"/>
  <c r="L49" i="7"/>
  <c r="K26" i="7"/>
  <c r="L25" i="7"/>
  <c r="K18" i="7"/>
  <c r="L17" i="7"/>
  <c r="K10" i="7"/>
  <c r="L9" i="7"/>
  <c r="M8" i="7"/>
  <c r="K77" i="7"/>
  <c r="K69" i="7"/>
  <c r="K49" i="7"/>
  <c r="K25" i="7"/>
  <c r="K17" i="7"/>
  <c r="K9" i="7"/>
  <c r="L8" i="7"/>
  <c r="K33" i="5"/>
  <c r="J33" i="5"/>
  <c r="K28" i="5"/>
  <c r="J28" i="5"/>
  <c r="K21" i="5"/>
  <c r="J21" i="5"/>
  <c r="K16" i="5"/>
  <c r="J16" i="5"/>
  <c r="K9" i="5"/>
  <c r="J9" i="5"/>
  <c r="K4" i="5"/>
  <c r="J4" i="5"/>
  <c r="K56" i="4" l="1"/>
  <c r="J56" i="4"/>
  <c r="K51" i="4"/>
  <c r="J51" i="4"/>
  <c r="K46" i="4"/>
  <c r="J46" i="4"/>
  <c r="K40" i="4"/>
  <c r="J40" i="4"/>
  <c r="K35" i="4"/>
  <c r="J35" i="4"/>
  <c r="K30" i="4"/>
  <c r="J30" i="4"/>
  <c r="K24" i="4"/>
  <c r="J24" i="4"/>
  <c r="K19" i="4"/>
  <c r="J19" i="4"/>
  <c r="K14" i="4"/>
  <c r="J14" i="4"/>
  <c r="H4" i="4"/>
  <c r="H5" i="4"/>
  <c r="C4" i="4"/>
  <c r="C5" i="4"/>
  <c r="C6" i="4"/>
  <c r="C7" i="4"/>
  <c r="H3" i="4"/>
  <c r="C3" i="4"/>
  <c r="K46" i="3"/>
  <c r="J46" i="3"/>
  <c r="K41" i="3"/>
  <c r="J41" i="3"/>
  <c r="K36" i="3"/>
  <c r="J36" i="3"/>
  <c r="K30" i="3"/>
  <c r="J30" i="3"/>
  <c r="K25" i="3"/>
  <c r="J25" i="3"/>
  <c r="K20" i="3"/>
  <c r="J20" i="3"/>
  <c r="K14" i="3"/>
  <c r="J14" i="3"/>
  <c r="K9" i="3"/>
  <c r="J9" i="3"/>
  <c r="K4" i="3"/>
  <c r="J4" i="3"/>
</calcChain>
</file>

<file path=xl/sharedStrings.xml><?xml version="1.0" encoding="utf-8"?>
<sst xmlns="http://schemas.openxmlformats.org/spreadsheetml/2006/main" count="470" uniqueCount="88">
  <si>
    <t>FORCES CBUSH</t>
  </si>
  <si>
    <t>F06 INPUT</t>
  </si>
  <si>
    <t xml:space="preserve">LOAD CASE: </t>
  </si>
  <si>
    <t>QS X</t>
  </si>
  <si>
    <t>ELEMENT-ID</t>
  </si>
  <si>
    <t>FORCE-X</t>
  </si>
  <si>
    <t>FORCE-Y</t>
  </si>
  <si>
    <t>FORCE-Z</t>
  </si>
  <si>
    <t>MOMENT-X</t>
  </si>
  <si>
    <t>MOMENT-Y</t>
  </si>
  <si>
    <t>MOMENT-Z</t>
  </si>
  <si>
    <t>IF ID</t>
  </si>
  <si>
    <t>QS Y</t>
  </si>
  <si>
    <t>QS Z</t>
  </si>
  <si>
    <t>CBUSH ID</t>
  </si>
  <si>
    <t>Load Case</t>
  </si>
  <si>
    <t>FA (N)</t>
  </si>
  <si>
    <t>MoS tot,y</t>
  </si>
  <si>
    <t>MoS tot, u</t>
  </si>
  <si>
    <t>DATOS DEL TORNILLO</t>
  </si>
  <si>
    <t>Material</t>
  </si>
  <si>
    <t>Metrica</t>
  </si>
  <si>
    <t>σu (MPa)</t>
  </si>
  <si>
    <t>σy (MPa)</t>
  </si>
  <si>
    <t>Mapp (Nm)</t>
  </si>
  <si>
    <t>As (m2)</t>
  </si>
  <si>
    <t>φn</t>
  </si>
  <si>
    <t>sfy</t>
  </si>
  <si>
    <t>sfu=sfg</t>
  </si>
  <si>
    <t>μs</t>
  </si>
  <si>
    <r>
      <t>F</t>
    </r>
    <r>
      <rPr>
        <vertAlign val="subscript"/>
        <sz val="11"/>
        <color theme="1"/>
        <rFont val="Calibri"/>
        <family val="2"/>
      </rPr>
      <t>V,max</t>
    </r>
    <r>
      <rPr>
        <sz val="11"/>
        <color theme="1"/>
        <rFont val="Calibri"/>
        <family val="2"/>
      </rPr>
      <t xml:space="preserve"> (N)</t>
    </r>
  </si>
  <si>
    <r>
      <t>F</t>
    </r>
    <r>
      <rPr>
        <vertAlign val="subscript"/>
        <sz val="11"/>
        <color theme="1"/>
        <rFont val="Calibri"/>
        <family val="2"/>
      </rPr>
      <t>V,min</t>
    </r>
    <r>
      <rPr>
        <sz val="11"/>
        <color theme="1"/>
        <rFont val="Calibri"/>
        <family val="2"/>
      </rPr>
      <t xml:space="preserve"> (N)</t>
    </r>
  </si>
  <si>
    <t>τy (MPa)</t>
  </si>
  <si>
    <t>τu (MPa)</t>
  </si>
  <si>
    <t>Acero A286</t>
  </si>
  <si>
    <t>M8</t>
  </si>
  <si>
    <t xml:space="preserve">Shell 2D elements </t>
  </si>
  <si>
    <t>Maximum Von Mises Stress</t>
  </si>
  <si>
    <t>KP</t>
  </si>
  <si>
    <t>KM</t>
  </si>
  <si>
    <t>KLD</t>
  </si>
  <si>
    <t>FOSY</t>
  </si>
  <si>
    <t>FOSU</t>
  </si>
  <si>
    <t>MOSy</t>
  </si>
  <si>
    <t>MOSu</t>
  </si>
  <si>
    <r>
      <rPr>
        <sz val="11"/>
        <color theme="1"/>
        <rFont val="Calibri"/>
        <family val="2"/>
      </rPr>
      <t>σ</t>
    </r>
    <r>
      <rPr>
        <sz val="11"/>
        <color theme="1"/>
        <rFont val="Calibri"/>
        <family val="2"/>
        <scheme val="minor"/>
      </rPr>
      <t>y (Pa)</t>
    </r>
  </si>
  <si>
    <t>σu (Pa)</t>
  </si>
  <si>
    <t>BAR/BEAM 1D elements</t>
  </si>
  <si>
    <t>QSTATIC X</t>
  </si>
  <si>
    <t>QSTATIC Y</t>
  </si>
  <si>
    <t>QSTATIC Z</t>
  </si>
  <si>
    <t>Maximum Combined Stress</t>
  </si>
  <si>
    <t>Minimum Combined Stress</t>
  </si>
  <si>
    <t>Lateral</t>
  </si>
  <si>
    <t>A (mm)</t>
  </si>
  <si>
    <t>f</t>
  </si>
  <si>
    <t>B (g)</t>
  </si>
  <si>
    <t>Longitudinal</t>
  </si>
  <si>
    <t>SINE X</t>
  </si>
  <si>
    <t>SINE Y</t>
  </si>
  <si>
    <t>SINE Z</t>
  </si>
  <si>
    <t>Bar Stresses, Bending</t>
  </si>
  <si>
    <t>Beam Stresses, Combined</t>
  </si>
  <si>
    <t>RANDOM X</t>
  </si>
  <si>
    <t>RANDOM Y</t>
  </si>
  <si>
    <t>RANDOM Z</t>
  </si>
  <si>
    <t>Shell Stresses, Von Mises</t>
  </si>
  <si>
    <t>Bar Stresses, Combined</t>
  </si>
  <si>
    <t>MoS_comb,u</t>
  </si>
  <si>
    <t>MoS_comb,y</t>
  </si>
  <si>
    <t>MoS_slip</t>
  </si>
  <si>
    <t>MoS_g</t>
  </si>
  <si>
    <t>FQ (N)</t>
  </si>
  <si>
    <t>SHEAR COMBINED:</t>
  </si>
  <si>
    <t>SLIDING:</t>
  </si>
  <si>
    <t>GAPPING:</t>
  </si>
  <si>
    <t>TENSILE TOTAL:</t>
  </si>
  <si>
    <t>ESTATICO Z</t>
  </si>
  <si>
    <t>ESTATICO Y</t>
  </si>
  <si>
    <t>ESTATICO X</t>
  </si>
  <si>
    <t>Km</t>
  </si>
  <si>
    <t>Ka</t>
  </si>
  <si>
    <t>(Random)</t>
  </si>
  <si>
    <t>Forces x Km</t>
  </si>
  <si>
    <t>SINE-X</t>
  </si>
  <si>
    <t>SENO</t>
  </si>
  <si>
    <t>ESTATICO</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</si>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</sst>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font>
    <font>
      <vertAlign val="subscript"/>
      <sz val="11"/>
      <color theme="1"/>
      <name val="Calibri"/>
      <family val="2"/>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2060"/>
        <bgColor indexed="64"/>
      </patternFill>
    </fill>
  </fills>
  <borders count="37">
    <border>
      <left/>
      <right/>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diagonal/>
    </border>
    <border>
      <left/>
      <right style="thin">
        <color indexed="64"/>
      </right>
      <top style="thin">
        <color indexed="64"/>
      </top>
      <bottom style="medium">
        <color indexed="64"/>
      </bottom>
      <diagonal/>
    </border>
  </borders>
  <cellStyleXfs count="1">
    <xf numFmtId="0" fontId="0" fillId="0" borderId="0"/>
  </cellStyleXfs>
  <cellXfs count="76">
    <xf numFmtId="0" fontId="0" fillId="0" borderId="0" xfId="0"/>
    <xf numFmtId="0" fontId="1" fillId="0" borderId="0" xfId="0" applyFont="1"/>
    <xf numFmtId="0" fontId="0" fillId="2" borderId="0" xfId="0" applyFill="1"/>
    <xf numFmtId="11"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1" fillId="0" borderId="0" xfId="0" applyFont="1" applyBorder="1"/>
    <xf numFmtId="0" fontId="1" fillId="0" borderId="9" xfId="0" applyFont="1" applyBorder="1"/>
    <xf numFmtId="11" fontId="0" fillId="2" borderId="10" xfId="0" applyNumberFormat="1" applyFill="1" applyBorder="1"/>
    <xf numFmtId="0" fontId="0" fillId="0" borderId="11" xfId="0" applyBorder="1"/>
    <xf numFmtId="2" fontId="0" fillId="0" borderId="11" xfId="0" applyNumberFormat="1" applyBorder="1"/>
    <xf numFmtId="11" fontId="0" fillId="0" borderId="11" xfId="0" applyNumberFormat="1" applyBorder="1"/>
    <xf numFmtId="0" fontId="1" fillId="3" borderId="0" xfId="0" applyFont="1" applyFill="1"/>
    <xf numFmtId="0" fontId="0" fillId="0" borderId="0" xfId="0" applyAlignment="1">
      <alignment horizont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21" xfId="0" applyFont="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1" fillId="5" borderId="27" xfId="0" applyFont="1" applyFill="1" applyBorder="1" applyAlignment="1">
      <alignment horizontal="center" vertical="center"/>
    </xf>
    <xf numFmtId="0" fontId="0" fillId="5" borderId="29" xfId="0" applyFill="1" applyBorder="1" applyAlignment="1">
      <alignment horizontal="center" vertical="center"/>
    </xf>
    <xf numFmtId="0" fontId="0" fillId="5" borderId="30" xfId="0" applyFill="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0" fillId="0" borderId="12" xfId="0" applyBorder="1"/>
    <xf numFmtId="0" fontId="2" fillId="4" borderId="10" xfId="0" applyFont="1" applyFill="1" applyBorder="1"/>
    <xf numFmtId="0" fontId="0" fillId="4" borderId="10" xfId="0" applyFill="1" applyBorder="1"/>
    <xf numFmtId="0" fontId="0" fillId="0" borderId="9" xfId="0" applyBorder="1"/>
    <xf numFmtId="0" fontId="2" fillId="4" borderId="8" xfId="0" applyFont="1" applyFill="1" applyBorder="1"/>
    <xf numFmtId="0" fontId="0" fillId="4" borderId="8" xfId="0" applyFill="1" applyBorder="1"/>
    <xf numFmtId="0" fontId="0" fillId="4" borderId="5" xfId="0" applyFill="1" applyBorder="1"/>
    <xf numFmtId="0" fontId="0" fillId="4" borderId="6" xfId="0" applyFill="1" applyBorder="1" applyAlignment="1">
      <alignment horizontal="center" vertical="center"/>
    </xf>
    <xf numFmtId="0" fontId="0" fillId="4" borderId="0" xfId="0" applyFill="1" applyBorder="1"/>
    <xf numFmtId="0" fontId="0" fillId="4" borderId="31" xfId="0" applyFill="1" applyBorder="1" applyAlignment="1">
      <alignment horizontal="center" vertical="center"/>
    </xf>
    <xf numFmtId="2" fontId="0" fillId="0" borderId="6" xfId="0" applyNumberFormat="1" applyBorder="1" applyAlignment="1">
      <alignment horizontal="center" vertical="center"/>
    </xf>
    <xf numFmtId="2" fontId="0" fillId="0" borderId="0" xfId="0" applyNumberFormat="1" applyBorder="1" applyAlignment="1">
      <alignment horizontal="center" vertical="center"/>
    </xf>
    <xf numFmtId="2" fontId="0" fillId="0" borderId="11" xfId="0" applyNumberFormat="1" applyBorder="1" applyAlignment="1">
      <alignment horizontal="center" vertical="center"/>
    </xf>
    <xf numFmtId="0" fontId="0" fillId="4" borderId="21" xfId="0" applyFill="1" applyBorder="1" applyAlignment="1">
      <alignment horizontal="center" vertical="center"/>
    </xf>
    <xf numFmtId="0" fontId="0" fillId="4" borderId="20" xfId="0" applyFill="1" applyBorder="1" applyAlignment="1">
      <alignment horizontal="center" vertical="center"/>
    </xf>
    <xf numFmtId="0" fontId="1" fillId="0" borderId="30" xfId="0" applyFont="1" applyBorder="1" applyAlignment="1">
      <alignment horizontal="center" vertical="center"/>
    </xf>
    <xf numFmtId="2" fontId="0" fillId="0" borderId="29" xfId="0" applyNumberFormat="1" applyBorder="1" applyAlignment="1">
      <alignment horizontal="center" vertical="center"/>
    </xf>
    <xf numFmtId="2" fontId="0" fillId="0" borderId="14" xfId="0" applyNumberFormat="1" applyBorder="1" applyAlignment="1">
      <alignment horizontal="center" vertical="center"/>
    </xf>
    <xf numFmtId="0" fontId="0" fillId="6" borderId="0" xfId="0" applyFill="1"/>
    <xf numFmtId="0" fontId="1" fillId="6" borderId="0" xfId="0" applyFont="1" applyFill="1" applyAlignment="1">
      <alignment horizontal="center" vertical="center"/>
    </xf>
    <xf numFmtId="0" fontId="1" fillId="6" borderId="0" xfId="0" applyFont="1" applyFill="1" applyAlignment="1">
      <alignment vertical="center"/>
    </xf>
    <xf numFmtId="0" fontId="0" fillId="4" borderId="36" xfId="0" applyFill="1" applyBorder="1" applyAlignment="1">
      <alignment horizontal="center" vertical="center"/>
    </xf>
    <xf numFmtId="0" fontId="0" fillId="0" borderId="0" xfId="0"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xf>
    <xf numFmtId="0" fontId="1" fillId="0" borderId="14" xfId="0" applyFont="1" applyBorder="1" applyAlignment="1">
      <alignment horizontal="center" vertic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1" fillId="5" borderId="26" xfId="0" applyFont="1" applyFill="1" applyBorder="1" applyAlignment="1">
      <alignment horizontal="center" vertical="center"/>
    </xf>
    <xf numFmtId="0" fontId="1" fillId="5" borderId="28" xfId="0" applyFont="1" applyFill="1" applyBorder="1" applyAlignment="1">
      <alignment horizontal="center" vertical="center"/>
    </xf>
    <xf numFmtId="0" fontId="1" fillId="5" borderId="25" xfId="0" applyFont="1" applyFill="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1" fillId="0" borderId="29" xfId="0" applyFont="1" applyBorder="1" applyAlignment="1">
      <alignment horizontal="center" vertical="center"/>
    </xf>
    <xf numFmtId="2" fontId="0" fillId="0" borderId="18" xfId="0" applyNumberFormat="1" applyBorder="1" applyAlignment="1">
      <alignment horizontal="center" vertical="center"/>
    </xf>
    <xf numFmtId="2" fontId="0" fillId="0" borderId="33" xfId="0" applyNumberFormat="1" applyBorder="1" applyAlignment="1">
      <alignment horizontal="center" vertical="center"/>
    </xf>
    <xf numFmtId="2" fontId="0" fillId="0" borderId="32" xfId="0" applyNumberFormat="1" applyBorder="1" applyAlignment="1">
      <alignment horizontal="center" vertical="center"/>
    </xf>
    <xf numFmtId="2" fontId="0" fillId="0" borderId="35" xfId="0" applyNumberFormat="1" applyBorder="1" applyAlignment="1">
      <alignment horizontal="center" vertical="center"/>
    </xf>
    <xf numFmtId="2" fontId="0" fillId="0" borderId="16" xfId="0" applyNumberFormat="1" applyBorder="1" applyAlignment="1">
      <alignment horizontal="center" vertical="center"/>
    </xf>
    <xf numFmtId="2" fontId="0" fillId="0" borderId="13" xfId="0" applyNumberFormat="1" applyBorder="1" applyAlignment="1">
      <alignment horizontal="center" vertical="center"/>
    </xf>
    <xf numFmtId="2" fontId="0" fillId="0" borderId="34" xfId="0" applyNumberFormat="1" applyBorder="1" applyAlignment="1">
      <alignment horizontal="center" vertical="center"/>
    </xf>
    <xf numFmtId="2" fontId="0" fillId="0" borderId="25" xfId="0" applyNumberFormat="1" applyBorder="1" applyAlignment="1">
      <alignment horizontal="center" vertical="center"/>
    </xf>
    <xf numFmtId="2" fontId="0" fillId="0" borderId="0" xfId="0" applyNumberFormat="1"/>
  </cellXfs>
  <cellStyles count="1">
    <cellStyle name="Normal" xfId="0" builtinId="0"/>
  </cellStyles>
  <dxfs count="1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22860</xdr:colOff>
      <xdr:row>0</xdr:row>
      <xdr:rowOff>72390</xdr:rowOff>
    </xdr:from>
    <xdr:ext cx="3297145" cy="3097145"/>
    <xdr:pic>
      <xdr:nvPicPr>
        <xdr:cNvPr id="2" name="Picture 1">
          <a:extLst>
            <a:ext uri="{FF2B5EF4-FFF2-40B4-BE49-F238E27FC236}">
              <a16:creationId xmlns:a16="http://schemas.microsoft.com/office/drawing/2014/main" id="{6CE19127-BA1B-452E-B1C4-2F865E86894B}"/>
            </a:ext>
          </a:extLst>
        </xdr:cNvPr>
        <xdr:cNvPicPr>
          <a:picLocks noChangeAspect="1"/>
        </xdr:cNvPicPr>
      </xdr:nvPicPr>
      <xdr:blipFill>
        <a:blip xmlns:r="http://schemas.openxmlformats.org/officeDocument/2006/relationships" r:embed="rId1"/>
        <a:stretch>
          <a:fillRect/>
        </a:stretch>
      </xdr:blipFill>
      <xdr:spPr>
        <a:xfrm>
          <a:off x="13639800" y="72390"/>
          <a:ext cx="3297145" cy="3097145"/>
        </a:xfrm>
        <a:prstGeom prst="rect">
          <a:avLst/>
        </a:prstGeom>
      </xdr:spPr>
    </xdr:pic>
    <xdr:clientData/>
  </xdr:oneCellAnchor>
  <xdr:twoCellAnchor>
    <xdr:from>
      <xdr:col>15</xdr:col>
      <xdr:colOff>702945</xdr:colOff>
      <xdr:row>18</xdr:row>
      <xdr:rowOff>28575</xdr:rowOff>
    </xdr:from>
    <xdr:to>
      <xdr:col>21</xdr:col>
      <xdr:colOff>247113</xdr:colOff>
      <xdr:row>30</xdr:row>
      <xdr:rowOff>77504</xdr:rowOff>
    </xdr:to>
    <xdr:grpSp>
      <xdr:nvGrpSpPr>
        <xdr:cNvPr id="3" name="Group 4">
          <a:extLst>
            <a:ext uri="{FF2B5EF4-FFF2-40B4-BE49-F238E27FC236}">
              <a16:creationId xmlns:a16="http://schemas.microsoft.com/office/drawing/2014/main" id="{CF36F163-B793-4CDF-957E-DFB7B2A36834}"/>
            </a:ext>
          </a:extLst>
        </xdr:cNvPr>
        <xdr:cNvGrpSpPr/>
      </xdr:nvGrpSpPr>
      <xdr:grpSpPr>
        <a:xfrm>
          <a:off x="12708255" y="3322320"/>
          <a:ext cx="4287618" cy="2222534"/>
          <a:chOff x="9001125" y="3888105"/>
          <a:chExt cx="4295238" cy="2214914"/>
        </a:xfrm>
      </xdr:grpSpPr>
      <xdr:pic>
        <xdr:nvPicPr>
          <xdr:cNvPr id="4" name="Picture 2">
            <a:extLst>
              <a:ext uri="{FF2B5EF4-FFF2-40B4-BE49-F238E27FC236}">
                <a16:creationId xmlns:a16="http://schemas.microsoft.com/office/drawing/2014/main" id="{F51EB42B-746C-472B-9F36-92F0C1F2DCF3}"/>
              </a:ext>
            </a:extLst>
          </xdr:cNvPr>
          <xdr:cNvPicPr>
            <a:picLocks noChangeAspect="1"/>
          </xdr:cNvPicPr>
        </xdr:nvPicPr>
        <xdr:blipFill rotWithShape="1">
          <a:blip xmlns:r="http://schemas.openxmlformats.org/officeDocument/2006/relationships" r:embed="rId2"/>
          <a:srcRect t="58812"/>
          <a:stretch/>
        </xdr:blipFill>
        <xdr:spPr>
          <a:xfrm>
            <a:off x="9001125" y="4122420"/>
            <a:ext cx="4295238" cy="1980599"/>
          </a:xfrm>
          <a:prstGeom prst="rect">
            <a:avLst/>
          </a:prstGeom>
        </xdr:spPr>
      </xdr:pic>
      <xdr:pic>
        <xdr:nvPicPr>
          <xdr:cNvPr id="5" name="Picture 3">
            <a:extLst>
              <a:ext uri="{FF2B5EF4-FFF2-40B4-BE49-F238E27FC236}">
                <a16:creationId xmlns:a16="http://schemas.microsoft.com/office/drawing/2014/main" id="{65480A98-371D-4E96-A9E6-D05A7E0D9C68}"/>
              </a:ext>
            </a:extLst>
          </xdr:cNvPr>
          <xdr:cNvPicPr>
            <a:picLocks noChangeAspect="1"/>
          </xdr:cNvPicPr>
        </xdr:nvPicPr>
        <xdr:blipFill rotWithShape="1">
          <a:blip xmlns:r="http://schemas.openxmlformats.org/officeDocument/2006/relationships" r:embed="rId2"/>
          <a:srcRect b="94380"/>
          <a:stretch/>
        </xdr:blipFill>
        <xdr:spPr>
          <a:xfrm>
            <a:off x="9001125" y="3888105"/>
            <a:ext cx="4295238" cy="266700"/>
          </a:xfrm>
          <a:prstGeom prst="rect">
            <a:avLst/>
          </a:prstGeom>
        </xdr:spPr>
      </xdr:pic>
    </xdr:grpSp>
    <xdr:clientData/>
  </xdr:twoCellAnchor>
  <xdr:oneCellAnchor>
    <xdr:from>
      <xdr:col>15</xdr:col>
      <xdr:colOff>125730</xdr:colOff>
      <xdr:row>30</xdr:row>
      <xdr:rowOff>45720</xdr:rowOff>
    </xdr:from>
    <xdr:ext cx="6346667" cy="520001"/>
    <xdr:pic>
      <xdr:nvPicPr>
        <xdr:cNvPr id="6" name="Picture 5">
          <a:extLst>
            <a:ext uri="{FF2B5EF4-FFF2-40B4-BE49-F238E27FC236}">
              <a16:creationId xmlns:a16="http://schemas.microsoft.com/office/drawing/2014/main" id="{D20C6CA2-1C3A-45D2-987D-595ED0E42827}"/>
            </a:ext>
          </a:extLst>
        </xdr:cNvPr>
        <xdr:cNvPicPr>
          <a:picLocks noChangeAspect="1"/>
        </xdr:cNvPicPr>
      </xdr:nvPicPr>
      <xdr:blipFill>
        <a:blip xmlns:r="http://schemas.openxmlformats.org/officeDocument/2006/relationships" r:embed="rId3"/>
        <a:stretch>
          <a:fillRect/>
        </a:stretch>
      </xdr:blipFill>
      <xdr:spPr>
        <a:xfrm>
          <a:off x="12012930" y="5532120"/>
          <a:ext cx="6346667" cy="520001"/>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634BF-4194-4A8E-9F40-D15CA58852EB}">
  <dimension ref="A1:K33"/>
  <sheetViews>
    <sheetView topLeftCell="A16" workbookViewId="0">
      <selection activeCell="M15" sqref="M15"/>
    </sheetView>
  </sheetViews>
  <sheetFormatPr defaultColWidth="11.5546875" defaultRowHeight="14.4" x14ac:dyDescent="0.3"/>
  <cols>
    <col min="1" max="1" width="23.6640625" customWidth="1"/>
  </cols>
  <sheetData>
    <row r="1" spans="1:11" x14ac:dyDescent="0.3">
      <c r="A1" s="15" t="s">
        <v>63</v>
      </c>
    </row>
    <row r="2" spans="1:11" x14ac:dyDescent="0.3">
      <c r="A2" s="4" t="s">
        <v>36</v>
      </c>
      <c r="B2" s="5"/>
      <c r="C2" s="5"/>
      <c r="D2" s="5"/>
      <c r="E2" s="5"/>
      <c r="F2" s="5"/>
      <c r="G2" s="5"/>
      <c r="H2" s="5"/>
      <c r="I2" s="5"/>
      <c r="J2" s="5"/>
      <c r="K2" s="6"/>
    </row>
    <row r="3" spans="1:11" x14ac:dyDescent="0.3">
      <c r="A3" s="7" t="s">
        <v>66</v>
      </c>
      <c r="B3" s="8" t="s">
        <v>38</v>
      </c>
      <c r="C3" s="8" t="s">
        <v>39</v>
      </c>
      <c r="D3" s="8" t="s">
        <v>40</v>
      </c>
      <c r="E3" s="8" t="s">
        <v>41</v>
      </c>
      <c r="F3" s="8" t="s">
        <v>42</v>
      </c>
      <c r="G3" s="8" t="s">
        <v>45</v>
      </c>
      <c r="H3" s="8" t="s">
        <v>46</v>
      </c>
      <c r="I3" s="8"/>
      <c r="J3" s="9" t="s">
        <v>43</v>
      </c>
      <c r="K3" s="10" t="s">
        <v>44</v>
      </c>
    </row>
    <row r="4" spans="1:11" x14ac:dyDescent="0.3">
      <c r="A4" s="11">
        <v>114000000</v>
      </c>
      <c r="B4" s="12">
        <v>1.1000000000000001</v>
      </c>
      <c r="C4" s="12">
        <v>1.2</v>
      </c>
      <c r="D4" s="12">
        <v>1.1000000000000001</v>
      </c>
      <c r="E4" s="12">
        <v>1.1000000000000001</v>
      </c>
      <c r="F4" s="12">
        <v>1.25</v>
      </c>
      <c r="G4" s="14">
        <v>448000000</v>
      </c>
      <c r="H4" s="14">
        <v>523000000</v>
      </c>
      <c r="I4" s="12"/>
      <c r="J4" s="13">
        <f>G4/(A4*B4*C4*D4*E4)-1</f>
        <v>1.4604461316075059</v>
      </c>
      <c r="K4" s="13">
        <f>H4/(A4*B4*C4*D4*F4)-1</f>
        <v>1.5276690348460682</v>
      </c>
    </row>
    <row r="7" spans="1:11" x14ac:dyDescent="0.3">
      <c r="A7" s="4" t="s">
        <v>47</v>
      </c>
      <c r="B7" s="5"/>
      <c r="C7" s="5"/>
      <c r="D7" s="5"/>
      <c r="E7" s="5"/>
      <c r="F7" s="5"/>
      <c r="G7" s="5"/>
      <c r="H7" s="5"/>
      <c r="I7" s="5"/>
      <c r="J7" s="5"/>
      <c r="K7" s="6"/>
    </row>
    <row r="8" spans="1:11" x14ac:dyDescent="0.3">
      <c r="A8" s="7" t="s">
        <v>67</v>
      </c>
      <c r="B8" s="8" t="s">
        <v>38</v>
      </c>
      <c r="C8" s="8" t="s">
        <v>39</v>
      </c>
      <c r="D8" s="8" t="s">
        <v>40</v>
      </c>
      <c r="E8" s="8" t="s">
        <v>41</v>
      </c>
      <c r="F8" s="8" t="s">
        <v>42</v>
      </c>
      <c r="G8" s="8" t="s">
        <v>45</v>
      </c>
      <c r="H8" s="8" t="s">
        <v>46</v>
      </c>
      <c r="I8" s="8"/>
      <c r="J8" s="9" t="s">
        <v>43</v>
      </c>
      <c r="K8" s="10" t="s">
        <v>44</v>
      </c>
    </row>
    <row r="9" spans="1:11" x14ac:dyDescent="0.3">
      <c r="A9" s="11">
        <v>206000000</v>
      </c>
      <c r="B9" s="12">
        <v>1.1000000000000001</v>
      </c>
      <c r="C9" s="12">
        <v>1.2</v>
      </c>
      <c r="D9" s="12">
        <v>1.1000000000000001</v>
      </c>
      <c r="E9" s="12">
        <v>1.1000000000000001</v>
      </c>
      <c r="F9" s="12">
        <v>1.25</v>
      </c>
      <c r="G9" s="14">
        <v>448000000</v>
      </c>
      <c r="H9" s="14">
        <v>523000000</v>
      </c>
      <c r="I9" s="12"/>
      <c r="J9" s="13">
        <f>G9/(A9*B9*C9*D9*E9)-1</f>
        <v>0.36160611166628986</v>
      </c>
      <c r="K9" s="13">
        <f>H9/(A9*B9*C9*D9*F9)-1</f>
        <v>0.39880713578860094</v>
      </c>
    </row>
    <row r="13" spans="1:11" x14ac:dyDescent="0.3">
      <c r="A13" s="15" t="s">
        <v>64</v>
      </c>
    </row>
    <row r="14" spans="1:11" x14ac:dyDescent="0.3">
      <c r="A14" s="4" t="s">
        <v>36</v>
      </c>
      <c r="B14" s="5"/>
      <c r="C14" s="5"/>
      <c r="D14" s="5"/>
      <c r="E14" s="5"/>
      <c r="F14" s="5"/>
      <c r="G14" s="5"/>
      <c r="H14" s="5"/>
      <c r="I14" s="5"/>
      <c r="J14" s="5"/>
      <c r="K14" s="6"/>
    </row>
    <row r="15" spans="1:11" x14ac:dyDescent="0.3">
      <c r="A15" s="7" t="s">
        <v>37</v>
      </c>
      <c r="B15" s="8" t="s">
        <v>38</v>
      </c>
      <c r="C15" s="8" t="s">
        <v>39</v>
      </c>
      <c r="D15" s="8" t="s">
        <v>40</v>
      </c>
      <c r="E15" s="8" t="s">
        <v>41</v>
      </c>
      <c r="F15" s="8" t="s">
        <v>42</v>
      </c>
      <c r="G15" s="8" t="s">
        <v>45</v>
      </c>
      <c r="H15" s="8" t="s">
        <v>46</v>
      </c>
      <c r="I15" s="8"/>
      <c r="J15" s="9" t="s">
        <v>43</v>
      </c>
      <c r="K15" s="10" t="s">
        <v>44</v>
      </c>
    </row>
    <row r="16" spans="1:11" x14ac:dyDescent="0.3">
      <c r="A16" s="11">
        <v>114000000</v>
      </c>
      <c r="B16" s="12">
        <v>1.1000000000000001</v>
      </c>
      <c r="C16" s="12">
        <v>1.2</v>
      </c>
      <c r="D16" s="12">
        <v>1.1000000000000001</v>
      </c>
      <c r="E16" s="12">
        <v>1.1000000000000001</v>
      </c>
      <c r="F16" s="12">
        <v>1.25</v>
      </c>
      <c r="G16" s="14">
        <v>448000000</v>
      </c>
      <c r="H16" s="14">
        <v>523000000</v>
      </c>
      <c r="I16" s="12"/>
      <c r="J16" s="13">
        <f>G16/(A16*B16*C16*D16*E16)-1</f>
        <v>1.4604461316075059</v>
      </c>
      <c r="K16" s="13">
        <f>H16/(A16*B16*C16*D16*F16)-1</f>
        <v>1.5276690348460682</v>
      </c>
    </row>
    <row r="19" spans="1:11" x14ac:dyDescent="0.3">
      <c r="A19" s="4" t="s">
        <v>47</v>
      </c>
      <c r="B19" s="5"/>
      <c r="C19" s="5"/>
      <c r="D19" s="5"/>
      <c r="E19" s="5"/>
      <c r="F19" s="5"/>
      <c r="G19" s="5"/>
      <c r="H19" s="5"/>
      <c r="I19" s="5"/>
      <c r="J19" s="5"/>
      <c r="K19" s="6"/>
    </row>
    <row r="20" spans="1:11" x14ac:dyDescent="0.3">
      <c r="A20" s="7" t="s">
        <v>67</v>
      </c>
      <c r="B20" s="8" t="s">
        <v>38</v>
      </c>
      <c r="C20" s="8" t="s">
        <v>39</v>
      </c>
      <c r="D20" s="8" t="s">
        <v>40</v>
      </c>
      <c r="E20" s="8" t="s">
        <v>41</v>
      </c>
      <c r="F20" s="8" t="s">
        <v>42</v>
      </c>
      <c r="G20" s="8" t="s">
        <v>45</v>
      </c>
      <c r="H20" s="8" t="s">
        <v>46</v>
      </c>
      <c r="I20" s="8"/>
      <c r="J20" s="9" t="s">
        <v>43</v>
      </c>
      <c r="K20" s="10" t="s">
        <v>44</v>
      </c>
    </row>
    <row r="21" spans="1:11" x14ac:dyDescent="0.3">
      <c r="A21" s="11">
        <v>206000000</v>
      </c>
      <c r="B21" s="12">
        <v>1.1000000000000001</v>
      </c>
      <c r="C21" s="12">
        <v>1.2</v>
      </c>
      <c r="D21" s="12">
        <v>1.1000000000000001</v>
      </c>
      <c r="E21" s="12">
        <v>1.1000000000000001</v>
      </c>
      <c r="F21" s="12">
        <v>1.25</v>
      </c>
      <c r="G21" s="14">
        <v>448000000</v>
      </c>
      <c r="H21" s="14">
        <v>523000000</v>
      </c>
      <c r="I21" s="12"/>
      <c r="J21" s="13">
        <f>G21/(A21*B21*C21*D21*E21)-1</f>
        <v>0.36160611166628986</v>
      </c>
      <c r="K21" s="13">
        <f>H21/(A21*B21*C21*D21*F21)-1</f>
        <v>0.39880713578860094</v>
      </c>
    </row>
    <row r="25" spans="1:11" x14ac:dyDescent="0.3">
      <c r="A25" s="15" t="s">
        <v>65</v>
      </c>
    </row>
    <row r="26" spans="1:11" x14ac:dyDescent="0.3">
      <c r="A26" s="4" t="s">
        <v>36</v>
      </c>
      <c r="B26" s="5"/>
      <c r="C26" s="5"/>
      <c r="D26" s="5"/>
      <c r="E26" s="5"/>
      <c r="F26" s="5"/>
      <c r="G26" s="5"/>
      <c r="H26" s="5"/>
      <c r="I26" s="5"/>
      <c r="J26" s="5"/>
      <c r="K26" s="6"/>
    </row>
    <row r="27" spans="1:11" x14ac:dyDescent="0.3">
      <c r="A27" s="7" t="s">
        <v>37</v>
      </c>
      <c r="B27" s="8" t="s">
        <v>38</v>
      </c>
      <c r="C27" s="8" t="s">
        <v>39</v>
      </c>
      <c r="D27" s="8" t="s">
        <v>40</v>
      </c>
      <c r="E27" s="8" t="s">
        <v>41</v>
      </c>
      <c r="F27" s="8" t="s">
        <v>42</v>
      </c>
      <c r="G27" s="8" t="s">
        <v>45</v>
      </c>
      <c r="H27" s="8" t="s">
        <v>46</v>
      </c>
      <c r="I27" s="8"/>
      <c r="J27" s="9" t="s">
        <v>43</v>
      </c>
      <c r="K27" s="10" t="s">
        <v>44</v>
      </c>
    </row>
    <row r="28" spans="1:11" x14ac:dyDescent="0.3">
      <c r="A28" s="11">
        <v>42000000</v>
      </c>
      <c r="B28" s="12">
        <v>1.1000000000000001</v>
      </c>
      <c r="C28" s="12">
        <v>1.2</v>
      </c>
      <c r="D28" s="12">
        <v>1.1000000000000001</v>
      </c>
      <c r="E28" s="12">
        <v>1.1000000000000001</v>
      </c>
      <c r="F28" s="12">
        <v>1.25</v>
      </c>
      <c r="G28" s="14">
        <v>448000000</v>
      </c>
      <c r="H28" s="14">
        <v>523000000</v>
      </c>
      <c r="I28" s="12"/>
      <c r="J28" s="13">
        <f>G28/(A28*B28*C28*D28*E28)-1</f>
        <v>5.6783537857918001</v>
      </c>
      <c r="K28" s="13">
        <f>H28/(A28*B28*C28*D28*F28)-1</f>
        <v>5.8608159517250416</v>
      </c>
    </row>
    <row r="31" spans="1:11" x14ac:dyDescent="0.3">
      <c r="A31" s="4" t="s">
        <v>47</v>
      </c>
      <c r="B31" s="5"/>
      <c r="C31" s="5"/>
      <c r="D31" s="5"/>
      <c r="E31" s="5"/>
      <c r="F31" s="5"/>
      <c r="G31" s="5"/>
      <c r="H31" s="5"/>
      <c r="I31" s="5"/>
      <c r="J31" s="5"/>
      <c r="K31" s="6"/>
    </row>
    <row r="32" spans="1:11" x14ac:dyDescent="0.3">
      <c r="A32" s="7" t="s">
        <v>67</v>
      </c>
      <c r="B32" s="8" t="s">
        <v>38</v>
      </c>
      <c r="C32" s="8" t="s">
        <v>39</v>
      </c>
      <c r="D32" s="8" t="s">
        <v>40</v>
      </c>
      <c r="E32" s="8" t="s">
        <v>41</v>
      </c>
      <c r="F32" s="8" t="s">
        <v>42</v>
      </c>
      <c r="G32" s="8" t="s">
        <v>45</v>
      </c>
      <c r="H32" s="8" t="s">
        <v>46</v>
      </c>
      <c r="I32" s="8"/>
      <c r="J32" s="9" t="s">
        <v>43</v>
      </c>
      <c r="K32" s="10" t="s">
        <v>44</v>
      </c>
    </row>
    <row r="33" spans="1:11" x14ac:dyDescent="0.3">
      <c r="A33" s="11">
        <v>98900000</v>
      </c>
      <c r="B33" s="12">
        <v>1.1000000000000001</v>
      </c>
      <c r="C33" s="12">
        <v>1.2</v>
      </c>
      <c r="D33" s="12">
        <v>1.1000000000000001</v>
      </c>
      <c r="E33" s="12">
        <v>1.1000000000000001</v>
      </c>
      <c r="F33" s="12">
        <v>1.25</v>
      </c>
      <c r="G33" s="14">
        <v>448000000</v>
      </c>
      <c r="H33" s="14">
        <v>523000000</v>
      </c>
      <c r="I33" s="12"/>
      <c r="J33" s="13">
        <f>G33/(A33*B33*C33*D33*E33)-1</f>
        <v>1.8361057533190657</v>
      </c>
      <c r="K33" s="13">
        <f>H33/(A33*B33*C33*D33*F33)-1</f>
        <v>1.9135922140793906</v>
      </c>
    </row>
  </sheetData>
  <conditionalFormatting sqref="J4">
    <cfRule type="cellIs" dxfId="113" priority="29" operator="lessThan">
      <formula>0</formula>
    </cfRule>
    <cfRule type="cellIs" dxfId="112" priority="30" operator="greaterThan">
      <formula>0</formula>
    </cfRule>
  </conditionalFormatting>
  <conditionalFormatting sqref="K4">
    <cfRule type="cellIs" dxfId="111" priority="27" operator="lessThan">
      <formula>0</formula>
    </cfRule>
    <cfRule type="cellIs" dxfId="110" priority="28" operator="greaterThan">
      <formula>0</formula>
    </cfRule>
  </conditionalFormatting>
  <conditionalFormatting sqref="J9">
    <cfRule type="cellIs" dxfId="109" priority="25" operator="lessThan">
      <formula>0</formula>
    </cfRule>
    <cfRule type="cellIs" dxfId="108" priority="26" operator="greaterThan">
      <formula>0</formula>
    </cfRule>
  </conditionalFormatting>
  <conditionalFormatting sqref="K9">
    <cfRule type="cellIs" dxfId="107" priority="23" operator="lessThan">
      <formula>0</formula>
    </cfRule>
    <cfRule type="cellIs" dxfId="106" priority="24" operator="greaterThan">
      <formula>0</formula>
    </cfRule>
  </conditionalFormatting>
  <conditionalFormatting sqref="J16">
    <cfRule type="cellIs" dxfId="105" priority="17" operator="lessThan">
      <formula>0</formula>
    </cfRule>
    <cfRule type="cellIs" dxfId="104" priority="18" operator="greaterThan">
      <formula>0</formula>
    </cfRule>
  </conditionalFormatting>
  <conditionalFormatting sqref="K16">
    <cfRule type="cellIs" dxfId="103" priority="15" operator="lessThan">
      <formula>0</formula>
    </cfRule>
    <cfRule type="cellIs" dxfId="102" priority="16" operator="greaterThan">
      <formula>0</formula>
    </cfRule>
  </conditionalFormatting>
  <conditionalFormatting sqref="J21">
    <cfRule type="cellIs" dxfId="101" priority="13" operator="lessThan">
      <formula>0</formula>
    </cfRule>
    <cfRule type="cellIs" dxfId="100" priority="14" operator="greaterThan">
      <formula>0</formula>
    </cfRule>
  </conditionalFormatting>
  <conditionalFormatting sqref="K21">
    <cfRule type="cellIs" dxfId="99" priority="11" operator="lessThan">
      <formula>0</formula>
    </cfRule>
    <cfRule type="cellIs" dxfId="98" priority="12" operator="greaterThan">
      <formula>0</formula>
    </cfRule>
  </conditionalFormatting>
  <conditionalFormatting sqref="J28:K28">
    <cfRule type="cellIs" dxfId="97" priority="5" operator="lessThan">
      <formula>0</formula>
    </cfRule>
    <cfRule type="cellIs" dxfId="96" priority="6" operator="greaterThan">
      <formula>0</formula>
    </cfRule>
  </conditionalFormatting>
  <conditionalFormatting sqref="J33:K33">
    <cfRule type="cellIs" dxfId="95" priority="3" operator="lessThan">
      <formula>0</formula>
    </cfRule>
    <cfRule type="cellIs" dxfId="94" priority="4"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050D-7865-49D3-A1D6-1CB976723268}">
  <dimension ref="A1:K56"/>
  <sheetViews>
    <sheetView workbookViewId="0">
      <selection activeCell="J14" sqref="J14:K14"/>
    </sheetView>
  </sheetViews>
  <sheetFormatPr defaultColWidth="11.5546875" defaultRowHeight="14.4" x14ac:dyDescent="0.3"/>
  <cols>
    <col min="1" max="1" width="25.77734375" customWidth="1"/>
  </cols>
  <sheetData>
    <row r="1" spans="1:11" x14ac:dyDescent="0.3">
      <c r="A1" s="51" t="s">
        <v>53</v>
      </c>
      <c r="B1" s="51"/>
      <c r="C1" s="51"/>
      <c r="F1" s="51" t="s">
        <v>57</v>
      </c>
      <c r="G1" s="51"/>
      <c r="H1" s="51"/>
    </row>
    <row r="2" spans="1:11" x14ac:dyDescent="0.3">
      <c r="A2" s="16" t="s">
        <v>54</v>
      </c>
      <c r="B2" s="16" t="s">
        <v>55</v>
      </c>
      <c r="C2" s="16" t="s">
        <v>56</v>
      </c>
      <c r="F2" s="16" t="s">
        <v>54</v>
      </c>
      <c r="G2" s="16" t="s">
        <v>55</v>
      </c>
      <c r="H2" s="16" t="s">
        <v>56</v>
      </c>
    </row>
    <row r="3" spans="1:11" x14ac:dyDescent="0.3">
      <c r="A3">
        <v>20</v>
      </c>
      <c r="B3">
        <v>2</v>
      </c>
      <c r="C3">
        <f>4*PI()*PI()*A3/9810*B3*B3</f>
        <v>0.32194428219659477</v>
      </c>
      <c r="F3">
        <v>25</v>
      </c>
      <c r="G3">
        <v>4</v>
      </c>
      <c r="H3">
        <f>4*PI()*PI()*F3/9810*G3*G3</f>
        <v>1.6097214109829738</v>
      </c>
    </row>
    <row r="4" spans="1:11" x14ac:dyDescent="0.3">
      <c r="A4">
        <v>20</v>
      </c>
      <c r="B4">
        <v>3</v>
      </c>
      <c r="C4">
        <f t="shared" ref="C4:C7" si="0">4*PI()*PI()*A4/9810*B4*B4</f>
        <v>0.72437463494233822</v>
      </c>
      <c r="F4">
        <v>25</v>
      </c>
      <c r="G4">
        <v>5</v>
      </c>
      <c r="H4">
        <f t="shared" ref="H4:H5" si="1">4*PI()*PI()*F4/9810*G4*G4</f>
        <v>2.5151897046608966</v>
      </c>
    </row>
    <row r="5" spans="1:11" x14ac:dyDescent="0.3">
      <c r="A5">
        <v>20</v>
      </c>
      <c r="B5">
        <v>4</v>
      </c>
      <c r="C5">
        <f t="shared" si="0"/>
        <v>1.2877771287863791</v>
      </c>
      <c r="F5">
        <v>25</v>
      </c>
      <c r="G5">
        <v>6</v>
      </c>
      <c r="H5">
        <f t="shared" si="1"/>
        <v>3.6218731747116908</v>
      </c>
    </row>
    <row r="6" spans="1:11" x14ac:dyDescent="0.3">
      <c r="A6">
        <v>20</v>
      </c>
      <c r="B6">
        <v>5</v>
      </c>
      <c r="C6">
        <f t="shared" si="0"/>
        <v>2.0121517637287174</v>
      </c>
    </row>
    <row r="7" spans="1:11" x14ac:dyDescent="0.3">
      <c r="A7">
        <v>20</v>
      </c>
      <c r="B7">
        <v>6</v>
      </c>
      <c r="C7">
        <f t="shared" si="0"/>
        <v>2.8974985397693529</v>
      </c>
    </row>
    <row r="11" spans="1:11" x14ac:dyDescent="0.3">
      <c r="A11" s="15" t="s">
        <v>58</v>
      </c>
    </row>
    <row r="12" spans="1:11" x14ac:dyDescent="0.3">
      <c r="A12" s="4" t="s">
        <v>36</v>
      </c>
      <c r="B12" s="5"/>
      <c r="C12" s="5"/>
      <c r="D12" s="5"/>
      <c r="E12" s="5"/>
      <c r="F12" s="5"/>
      <c r="G12" s="5"/>
      <c r="H12" s="5"/>
      <c r="I12" s="5"/>
      <c r="J12" s="5"/>
      <c r="K12" s="6"/>
    </row>
    <row r="13" spans="1:11" x14ac:dyDescent="0.3">
      <c r="A13" s="7" t="s">
        <v>37</v>
      </c>
      <c r="B13" s="8" t="s">
        <v>38</v>
      </c>
      <c r="C13" s="8" t="s">
        <v>39</v>
      </c>
      <c r="D13" s="8" t="s">
        <v>40</v>
      </c>
      <c r="E13" s="8" t="s">
        <v>41</v>
      </c>
      <c r="F13" s="8" t="s">
        <v>42</v>
      </c>
      <c r="G13" s="8" t="s">
        <v>45</v>
      </c>
      <c r="H13" s="8" t="s">
        <v>46</v>
      </c>
      <c r="I13" s="8"/>
      <c r="J13" s="9" t="s">
        <v>43</v>
      </c>
      <c r="K13" s="10" t="s">
        <v>44</v>
      </c>
    </row>
    <row r="14" spans="1:11" x14ac:dyDescent="0.3">
      <c r="A14" s="11">
        <v>66500000</v>
      </c>
      <c r="B14" s="12">
        <v>1.1000000000000001</v>
      </c>
      <c r="C14" s="12">
        <v>1.2</v>
      </c>
      <c r="D14" s="12">
        <v>1.1000000000000001</v>
      </c>
      <c r="E14" s="12">
        <v>1.1000000000000001</v>
      </c>
      <c r="F14" s="12">
        <v>1.25</v>
      </c>
      <c r="G14" s="14">
        <v>448000000</v>
      </c>
      <c r="H14" s="14">
        <v>523000000</v>
      </c>
      <c r="I14" s="12"/>
      <c r="J14" s="13">
        <f>G14/(A14*B14*C14*D14*E14)-1</f>
        <v>3.2179076541842946</v>
      </c>
      <c r="K14" s="13">
        <f>H14/(A14*B14*C14*D14*F14)-1</f>
        <v>3.3331469168789738</v>
      </c>
    </row>
    <row r="17" spans="1:11" x14ac:dyDescent="0.3">
      <c r="A17" s="4" t="s">
        <v>47</v>
      </c>
      <c r="B17" s="5"/>
      <c r="C17" s="5"/>
      <c r="D17" s="5"/>
      <c r="E17" s="5"/>
      <c r="F17" s="5"/>
      <c r="G17" s="5"/>
      <c r="H17" s="5"/>
      <c r="I17" s="5"/>
      <c r="J17" s="5"/>
      <c r="K17" s="6"/>
    </row>
    <row r="18" spans="1:11" x14ac:dyDescent="0.3">
      <c r="A18" s="7" t="s">
        <v>61</v>
      </c>
      <c r="B18" s="8" t="s">
        <v>38</v>
      </c>
      <c r="C18" s="8" t="s">
        <v>39</v>
      </c>
      <c r="D18" s="8" t="s">
        <v>40</v>
      </c>
      <c r="E18" s="8" t="s">
        <v>41</v>
      </c>
      <c r="F18" s="8" t="s">
        <v>42</v>
      </c>
      <c r="G18" s="8" t="s">
        <v>45</v>
      </c>
      <c r="H18" s="8" t="s">
        <v>46</v>
      </c>
      <c r="I18" s="8"/>
      <c r="J18" s="9" t="s">
        <v>43</v>
      </c>
      <c r="K18" s="10" t="s">
        <v>44</v>
      </c>
    </row>
    <row r="19" spans="1:11" x14ac:dyDescent="0.3">
      <c r="A19" s="11">
        <v>119000000</v>
      </c>
      <c r="B19" s="12">
        <v>1.1000000000000001</v>
      </c>
      <c r="C19" s="12">
        <v>1.2</v>
      </c>
      <c r="D19" s="12">
        <v>1.1000000000000001</v>
      </c>
      <c r="E19" s="12">
        <v>1.1000000000000001</v>
      </c>
      <c r="F19" s="12">
        <v>1.25</v>
      </c>
      <c r="G19" s="14">
        <v>448000000</v>
      </c>
      <c r="H19" s="14">
        <v>523000000</v>
      </c>
      <c r="I19" s="12"/>
      <c r="J19" s="13">
        <f>G19/(A19*B19*C19*D19*E19)-1</f>
        <v>1.3570660420441651</v>
      </c>
      <c r="K19" s="13">
        <f>H19/(A19*B19*C19*D19*F19)-1</f>
        <v>1.4214644535500152</v>
      </c>
    </row>
    <row r="22" spans="1:11" x14ac:dyDescent="0.3">
      <c r="A22" s="4" t="s">
        <v>47</v>
      </c>
      <c r="B22" s="5"/>
      <c r="C22" s="5"/>
      <c r="D22" s="5"/>
      <c r="E22" s="5"/>
      <c r="F22" s="5"/>
      <c r="G22" s="5"/>
      <c r="H22" s="5"/>
      <c r="I22" s="5"/>
      <c r="J22" s="5"/>
      <c r="K22" s="6"/>
    </row>
    <row r="23" spans="1:11" x14ac:dyDescent="0.3">
      <c r="A23" s="7" t="s">
        <v>62</v>
      </c>
      <c r="B23" s="8" t="s">
        <v>38</v>
      </c>
      <c r="C23" s="8" t="s">
        <v>39</v>
      </c>
      <c r="D23" s="8" t="s">
        <v>40</v>
      </c>
      <c r="E23" s="8" t="s">
        <v>41</v>
      </c>
      <c r="F23" s="8" t="s">
        <v>42</v>
      </c>
      <c r="G23" s="8" t="s">
        <v>45</v>
      </c>
      <c r="H23" s="8" t="s">
        <v>46</v>
      </c>
      <c r="I23" s="8"/>
      <c r="J23" s="9" t="s">
        <v>43</v>
      </c>
      <c r="K23" s="10" t="s">
        <v>44</v>
      </c>
    </row>
    <row r="24" spans="1:11" x14ac:dyDescent="0.3">
      <c r="A24" s="11">
        <v>11000000</v>
      </c>
      <c r="B24" s="12">
        <v>1.1000000000000001</v>
      </c>
      <c r="C24" s="12">
        <v>1.2</v>
      </c>
      <c r="D24" s="12">
        <v>1.1000000000000001</v>
      </c>
      <c r="E24" s="12">
        <v>1.1000000000000001</v>
      </c>
      <c r="F24" s="12">
        <v>1.25</v>
      </c>
      <c r="G24" s="14">
        <v>448000000</v>
      </c>
      <c r="H24" s="14">
        <v>523000000</v>
      </c>
      <c r="I24" s="12"/>
      <c r="J24" s="13">
        <f>G24/(A24*B24*C24*D24*E24)-1</f>
        <v>24.499169000295968</v>
      </c>
      <c r="K24" s="13">
        <f>H24/(A24*B24*C24*D24*F24)-1</f>
        <v>25.19584272476834</v>
      </c>
    </row>
    <row r="27" spans="1:11" x14ac:dyDescent="0.3">
      <c r="A27" s="15" t="s">
        <v>59</v>
      </c>
    </row>
    <row r="28" spans="1:11" x14ac:dyDescent="0.3">
      <c r="A28" s="4" t="s">
        <v>36</v>
      </c>
      <c r="B28" s="5"/>
      <c r="C28" s="5"/>
      <c r="D28" s="5"/>
      <c r="E28" s="5"/>
      <c r="F28" s="5"/>
      <c r="G28" s="5"/>
      <c r="H28" s="5"/>
      <c r="I28" s="5"/>
      <c r="J28" s="5"/>
      <c r="K28" s="6"/>
    </row>
    <row r="29" spans="1:11" x14ac:dyDescent="0.3">
      <c r="A29" s="7" t="s">
        <v>37</v>
      </c>
      <c r="B29" s="8" t="s">
        <v>38</v>
      </c>
      <c r="C29" s="8" t="s">
        <v>39</v>
      </c>
      <c r="D29" s="8" t="s">
        <v>40</v>
      </c>
      <c r="E29" s="8" t="s">
        <v>41</v>
      </c>
      <c r="F29" s="8" t="s">
        <v>42</v>
      </c>
      <c r="G29" s="8" t="s">
        <v>45</v>
      </c>
      <c r="H29" s="8" t="s">
        <v>46</v>
      </c>
      <c r="I29" s="8"/>
      <c r="J29" s="9" t="s">
        <v>43</v>
      </c>
      <c r="K29" s="10" t="s">
        <v>44</v>
      </c>
    </row>
    <row r="30" spans="1:11" x14ac:dyDescent="0.3">
      <c r="A30" s="11">
        <v>66500000</v>
      </c>
      <c r="B30" s="12">
        <v>1.1000000000000001</v>
      </c>
      <c r="C30" s="12">
        <v>1.2</v>
      </c>
      <c r="D30" s="12">
        <v>1.1000000000000001</v>
      </c>
      <c r="E30" s="12">
        <v>1.1000000000000001</v>
      </c>
      <c r="F30" s="12">
        <v>1.25</v>
      </c>
      <c r="G30" s="14">
        <v>448000000</v>
      </c>
      <c r="H30" s="14">
        <v>523000000</v>
      </c>
      <c r="I30" s="12"/>
      <c r="J30" s="13">
        <f>G30/(A30*B30*C30*D30*E30)-1</f>
        <v>3.2179076541842946</v>
      </c>
      <c r="K30" s="13">
        <f>H30/(A30*B30*C30*D30*F30)-1</f>
        <v>3.3331469168789738</v>
      </c>
    </row>
    <row r="33" spans="1:11" x14ac:dyDescent="0.3">
      <c r="A33" s="4" t="s">
        <v>47</v>
      </c>
      <c r="B33" s="5"/>
      <c r="C33" s="5"/>
      <c r="D33" s="5"/>
      <c r="E33" s="5"/>
      <c r="F33" s="5"/>
      <c r="G33" s="5"/>
      <c r="H33" s="5"/>
      <c r="I33" s="5"/>
      <c r="J33" s="5"/>
      <c r="K33" s="6"/>
    </row>
    <row r="34" spans="1:11" x14ac:dyDescent="0.3">
      <c r="A34" s="7" t="s">
        <v>61</v>
      </c>
      <c r="B34" s="8" t="s">
        <v>38</v>
      </c>
      <c r="C34" s="8" t="s">
        <v>39</v>
      </c>
      <c r="D34" s="8" t="s">
        <v>40</v>
      </c>
      <c r="E34" s="8" t="s">
        <v>41</v>
      </c>
      <c r="F34" s="8" t="s">
        <v>42</v>
      </c>
      <c r="G34" s="8" t="s">
        <v>45</v>
      </c>
      <c r="H34" s="8" t="s">
        <v>46</v>
      </c>
      <c r="I34" s="8"/>
      <c r="J34" s="9" t="s">
        <v>43</v>
      </c>
      <c r="K34" s="10" t="s">
        <v>44</v>
      </c>
    </row>
    <row r="35" spans="1:11" x14ac:dyDescent="0.3">
      <c r="A35" s="11">
        <v>119000000</v>
      </c>
      <c r="B35" s="12">
        <v>1.1000000000000001</v>
      </c>
      <c r="C35" s="12">
        <v>1.2</v>
      </c>
      <c r="D35" s="12">
        <v>1.1000000000000001</v>
      </c>
      <c r="E35" s="12">
        <v>1.1000000000000001</v>
      </c>
      <c r="F35" s="12">
        <v>1.25</v>
      </c>
      <c r="G35" s="14">
        <v>448000000</v>
      </c>
      <c r="H35" s="14">
        <v>523000000</v>
      </c>
      <c r="I35" s="12"/>
      <c r="J35" s="13">
        <f>G35/(A35*B35*C35*D35*E35)-1</f>
        <v>1.3570660420441651</v>
      </c>
      <c r="K35" s="13">
        <f>H35/(A35*B35*C35*D35*F35)-1</f>
        <v>1.4214644535500152</v>
      </c>
    </row>
    <row r="38" spans="1:11" x14ac:dyDescent="0.3">
      <c r="A38" s="4" t="s">
        <v>47</v>
      </c>
      <c r="B38" s="5"/>
      <c r="C38" s="5"/>
      <c r="D38" s="5"/>
      <c r="E38" s="5"/>
      <c r="F38" s="5"/>
      <c r="G38" s="5"/>
      <c r="H38" s="5"/>
      <c r="I38" s="5"/>
      <c r="J38" s="5"/>
      <c r="K38" s="6"/>
    </row>
    <row r="39" spans="1:11" x14ac:dyDescent="0.3">
      <c r="A39" s="7" t="s">
        <v>62</v>
      </c>
      <c r="B39" s="8" t="s">
        <v>38</v>
      </c>
      <c r="C39" s="8" t="s">
        <v>39</v>
      </c>
      <c r="D39" s="8" t="s">
        <v>40</v>
      </c>
      <c r="E39" s="8" t="s">
        <v>41</v>
      </c>
      <c r="F39" s="8" t="s">
        <v>42</v>
      </c>
      <c r="G39" s="8" t="s">
        <v>45</v>
      </c>
      <c r="H39" s="8" t="s">
        <v>46</v>
      </c>
      <c r="I39" s="8"/>
      <c r="J39" s="9" t="s">
        <v>43</v>
      </c>
      <c r="K39" s="10" t="s">
        <v>44</v>
      </c>
    </row>
    <row r="40" spans="1:11" x14ac:dyDescent="0.3">
      <c r="A40" s="11">
        <v>11000000</v>
      </c>
      <c r="B40" s="12">
        <v>1.1000000000000001</v>
      </c>
      <c r="C40" s="12">
        <v>1.2</v>
      </c>
      <c r="D40" s="12">
        <v>1.1000000000000001</v>
      </c>
      <c r="E40" s="12">
        <v>1.1000000000000001</v>
      </c>
      <c r="F40" s="12">
        <v>1.25</v>
      </c>
      <c r="G40" s="14">
        <v>448000000</v>
      </c>
      <c r="H40" s="14">
        <v>523000000</v>
      </c>
      <c r="I40" s="12"/>
      <c r="J40" s="13">
        <f>G40/(A40*B40*C40*D40*E40)-1</f>
        <v>24.499169000295968</v>
      </c>
      <c r="K40" s="13">
        <f>H40/(A40*B40*C40*D40*F40)-1</f>
        <v>25.19584272476834</v>
      </c>
    </row>
    <row r="43" spans="1:11" x14ac:dyDescent="0.3">
      <c r="A43" s="15" t="s">
        <v>60</v>
      </c>
    </row>
    <row r="44" spans="1:11" x14ac:dyDescent="0.3">
      <c r="A44" s="4" t="s">
        <v>36</v>
      </c>
      <c r="B44" s="5"/>
      <c r="C44" s="5"/>
      <c r="D44" s="5"/>
      <c r="E44" s="5"/>
      <c r="F44" s="5"/>
      <c r="G44" s="5"/>
      <c r="H44" s="5"/>
      <c r="I44" s="5"/>
      <c r="J44" s="5"/>
      <c r="K44" s="6"/>
    </row>
    <row r="45" spans="1:11" x14ac:dyDescent="0.3">
      <c r="A45" s="7" t="s">
        <v>37</v>
      </c>
      <c r="B45" s="8" t="s">
        <v>38</v>
      </c>
      <c r="C45" s="8" t="s">
        <v>39</v>
      </c>
      <c r="D45" s="8" t="s">
        <v>40</v>
      </c>
      <c r="E45" s="8" t="s">
        <v>41</v>
      </c>
      <c r="F45" s="8" t="s">
        <v>42</v>
      </c>
      <c r="G45" s="8" t="s">
        <v>45</v>
      </c>
      <c r="H45" s="8" t="s">
        <v>46</v>
      </c>
      <c r="I45" s="8"/>
      <c r="J45" s="9" t="s">
        <v>43</v>
      </c>
      <c r="K45" s="10" t="s">
        <v>44</v>
      </c>
    </row>
    <row r="46" spans="1:11" x14ac:dyDescent="0.3">
      <c r="A46" s="11">
        <v>5850000</v>
      </c>
      <c r="B46" s="12">
        <v>1.1000000000000001</v>
      </c>
      <c r="C46" s="12">
        <v>1.2</v>
      </c>
      <c r="D46" s="12">
        <v>1.1000000000000001</v>
      </c>
      <c r="E46" s="12">
        <v>1.1000000000000001</v>
      </c>
      <c r="F46" s="12">
        <v>1.25</v>
      </c>
      <c r="G46" s="14">
        <v>448000000</v>
      </c>
      <c r="H46" s="14">
        <v>523000000</v>
      </c>
      <c r="I46" s="12"/>
      <c r="J46" s="13">
        <f>G46/(A46*B46*C46*D46*E46)-1</f>
        <v>46.947155385171897</v>
      </c>
      <c r="K46" s="13">
        <f>H46/(A46*B46*C46*D46*F46)-1</f>
        <v>48.257140166231068</v>
      </c>
    </row>
    <row r="49" spans="1:11" x14ac:dyDescent="0.3">
      <c r="A49" s="4" t="s">
        <v>47</v>
      </c>
      <c r="B49" s="5"/>
      <c r="C49" s="5"/>
      <c r="D49" s="5"/>
      <c r="E49" s="5"/>
      <c r="F49" s="5"/>
      <c r="G49" s="5"/>
      <c r="H49" s="5"/>
      <c r="I49" s="5"/>
      <c r="J49" s="5"/>
      <c r="K49" s="6"/>
    </row>
    <row r="50" spans="1:11" x14ac:dyDescent="0.3">
      <c r="A50" s="7" t="s">
        <v>61</v>
      </c>
      <c r="B50" s="8" t="s">
        <v>38</v>
      </c>
      <c r="C50" s="8" t="s">
        <v>39</v>
      </c>
      <c r="D50" s="8" t="s">
        <v>40</v>
      </c>
      <c r="E50" s="8" t="s">
        <v>41</v>
      </c>
      <c r="F50" s="8" t="s">
        <v>42</v>
      </c>
      <c r="G50" s="8" t="s">
        <v>45</v>
      </c>
      <c r="H50" s="8" t="s">
        <v>46</v>
      </c>
      <c r="I50" s="8"/>
      <c r="J50" s="9" t="s">
        <v>43</v>
      </c>
      <c r="K50" s="10" t="s">
        <v>44</v>
      </c>
    </row>
    <row r="51" spans="1:11" x14ac:dyDescent="0.3">
      <c r="A51" s="11">
        <v>13800000</v>
      </c>
      <c r="B51" s="12">
        <v>1.1000000000000001</v>
      </c>
      <c r="C51" s="12">
        <v>1.2</v>
      </c>
      <c r="D51" s="12">
        <v>1.1000000000000001</v>
      </c>
      <c r="E51" s="12">
        <v>1.1000000000000001</v>
      </c>
      <c r="F51" s="12">
        <v>1.25</v>
      </c>
      <c r="G51" s="14">
        <v>448000000</v>
      </c>
      <c r="H51" s="14">
        <v>523000000</v>
      </c>
      <c r="I51" s="12"/>
      <c r="J51" s="13">
        <f>G51/(A51*B51*C51*D51*E51)-1</f>
        <v>19.325424565453311</v>
      </c>
      <c r="K51" s="13">
        <f>H51/(A51*B51*C51*D51*F51)-1</f>
        <v>19.880744200902303</v>
      </c>
    </row>
    <row r="54" spans="1:11" x14ac:dyDescent="0.3">
      <c r="A54" s="4" t="s">
        <v>47</v>
      </c>
      <c r="B54" s="5"/>
      <c r="C54" s="5"/>
      <c r="D54" s="5"/>
      <c r="E54" s="5"/>
      <c r="F54" s="5"/>
      <c r="G54" s="5"/>
      <c r="H54" s="5"/>
      <c r="I54" s="5"/>
      <c r="J54" s="5"/>
      <c r="K54" s="6"/>
    </row>
    <row r="55" spans="1:11" x14ac:dyDescent="0.3">
      <c r="A55" s="7" t="s">
        <v>62</v>
      </c>
      <c r="B55" s="8" t="s">
        <v>38</v>
      </c>
      <c r="C55" s="8" t="s">
        <v>39</v>
      </c>
      <c r="D55" s="8" t="s">
        <v>40</v>
      </c>
      <c r="E55" s="8" t="s">
        <v>41</v>
      </c>
      <c r="F55" s="8" t="s">
        <v>42</v>
      </c>
      <c r="G55" s="8" t="s">
        <v>45</v>
      </c>
      <c r="H55" s="8" t="s">
        <v>46</v>
      </c>
      <c r="I55" s="8"/>
      <c r="J55" s="9" t="s">
        <v>43</v>
      </c>
      <c r="K55" s="10" t="s">
        <v>44</v>
      </c>
    </row>
    <row r="56" spans="1:11" x14ac:dyDescent="0.3">
      <c r="A56" s="11">
        <v>1330000</v>
      </c>
      <c r="B56" s="12">
        <v>1.1000000000000001</v>
      </c>
      <c r="C56" s="12">
        <v>1.2</v>
      </c>
      <c r="D56" s="12">
        <v>1.1000000000000001</v>
      </c>
      <c r="E56" s="12">
        <v>1.1000000000000001</v>
      </c>
      <c r="F56" s="12">
        <v>1.25</v>
      </c>
      <c r="G56" s="14">
        <v>448000000</v>
      </c>
      <c r="H56" s="14">
        <v>523000000</v>
      </c>
      <c r="I56" s="12"/>
      <c r="J56" s="13">
        <f>G56/(A56*B56*C56*D56*E56)-1</f>
        <v>209.89538270921477</v>
      </c>
      <c r="K56" s="13">
        <f>H56/(A56*B56*C56*D56*F56)-1</f>
        <v>215.65734584394866</v>
      </c>
    </row>
  </sheetData>
  <mergeCells count="2">
    <mergeCell ref="A1:C1"/>
    <mergeCell ref="F1:H1"/>
  </mergeCells>
  <conditionalFormatting sqref="J14">
    <cfRule type="cellIs" dxfId="93" priority="29" operator="lessThan">
      <formula>0</formula>
    </cfRule>
    <cfRule type="cellIs" dxfId="92" priority="35" operator="greaterThan">
      <formula>0</formula>
    </cfRule>
  </conditionalFormatting>
  <conditionalFormatting sqref="K14">
    <cfRule type="cellIs" dxfId="91" priority="27" operator="lessThan">
      <formula>0</formula>
    </cfRule>
    <cfRule type="cellIs" dxfId="90" priority="28" operator="greaterThan">
      <formula>0</formula>
    </cfRule>
  </conditionalFormatting>
  <conditionalFormatting sqref="J19">
    <cfRule type="cellIs" dxfId="89" priority="25" operator="lessThan">
      <formula>0</formula>
    </cfRule>
    <cfRule type="cellIs" dxfId="88" priority="26" operator="greaterThan">
      <formula>0</formula>
    </cfRule>
  </conditionalFormatting>
  <conditionalFormatting sqref="K19">
    <cfRule type="cellIs" dxfId="87" priority="23" operator="lessThan">
      <formula>0</formula>
    </cfRule>
    <cfRule type="cellIs" dxfId="86" priority="24" operator="greaterThan">
      <formula>0</formula>
    </cfRule>
  </conditionalFormatting>
  <conditionalFormatting sqref="J24">
    <cfRule type="cellIs" dxfId="85" priority="21" operator="lessThan">
      <formula>0</formula>
    </cfRule>
    <cfRule type="cellIs" dxfId="84" priority="22" operator="greaterThan">
      <formula>0</formula>
    </cfRule>
  </conditionalFormatting>
  <conditionalFormatting sqref="K24">
    <cfRule type="cellIs" dxfId="83" priority="19" operator="lessThan">
      <formula>0</formula>
    </cfRule>
    <cfRule type="cellIs" dxfId="82" priority="20" operator="greaterThan">
      <formula>0</formula>
    </cfRule>
  </conditionalFormatting>
  <conditionalFormatting sqref="J30">
    <cfRule type="cellIs" dxfId="81" priority="17" operator="lessThan">
      <formula>0</formula>
    </cfRule>
    <cfRule type="cellIs" dxfId="80" priority="18" operator="greaterThan">
      <formula>0</formula>
    </cfRule>
  </conditionalFormatting>
  <conditionalFormatting sqref="K30">
    <cfRule type="cellIs" dxfId="79" priority="15" operator="lessThan">
      <formula>0</formula>
    </cfRule>
    <cfRule type="cellIs" dxfId="78" priority="16" operator="greaterThan">
      <formula>0</formula>
    </cfRule>
  </conditionalFormatting>
  <conditionalFormatting sqref="J35">
    <cfRule type="cellIs" dxfId="77" priority="13" operator="lessThan">
      <formula>0</formula>
    </cfRule>
    <cfRule type="cellIs" dxfId="76" priority="14" operator="greaterThan">
      <formula>0</formula>
    </cfRule>
  </conditionalFormatting>
  <conditionalFormatting sqref="K35">
    <cfRule type="cellIs" dxfId="75" priority="11" operator="lessThan">
      <formula>0</formula>
    </cfRule>
    <cfRule type="cellIs" dxfId="74" priority="12" operator="greaterThan">
      <formula>0</formula>
    </cfRule>
  </conditionalFormatting>
  <conditionalFormatting sqref="J40">
    <cfRule type="cellIs" dxfId="73" priority="9" operator="lessThan">
      <formula>0</formula>
    </cfRule>
    <cfRule type="cellIs" dxfId="72" priority="10" operator="greaterThan">
      <formula>0</formula>
    </cfRule>
  </conditionalFormatting>
  <conditionalFormatting sqref="K40">
    <cfRule type="cellIs" dxfId="71" priority="7" operator="lessThan">
      <formula>0</formula>
    </cfRule>
    <cfRule type="cellIs" dxfId="70" priority="8" operator="greaterThan">
      <formula>0</formula>
    </cfRule>
  </conditionalFormatting>
  <conditionalFormatting sqref="J46:K46">
    <cfRule type="cellIs" dxfId="69" priority="5" operator="lessThan">
      <formula>0</formula>
    </cfRule>
    <cfRule type="cellIs" dxfId="68" priority="6" operator="greaterThan">
      <formula>0</formula>
    </cfRule>
  </conditionalFormatting>
  <conditionalFormatting sqref="J51:K51">
    <cfRule type="cellIs" dxfId="67" priority="3" operator="lessThan">
      <formula>0</formula>
    </cfRule>
    <cfRule type="cellIs" dxfId="66" priority="4" operator="greaterThan">
      <formula>0</formula>
    </cfRule>
  </conditionalFormatting>
  <conditionalFormatting sqref="J56:K56">
    <cfRule type="cellIs" dxfId="65" priority="1" operator="lessThan">
      <formula>0</formula>
    </cfRule>
    <cfRule type="cellIs" dxfId="64" priority="2"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3275-13AE-426A-BEAE-42C8E90F0CB9}">
  <dimension ref="A1:N46"/>
  <sheetViews>
    <sheetView workbookViewId="0">
      <selection activeCell="O13" sqref="O13"/>
    </sheetView>
  </sheetViews>
  <sheetFormatPr defaultColWidth="11.5546875" defaultRowHeight="14.4" x14ac:dyDescent="0.3"/>
  <cols>
    <col min="1" max="1" width="24.77734375" customWidth="1"/>
    <col min="9" max="9" width="3.21875" customWidth="1"/>
  </cols>
  <sheetData>
    <row r="1" spans="1:11" x14ac:dyDescent="0.3">
      <c r="A1" s="15" t="s">
        <v>48</v>
      </c>
    </row>
    <row r="2" spans="1:11" x14ac:dyDescent="0.3">
      <c r="A2" s="4" t="s">
        <v>36</v>
      </c>
      <c r="B2" s="5"/>
      <c r="C2" s="5"/>
      <c r="D2" s="5"/>
      <c r="E2" s="5"/>
      <c r="F2" s="5"/>
      <c r="G2" s="5"/>
      <c r="H2" s="5"/>
      <c r="I2" s="5"/>
      <c r="J2" s="5"/>
      <c r="K2" s="6"/>
    </row>
    <row r="3" spans="1:11" x14ac:dyDescent="0.3">
      <c r="A3" s="7" t="s">
        <v>37</v>
      </c>
      <c r="B3" s="8" t="s">
        <v>38</v>
      </c>
      <c r="C3" s="8" t="s">
        <v>39</v>
      </c>
      <c r="D3" s="8" t="s">
        <v>40</v>
      </c>
      <c r="E3" s="8" t="s">
        <v>41</v>
      </c>
      <c r="F3" s="8" t="s">
        <v>42</v>
      </c>
      <c r="G3" s="8" t="s">
        <v>45</v>
      </c>
      <c r="H3" s="8" t="s">
        <v>46</v>
      </c>
      <c r="I3" s="8"/>
      <c r="J3" s="9" t="s">
        <v>43</v>
      </c>
      <c r="K3" s="10" t="s">
        <v>44</v>
      </c>
    </row>
    <row r="4" spans="1:11" x14ac:dyDescent="0.3">
      <c r="A4" s="11">
        <v>13700000</v>
      </c>
      <c r="B4" s="12">
        <v>1.1000000000000001</v>
      </c>
      <c r="C4" s="12">
        <v>1.2</v>
      </c>
      <c r="D4" s="12">
        <v>1.1000000000000001</v>
      </c>
      <c r="E4" s="12">
        <v>1.1000000000000001</v>
      </c>
      <c r="F4" s="12">
        <v>1.25</v>
      </c>
      <c r="G4" s="14">
        <v>448000000</v>
      </c>
      <c r="H4" s="14">
        <v>523000000</v>
      </c>
      <c r="I4" s="12"/>
      <c r="J4" s="13">
        <f>G4/(A4*B4*C4*D4*E4)-1</f>
        <v>19.473785328704796</v>
      </c>
      <c r="K4" s="13">
        <f>H4/(A4*B4*C4*D4*F4)-1</f>
        <v>20.033158392149765</v>
      </c>
    </row>
    <row r="7" spans="1:11" x14ac:dyDescent="0.3">
      <c r="A7" s="4" t="s">
        <v>47</v>
      </c>
      <c r="B7" s="5"/>
      <c r="C7" s="5"/>
      <c r="D7" s="5"/>
      <c r="E7" s="5"/>
      <c r="F7" s="5"/>
      <c r="G7" s="5"/>
      <c r="H7" s="5"/>
      <c r="I7" s="5"/>
      <c r="J7" s="5"/>
      <c r="K7" s="6"/>
    </row>
    <row r="8" spans="1:11" x14ac:dyDescent="0.3">
      <c r="A8" s="7" t="s">
        <v>51</v>
      </c>
      <c r="B8" s="8" t="s">
        <v>38</v>
      </c>
      <c r="C8" s="8" t="s">
        <v>39</v>
      </c>
      <c r="D8" s="8" t="s">
        <v>40</v>
      </c>
      <c r="E8" s="8" t="s">
        <v>41</v>
      </c>
      <c r="F8" s="8" t="s">
        <v>42</v>
      </c>
      <c r="G8" s="8" t="s">
        <v>45</v>
      </c>
      <c r="H8" s="8" t="s">
        <v>46</v>
      </c>
      <c r="I8" s="8"/>
      <c r="J8" s="9" t="s">
        <v>43</v>
      </c>
      <c r="K8" s="10" t="s">
        <v>44</v>
      </c>
    </row>
    <row r="9" spans="1:11" x14ac:dyDescent="0.3">
      <c r="A9" s="11">
        <v>27400000</v>
      </c>
      <c r="B9" s="12">
        <v>1.1000000000000001</v>
      </c>
      <c r="C9" s="12">
        <v>1.2</v>
      </c>
      <c r="D9" s="12">
        <v>1.1000000000000001</v>
      </c>
      <c r="E9" s="12">
        <v>1.1000000000000001</v>
      </c>
      <c r="F9" s="12">
        <v>1.25</v>
      </c>
      <c r="G9" s="14">
        <v>448000000</v>
      </c>
      <c r="H9" s="14">
        <v>523000000</v>
      </c>
      <c r="I9" s="12"/>
      <c r="J9" s="13">
        <f>G9/(A9*B9*C9*D9*E9)-1</f>
        <v>9.2368926643523981</v>
      </c>
      <c r="K9" s="13">
        <f>H9/(A9*B9*C9*D9*F9)-1</f>
        <v>9.5165791960748827</v>
      </c>
    </row>
    <row r="12" spans="1:11" x14ac:dyDescent="0.3">
      <c r="A12" s="4" t="s">
        <v>47</v>
      </c>
      <c r="B12" s="5"/>
      <c r="C12" s="5"/>
      <c r="D12" s="5"/>
      <c r="E12" s="5"/>
      <c r="F12" s="5"/>
      <c r="G12" s="5"/>
      <c r="H12" s="5"/>
      <c r="I12" s="5"/>
      <c r="J12" s="5"/>
      <c r="K12" s="6"/>
    </row>
    <row r="13" spans="1:11" x14ac:dyDescent="0.3">
      <c r="A13" s="7" t="s">
        <v>52</v>
      </c>
      <c r="B13" s="8" t="s">
        <v>38</v>
      </c>
      <c r="C13" s="8" t="s">
        <v>39</v>
      </c>
      <c r="D13" s="8" t="s">
        <v>40</v>
      </c>
      <c r="E13" s="8" t="s">
        <v>41</v>
      </c>
      <c r="F13" s="8" t="s">
        <v>42</v>
      </c>
      <c r="G13" s="8" t="s">
        <v>45</v>
      </c>
      <c r="H13" s="8" t="s">
        <v>46</v>
      </c>
      <c r="I13" s="8"/>
      <c r="J13" s="9" t="s">
        <v>43</v>
      </c>
      <c r="K13" s="10" t="s">
        <v>44</v>
      </c>
    </row>
    <row r="14" spans="1:11" x14ac:dyDescent="0.3">
      <c r="A14" s="11">
        <v>27400000</v>
      </c>
      <c r="B14" s="12">
        <v>1.1000000000000001</v>
      </c>
      <c r="C14" s="12">
        <v>1.2</v>
      </c>
      <c r="D14" s="12">
        <v>1.1000000000000001</v>
      </c>
      <c r="E14" s="12">
        <v>1.1000000000000001</v>
      </c>
      <c r="F14" s="12">
        <v>1.25</v>
      </c>
      <c r="G14" s="14">
        <v>448000000</v>
      </c>
      <c r="H14" s="14">
        <v>523000000</v>
      </c>
      <c r="I14" s="12"/>
      <c r="J14" s="13">
        <f>G14/(A14*B14*C14*D14*E14)-1</f>
        <v>9.2368926643523981</v>
      </c>
      <c r="K14" s="13">
        <f>H14/(A14*B14*C14*D14*F14)-1</f>
        <v>9.5165791960748827</v>
      </c>
    </row>
    <row r="17" spans="1:14" x14ac:dyDescent="0.3">
      <c r="A17" s="15" t="s">
        <v>49</v>
      </c>
    </row>
    <row r="18" spans="1:14" x14ac:dyDescent="0.3">
      <c r="A18" s="4" t="s">
        <v>36</v>
      </c>
      <c r="B18" s="5"/>
      <c r="C18" s="5"/>
      <c r="D18" s="5"/>
      <c r="E18" s="5"/>
      <c r="F18" s="5"/>
      <c r="G18" s="5"/>
      <c r="H18" s="5"/>
      <c r="I18" s="5"/>
      <c r="J18" s="5"/>
      <c r="K18" s="6"/>
    </row>
    <row r="19" spans="1:14" x14ac:dyDescent="0.3">
      <c r="A19" s="7" t="s">
        <v>37</v>
      </c>
      <c r="B19" s="8" t="s">
        <v>38</v>
      </c>
      <c r="C19" s="8" t="s">
        <v>39</v>
      </c>
      <c r="D19" s="8" t="s">
        <v>40</v>
      </c>
      <c r="E19" s="8" t="s">
        <v>41</v>
      </c>
      <c r="F19" s="8" t="s">
        <v>42</v>
      </c>
      <c r="G19" s="8" t="s">
        <v>45</v>
      </c>
      <c r="H19" s="8" t="s">
        <v>46</v>
      </c>
      <c r="I19" s="8"/>
      <c r="J19" s="9" t="s">
        <v>43</v>
      </c>
      <c r="K19" s="10" t="s">
        <v>44</v>
      </c>
    </row>
    <row r="20" spans="1:14" x14ac:dyDescent="0.3">
      <c r="A20" s="11">
        <v>13700000</v>
      </c>
      <c r="B20" s="12">
        <v>1.1000000000000001</v>
      </c>
      <c r="C20" s="12">
        <v>1.2</v>
      </c>
      <c r="D20" s="12">
        <v>1.1000000000000001</v>
      </c>
      <c r="E20" s="12">
        <v>1.1000000000000001</v>
      </c>
      <c r="F20" s="12">
        <v>1.25</v>
      </c>
      <c r="G20" s="14">
        <v>448000000</v>
      </c>
      <c r="H20" s="14">
        <v>523000000</v>
      </c>
      <c r="I20" s="12"/>
      <c r="J20" s="13">
        <f>G20/(A20*B20*C20*D20*E20)-1</f>
        <v>19.473785328704796</v>
      </c>
      <c r="K20" s="13">
        <f>H20/(A20*B20*C20*D20*F20)-1</f>
        <v>20.033158392149765</v>
      </c>
    </row>
    <row r="23" spans="1:14" x14ac:dyDescent="0.3">
      <c r="A23" s="4" t="s">
        <v>47</v>
      </c>
      <c r="B23" s="5"/>
      <c r="C23" s="5"/>
      <c r="D23" s="5"/>
      <c r="E23" s="5"/>
      <c r="F23" s="5"/>
      <c r="G23" s="5"/>
      <c r="H23" s="5"/>
      <c r="I23" s="5"/>
      <c r="J23" s="5"/>
      <c r="K23" s="6"/>
    </row>
    <row r="24" spans="1:14" x14ac:dyDescent="0.3">
      <c r="A24" s="7" t="s">
        <v>51</v>
      </c>
      <c r="B24" s="8" t="s">
        <v>38</v>
      </c>
      <c r="C24" s="8" t="s">
        <v>39</v>
      </c>
      <c r="D24" s="8" t="s">
        <v>40</v>
      </c>
      <c r="E24" s="8" t="s">
        <v>41</v>
      </c>
      <c r="F24" s="8" t="s">
        <v>42</v>
      </c>
      <c r="G24" s="8" t="s">
        <v>45</v>
      </c>
      <c r="H24" s="8" t="s">
        <v>46</v>
      </c>
      <c r="I24" s="8"/>
      <c r="J24" s="9" t="s">
        <v>43</v>
      </c>
      <c r="K24" s="10" t="s">
        <v>44</v>
      </c>
    </row>
    <row r="25" spans="1:14" x14ac:dyDescent="0.3">
      <c r="A25" s="11">
        <v>27400000</v>
      </c>
      <c r="B25" s="12">
        <v>1.1000000000000001</v>
      </c>
      <c r="C25" s="12">
        <v>1.2</v>
      </c>
      <c r="D25" s="12">
        <v>1.1000000000000001</v>
      </c>
      <c r="E25" s="12">
        <v>1.1000000000000001</v>
      </c>
      <c r="F25" s="12">
        <v>1.25</v>
      </c>
      <c r="G25" s="14">
        <v>448000000</v>
      </c>
      <c r="H25" s="14">
        <v>523000000</v>
      </c>
      <c r="I25" s="12"/>
      <c r="J25" s="13">
        <f>G25/(A25*B25*C25*D25*E25)-1</f>
        <v>9.2368926643523981</v>
      </c>
      <c r="K25" s="13">
        <f>H25/(A25*B25*C25*D25*F25)-1</f>
        <v>9.5165791960748827</v>
      </c>
    </row>
    <row r="28" spans="1:14" x14ac:dyDescent="0.3">
      <c r="A28" s="4" t="s">
        <v>47</v>
      </c>
      <c r="B28" s="5"/>
      <c r="C28" s="5"/>
      <c r="D28" s="5"/>
      <c r="E28" s="5"/>
      <c r="F28" s="5"/>
      <c r="G28" s="5"/>
      <c r="H28" s="5"/>
      <c r="I28" s="5"/>
      <c r="J28" s="5"/>
      <c r="K28" s="6"/>
      <c r="N28" s="75"/>
    </row>
    <row r="29" spans="1:14" x14ac:dyDescent="0.3">
      <c r="A29" s="7" t="s">
        <v>52</v>
      </c>
      <c r="B29" s="8" t="s">
        <v>38</v>
      </c>
      <c r="C29" s="8" t="s">
        <v>39</v>
      </c>
      <c r="D29" s="8" t="s">
        <v>40</v>
      </c>
      <c r="E29" s="8" t="s">
        <v>41</v>
      </c>
      <c r="F29" s="8" t="s">
        <v>42</v>
      </c>
      <c r="G29" s="8" t="s">
        <v>45</v>
      </c>
      <c r="H29" s="8" t="s">
        <v>46</v>
      </c>
      <c r="I29" s="8"/>
      <c r="J29" s="9" t="s">
        <v>43</v>
      </c>
      <c r="K29" s="10" t="s">
        <v>44</v>
      </c>
      <c r="N29" s="75"/>
    </row>
    <row r="30" spans="1:14" x14ac:dyDescent="0.3">
      <c r="A30" s="11">
        <v>27400000</v>
      </c>
      <c r="B30" s="12">
        <v>1.1000000000000001</v>
      </c>
      <c r="C30" s="12">
        <v>1.2</v>
      </c>
      <c r="D30" s="12">
        <v>1.1000000000000001</v>
      </c>
      <c r="E30" s="12">
        <v>1.1000000000000001</v>
      </c>
      <c r="F30" s="12">
        <v>1.25</v>
      </c>
      <c r="G30" s="14">
        <v>448000000</v>
      </c>
      <c r="H30" s="14">
        <v>523000000</v>
      </c>
      <c r="I30" s="12"/>
      <c r="J30" s="13">
        <f>G30/(A30*B30*C30*D30*E30)-1</f>
        <v>9.2368926643523981</v>
      </c>
      <c r="K30" s="13">
        <f>H30/(A30*B30*C30*D30*F30)-1</f>
        <v>9.5165791960748827</v>
      </c>
      <c r="N30" s="75"/>
    </row>
    <row r="31" spans="1:14" x14ac:dyDescent="0.3">
      <c r="N31" s="75"/>
    </row>
    <row r="32" spans="1:14" x14ac:dyDescent="0.3">
      <c r="N32" s="75"/>
    </row>
    <row r="33" spans="1:14" x14ac:dyDescent="0.3">
      <c r="A33" s="15" t="s">
        <v>50</v>
      </c>
      <c r="N33" s="75"/>
    </row>
    <row r="34" spans="1:14" x14ac:dyDescent="0.3">
      <c r="A34" s="4" t="s">
        <v>36</v>
      </c>
      <c r="B34" s="5"/>
      <c r="C34" s="5"/>
      <c r="D34" s="5"/>
      <c r="E34" s="5"/>
      <c r="F34" s="5"/>
      <c r="G34" s="5"/>
      <c r="H34" s="5"/>
      <c r="I34" s="5"/>
      <c r="J34" s="5"/>
      <c r="K34" s="6"/>
      <c r="N34" s="75"/>
    </row>
    <row r="35" spans="1:14" x14ac:dyDescent="0.3">
      <c r="A35" s="7" t="s">
        <v>37</v>
      </c>
      <c r="B35" s="8" t="s">
        <v>38</v>
      </c>
      <c r="C35" s="8" t="s">
        <v>39</v>
      </c>
      <c r="D35" s="8" t="s">
        <v>40</v>
      </c>
      <c r="E35" s="8" t="s">
        <v>41</v>
      </c>
      <c r="F35" s="8" t="s">
        <v>42</v>
      </c>
      <c r="G35" s="8" t="s">
        <v>45</v>
      </c>
      <c r="H35" s="8" t="s">
        <v>46</v>
      </c>
      <c r="I35" s="8"/>
      <c r="J35" s="9" t="s">
        <v>43</v>
      </c>
      <c r="K35" s="10" t="s">
        <v>44</v>
      </c>
      <c r="N35" s="75"/>
    </row>
    <row r="36" spans="1:14" x14ac:dyDescent="0.3">
      <c r="A36" s="11">
        <v>9530000</v>
      </c>
      <c r="B36" s="12">
        <v>1.1000000000000001</v>
      </c>
      <c r="C36" s="12">
        <v>1.2</v>
      </c>
      <c r="D36" s="12">
        <v>1.1000000000000001</v>
      </c>
      <c r="E36" s="12">
        <v>1.1000000000000001</v>
      </c>
      <c r="F36" s="12">
        <v>1.25</v>
      </c>
      <c r="G36" s="14">
        <v>448000000</v>
      </c>
      <c r="H36" s="14">
        <v>523000000</v>
      </c>
      <c r="I36" s="12"/>
      <c r="J36" s="13">
        <f>G36/(A36*B36*C36*D36*E36)-1</f>
        <v>28.432409129407727</v>
      </c>
      <c r="K36" s="13">
        <f>H36/(A36*B36*C36*D36*F36)-1</f>
        <v>29.236544593121902</v>
      </c>
      <c r="N36" s="75"/>
    </row>
    <row r="37" spans="1:14" x14ac:dyDescent="0.3">
      <c r="N37" s="75"/>
    </row>
    <row r="38" spans="1:14" x14ac:dyDescent="0.3">
      <c r="N38" s="75"/>
    </row>
    <row r="39" spans="1:14" x14ac:dyDescent="0.3">
      <c r="A39" s="4" t="s">
        <v>47</v>
      </c>
      <c r="B39" s="5"/>
      <c r="C39" s="5"/>
      <c r="D39" s="5"/>
      <c r="E39" s="5"/>
      <c r="F39" s="5"/>
      <c r="G39" s="5"/>
      <c r="H39" s="5"/>
      <c r="I39" s="5"/>
      <c r="J39" s="5"/>
      <c r="K39" s="6"/>
      <c r="N39" s="75"/>
    </row>
    <row r="40" spans="1:14" x14ac:dyDescent="0.3">
      <c r="A40" s="7" t="s">
        <v>51</v>
      </c>
      <c r="B40" s="8" t="s">
        <v>38</v>
      </c>
      <c r="C40" s="8" t="s">
        <v>39</v>
      </c>
      <c r="D40" s="8" t="s">
        <v>40</v>
      </c>
      <c r="E40" s="8" t="s">
        <v>41</v>
      </c>
      <c r="F40" s="8" t="s">
        <v>42</v>
      </c>
      <c r="G40" s="8" t="s">
        <v>45</v>
      </c>
      <c r="H40" s="8" t="s">
        <v>46</v>
      </c>
      <c r="I40" s="8"/>
      <c r="J40" s="9" t="s">
        <v>43</v>
      </c>
      <c r="K40" s="10" t="s">
        <v>44</v>
      </c>
      <c r="N40" s="75"/>
    </row>
    <row r="41" spans="1:14" x14ac:dyDescent="0.3">
      <c r="A41" s="11">
        <v>21700000</v>
      </c>
      <c r="B41" s="12">
        <v>1.1000000000000001</v>
      </c>
      <c r="C41" s="12">
        <v>1.2</v>
      </c>
      <c r="D41" s="12">
        <v>1.1000000000000001</v>
      </c>
      <c r="E41" s="12">
        <v>1.1000000000000001</v>
      </c>
      <c r="F41" s="12">
        <v>1.25</v>
      </c>
      <c r="G41" s="14">
        <v>448000000</v>
      </c>
      <c r="H41" s="14">
        <v>523000000</v>
      </c>
      <c r="I41" s="12"/>
      <c r="J41" s="13">
        <f>G41/(A41*B41*C41*D41*E41)-1</f>
        <v>11.925846037016388</v>
      </c>
      <c r="K41" s="13">
        <f>H41/(A41*B41*C41*D41*F41)-1</f>
        <v>12.278998616242015</v>
      </c>
      <c r="N41" s="75"/>
    </row>
    <row r="44" spans="1:14" x14ac:dyDescent="0.3">
      <c r="A44" s="4" t="s">
        <v>47</v>
      </c>
      <c r="B44" s="5"/>
      <c r="C44" s="5"/>
      <c r="D44" s="5"/>
      <c r="E44" s="5"/>
      <c r="F44" s="5"/>
      <c r="G44" s="5"/>
      <c r="H44" s="5"/>
      <c r="I44" s="5"/>
      <c r="J44" s="5"/>
      <c r="K44" s="6"/>
    </row>
    <row r="45" spans="1:14" x14ac:dyDescent="0.3">
      <c r="A45" s="7" t="s">
        <v>52</v>
      </c>
      <c r="B45" s="8" t="s">
        <v>38</v>
      </c>
      <c r="C45" s="8" t="s">
        <v>39</v>
      </c>
      <c r="D45" s="8" t="s">
        <v>40</v>
      </c>
      <c r="E45" s="8" t="s">
        <v>41</v>
      </c>
      <c r="F45" s="8" t="s">
        <v>42</v>
      </c>
      <c r="G45" s="8" t="s">
        <v>45</v>
      </c>
      <c r="H45" s="8" t="s">
        <v>46</v>
      </c>
      <c r="I45" s="8"/>
      <c r="J45" s="9" t="s">
        <v>43</v>
      </c>
      <c r="K45" s="10" t="s">
        <v>44</v>
      </c>
    </row>
    <row r="46" spans="1:14" x14ac:dyDescent="0.3">
      <c r="A46" s="11">
        <v>32900000</v>
      </c>
      <c r="B46" s="12">
        <v>1.1000000000000001</v>
      </c>
      <c r="C46" s="12">
        <v>1.2</v>
      </c>
      <c r="D46" s="12">
        <v>1.1000000000000001</v>
      </c>
      <c r="E46" s="12">
        <v>1.1000000000000001</v>
      </c>
      <c r="F46" s="12">
        <v>1.25</v>
      </c>
      <c r="G46" s="14">
        <v>448000000</v>
      </c>
      <c r="H46" s="14">
        <v>523000000</v>
      </c>
      <c r="I46" s="12"/>
      <c r="J46" s="13">
        <f>G46/(A46*B46*C46*D46*E46)-1</f>
        <v>7.5255580244150639</v>
      </c>
      <c r="K46" s="13">
        <f>H46/(A46*B46*C46*D46*F46)-1</f>
        <v>7.7584884490106916</v>
      </c>
    </row>
  </sheetData>
  <conditionalFormatting sqref="J4">
    <cfRule type="cellIs" dxfId="63" priority="35" operator="lessThan">
      <formula>0</formula>
    </cfRule>
    <cfRule type="cellIs" dxfId="62" priority="36" operator="greaterThan">
      <formula>0</formula>
    </cfRule>
  </conditionalFormatting>
  <conditionalFormatting sqref="K4">
    <cfRule type="cellIs" dxfId="61" priority="33" operator="lessThan">
      <formula>0</formula>
    </cfRule>
    <cfRule type="cellIs" dxfId="60" priority="34" operator="greaterThan">
      <formula>0</formula>
    </cfRule>
  </conditionalFormatting>
  <conditionalFormatting sqref="J9">
    <cfRule type="cellIs" dxfId="59" priority="31" operator="lessThan">
      <formula>0</formula>
    </cfRule>
    <cfRule type="cellIs" dxfId="58" priority="32" operator="greaterThan">
      <formula>0</formula>
    </cfRule>
  </conditionalFormatting>
  <conditionalFormatting sqref="K9">
    <cfRule type="cellIs" dxfId="57" priority="29" operator="lessThan">
      <formula>0</formula>
    </cfRule>
    <cfRule type="cellIs" dxfId="56" priority="30" operator="greaterThan">
      <formula>0</formula>
    </cfRule>
  </conditionalFormatting>
  <conditionalFormatting sqref="J14">
    <cfRule type="cellIs" dxfId="55" priority="27" operator="lessThan">
      <formula>0</formula>
    </cfRule>
    <cfRule type="cellIs" dxfId="54" priority="28" operator="greaterThan">
      <formula>0</formula>
    </cfRule>
  </conditionalFormatting>
  <conditionalFormatting sqref="K14">
    <cfRule type="cellIs" dxfId="53" priority="25" operator="lessThan">
      <formula>0</formula>
    </cfRule>
    <cfRule type="cellIs" dxfId="52" priority="26" operator="greaterThan">
      <formula>0</formula>
    </cfRule>
  </conditionalFormatting>
  <conditionalFormatting sqref="J20">
    <cfRule type="cellIs" dxfId="51" priority="23" operator="lessThan">
      <formula>0</formula>
    </cfRule>
    <cfRule type="cellIs" dxfId="50" priority="24" operator="greaterThan">
      <formula>0</formula>
    </cfRule>
  </conditionalFormatting>
  <conditionalFormatting sqref="K20">
    <cfRule type="cellIs" dxfId="49" priority="21" operator="lessThan">
      <formula>0</formula>
    </cfRule>
    <cfRule type="cellIs" dxfId="48" priority="22" operator="greaterThan">
      <formula>0</formula>
    </cfRule>
  </conditionalFormatting>
  <conditionalFormatting sqref="J25">
    <cfRule type="cellIs" dxfId="47" priority="19" operator="lessThan">
      <formula>0</formula>
    </cfRule>
    <cfRule type="cellIs" dxfId="46" priority="20" operator="greaterThan">
      <formula>0</formula>
    </cfRule>
  </conditionalFormatting>
  <conditionalFormatting sqref="K25">
    <cfRule type="cellIs" dxfId="45" priority="17" operator="lessThan">
      <formula>0</formula>
    </cfRule>
    <cfRule type="cellIs" dxfId="44" priority="18" operator="greaterThan">
      <formula>0</formula>
    </cfRule>
  </conditionalFormatting>
  <conditionalFormatting sqref="J30">
    <cfRule type="cellIs" dxfId="43" priority="15" operator="lessThan">
      <formula>0</formula>
    </cfRule>
    <cfRule type="cellIs" dxfId="42" priority="16" operator="greaterThan">
      <formula>0</formula>
    </cfRule>
  </conditionalFormatting>
  <conditionalFormatting sqref="K30">
    <cfRule type="cellIs" dxfId="41" priority="13" operator="lessThan">
      <formula>0</formula>
    </cfRule>
    <cfRule type="cellIs" dxfId="40" priority="14" operator="greaterThan">
      <formula>0</formula>
    </cfRule>
  </conditionalFormatting>
  <conditionalFormatting sqref="J36">
    <cfRule type="cellIs" dxfId="39" priority="11" operator="lessThan">
      <formula>0</formula>
    </cfRule>
    <cfRule type="cellIs" dxfId="38" priority="12" operator="greaterThan">
      <formula>0</formula>
    </cfRule>
  </conditionalFormatting>
  <conditionalFormatting sqref="K36">
    <cfRule type="cellIs" dxfId="37" priority="9" operator="lessThan">
      <formula>0</formula>
    </cfRule>
    <cfRule type="cellIs" dxfId="36" priority="10" operator="greaterThan">
      <formula>0</formula>
    </cfRule>
  </conditionalFormatting>
  <conditionalFormatting sqref="J41">
    <cfRule type="cellIs" dxfId="35" priority="7" operator="lessThan">
      <formula>0</formula>
    </cfRule>
    <cfRule type="cellIs" dxfId="34" priority="8" operator="greaterThan">
      <formula>0</formula>
    </cfRule>
  </conditionalFormatting>
  <conditionalFormatting sqref="K41">
    <cfRule type="cellIs" dxfId="33" priority="5" operator="lessThan">
      <formula>0</formula>
    </cfRule>
    <cfRule type="cellIs" dxfId="32" priority="6" operator="greaterThan">
      <formula>0</formula>
    </cfRule>
  </conditionalFormatting>
  <conditionalFormatting sqref="J46">
    <cfRule type="cellIs" dxfId="31" priority="3" operator="lessThan">
      <formula>0</formula>
    </cfRule>
    <cfRule type="cellIs" dxfId="30" priority="4" operator="greaterThan">
      <formula>0</formula>
    </cfRule>
  </conditionalFormatting>
  <conditionalFormatting sqref="K46">
    <cfRule type="cellIs" dxfId="29" priority="1" operator="lessThan">
      <formula>0</formula>
    </cfRule>
    <cfRule type="cellIs" dxfId="28" priority="2" operator="greater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B9186-359A-4FCC-A1EF-B5D2FDF1EC8F}">
  <dimension ref="A1:AM51"/>
  <sheetViews>
    <sheetView workbookViewId="0">
      <selection sqref="A1:AM53"/>
    </sheetView>
  </sheetViews>
  <sheetFormatPr defaultColWidth="11.5546875" defaultRowHeight="14.4" x14ac:dyDescent="0.3"/>
  <sheetData>
    <row r="1" spans="1:39" ht="15.6" thickTop="1" thickBot="1" x14ac:dyDescent="0.35">
      <c r="A1" s="55" t="s">
        <v>0</v>
      </c>
      <c r="B1" s="53"/>
      <c r="C1" s="52" t="s">
        <v>1</v>
      </c>
      <c r="D1" s="53"/>
      <c r="E1" s="53"/>
      <c r="F1" s="53"/>
      <c r="G1" s="53"/>
      <c r="H1" s="54"/>
      <c r="P1" s="55" t="s">
        <v>0</v>
      </c>
      <c r="Q1" s="53"/>
      <c r="R1" s="52" t="s">
        <v>1</v>
      </c>
      <c r="S1" s="53"/>
      <c r="T1" s="53"/>
      <c r="U1" s="53"/>
      <c r="V1" s="53"/>
      <c r="W1" s="54"/>
      <c r="AE1" s="55" t="s">
        <v>0</v>
      </c>
      <c r="AF1" s="53"/>
      <c r="AG1" s="52" t="s">
        <v>1</v>
      </c>
      <c r="AH1" s="53"/>
      <c r="AI1" s="53"/>
      <c r="AJ1" s="53"/>
      <c r="AK1" s="53"/>
      <c r="AL1" s="54"/>
    </row>
    <row r="2" spans="1:39" x14ac:dyDescent="0.3">
      <c r="A2" s="1" t="s">
        <v>2</v>
      </c>
      <c r="B2" s="2" t="s">
        <v>13</v>
      </c>
      <c r="P2" s="1" t="s">
        <v>2</v>
      </c>
      <c r="Q2" s="2" t="s">
        <v>12</v>
      </c>
      <c r="AE2" s="1" t="s">
        <v>2</v>
      </c>
      <c r="AF2" s="2" t="s">
        <v>3</v>
      </c>
    </row>
    <row r="3" spans="1:39" x14ac:dyDescent="0.3">
      <c r="B3" s="2" t="s">
        <v>4</v>
      </c>
      <c r="C3" s="2" t="s">
        <v>5</v>
      </c>
      <c r="D3" s="2" t="s">
        <v>6</v>
      </c>
      <c r="E3" s="2" t="s">
        <v>7</v>
      </c>
      <c r="F3" s="2" t="s">
        <v>8</v>
      </c>
      <c r="G3" s="2" t="s">
        <v>9</v>
      </c>
      <c r="H3" s="2" t="s">
        <v>10</v>
      </c>
      <c r="I3" s="2" t="s">
        <v>11</v>
      </c>
      <c r="Q3" s="2" t="s">
        <v>4</v>
      </c>
      <c r="R3" s="2" t="s">
        <v>5</v>
      </c>
      <c r="S3" s="2" t="s">
        <v>6</v>
      </c>
      <c r="T3" s="2" t="s">
        <v>7</v>
      </c>
      <c r="U3" s="2" t="s">
        <v>8</v>
      </c>
      <c r="V3" s="2" t="s">
        <v>9</v>
      </c>
      <c r="W3" s="2" t="s">
        <v>10</v>
      </c>
      <c r="X3" s="2" t="s">
        <v>11</v>
      </c>
      <c r="AF3" s="2" t="s">
        <v>4</v>
      </c>
      <c r="AG3" s="2" t="s">
        <v>5</v>
      </c>
      <c r="AH3" s="2" t="s">
        <v>6</v>
      </c>
      <c r="AI3" s="2" t="s">
        <v>7</v>
      </c>
      <c r="AJ3" s="2" t="s">
        <v>8</v>
      </c>
      <c r="AK3" s="2" t="s">
        <v>9</v>
      </c>
      <c r="AL3" s="2" t="s">
        <v>10</v>
      </c>
      <c r="AM3" s="2" t="s">
        <v>11</v>
      </c>
    </row>
    <row r="4" spans="1:39" x14ac:dyDescent="0.3">
      <c r="A4">
        <v>0</v>
      </c>
      <c r="B4">
        <v>1</v>
      </c>
      <c r="C4" s="3">
        <v>355.31150000000002</v>
      </c>
      <c r="D4" s="3">
        <v>-11.09768</v>
      </c>
      <c r="E4" s="3">
        <v>11.09775</v>
      </c>
      <c r="F4" s="3">
        <v>-2.1237700000000002E-8</v>
      </c>
      <c r="G4" s="3">
        <v>4.0862809999999996</v>
      </c>
      <c r="H4" s="3">
        <v>4.0862809999999996</v>
      </c>
      <c r="P4">
        <v>0</v>
      </c>
      <c r="Q4">
        <v>1</v>
      </c>
      <c r="R4" s="3">
        <v>291.95310000000001</v>
      </c>
      <c r="S4" s="3">
        <v>221.09360000000001</v>
      </c>
      <c r="T4" s="3">
        <v>-78.690070000000006</v>
      </c>
      <c r="U4" s="3">
        <v>-1.795561E-3</v>
      </c>
      <c r="V4" s="3">
        <v>7.3325440000000004</v>
      </c>
      <c r="W4" s="3">
        <v>8.5988229999999994</v>
      </c>
      <c r="AE4">
        <v>0</v>
      </c>
      <c r="AF4">
        <v>1</v>
      </c>
      <c r="AG4" s="3">
        <v>291.95319999999998</v>
      </c>
      <c r="AH4" s="3">
        <v>78.689610000000002</v>
      </c>
      <c r="AI4" s="3">
        <v>-221.09309999999999</v>
      </c>
      <c r="AJ4" s="3">
        <v>1.7955200000000001E-3</v>
      </c>
      <c r="AK4" s="3">
        <v>8.5988190000000007</v>
      </c>
      <c r="AL4" s="3">
        <v>7.3325399999999998</v>
      </c>
    </row>
    <row r="5" spans="1:39" x14ac:dyDescent="0.3">
      <c r="A5">
        <v>0</v>
      </c>
      <c r="B5">
        <v>2</v>
      </c>
      <c r="C5" s="3">
        <v>355.31119999999999</v>
      </c>
      <c r="D5" s="3">
        <v>11.09779</v>
      </c>
      <c r="E5" s="3">
        <v>-11.09807</v>
      </c>
      <c r="F5" s="3">
        <v>1.3159940000000001E-8</v>
      </c>
      <c r="G5" s="3">
        <v>-4.0862720000000001</v>
      </c>
      <c r="H5" s="3">
        <v>-4.0862740000000004</v>
      </c>
      <c r="P5">
        <v>0</v>
      </c>
      <c r="Q5">
        <v>2</v>
      </c>
      <c r="R5" s="3">
        <v>-291.95190000000002</v>
      </c>
      <c r="S5" s="3">
        <v>221.09460000000001</v>
      </c>
      <c r="T5" s="3">
        <v>-78.691370000000006</v>
      </c>
      <c r="U5" s="3">
        <v>1.7954430000000001E-3</v>
      </c>
      <c r="V5" s="3">
        <v>7.3324920000000002</v>
      </c>
      <c r="W5" s="3">
        <v>8.5987709999999993</v>
      </c>
      <c r="AE5">
        <v>0</v>
      </c>
      <c r="AF5">
        <v>2</v>
      </c>
      <c r="AG5" s="3">
        <v>-291.95209999999997</v>
      </c>
      <c r="AH5" s="3">
        <v>78.691630000000004</v>
      </c>
      <c r="AI5" s="3">
        <v>-221.09440000000001</v>
      </c>
      <c r="AJ5" s="3">
        <v>-1.7954570000000001E-3</v>
      </c>
      <c r="AK5" s="3">
        <v>8.5987790000000004</v>
      </c>
      <c r="AL5" s="3">
        <v>7.3325040000000001</v>
      </c>
    </row>
    <row r="6" spans="1:39" x14ac:dyDescent="0.3">
      <c r="A6">
        <v>0</v>
      </c>
      <c r="B6">
        <v>3</v>
      </c>
      <c r="C6" s="3">
        <v>673.11210000000005</v>
      </c>
      <c r="D6" s="3">
        <v>-109.3691</v>
      </c>
      <c r="E6" s="3">
        <v>-78.733990000000006</v>
      </c>
      <c r="F6" s="3">
        <v>-3.603193E-4</v>
      </c>
      <c r="G6" s="3">
        <v>-2.68411</v>
      </c>
      <c r="H6" s="3">
        <v>15.12811</v>
      </c>
      <c r="P6">
        <v>0</v>
      </c>
      <c r="Q6">
        <v>3</v>
      </c>
      <c r="R6" s="3">
        <v>722.69770000000005</v>
      </c>
      <c r="S6" s="3">
        <v>60.24174</v>
      </c>
      <c r="T6" s="3">
        <v>1.3588340000000001</v>
      </c>
      <c r="U6" s="3">
        <v>-2.1150869999999999E-3</v>
      </c>
      <c r="V6" s="3">
        <v>-0.68186199999999997</v>
      </c>
      <c r="W6" s="3">
        <v>21.74128</v>
      </c>
      <c r="AE6">
        <v>0</v>
      </c>
      <c r="AF6">
        <v>3</v>
      </c>
      <c r="AG6" s="3">
        <v>315.58600000000001</v>
      </c>
      <c r="AH6" s="3">
        <v>-62.162990000000001</v>
      </c>
      <c r="AI6" s="3">
        <v>-503.98829999999998</v>
      </c>
      <c r="AJ6" s="3">
        <v>3.632012E-3</v>
      </c>
      <c r="AK6" s="3">
        <v>4.2153980000000004</v>
      </c>
      <c r="AL6" s="3">
        <v>9.4770400000000006</v>
      </c>
    </row>
    <row r="7" spans="1:39" x14ac:dyDescent="0.3">
      <c r="A7">
        <v>0</v>
      </c>
      <c r="B7">
        <v>4</v>
      </c>
      <c r="C7" s="3">
        <v>673.11339999999996</v>
      </c>
      <c r="D7" s="3">
        <v>-78.735910000000004</v>
      </c>
      <c r="E7" s="3">
        <v>-109.3682</v>
      </c>
      <c r="F7" s="3">
        <v>3.6027820000000002E-4</v>
      </c>
      <c r="G7" s="3">
        <v>-15.12815</v>
      </c>
      <c r="H7" s="3">
        <v>2.684005</v>
      </c>
      <c r="P7">
        <v>0</v>
      </c>
      <c r="Q7">
        <v>4</v>
      </c>
      <c r="R7" s="3">
        <v>-315.58159999999998</v>
      </c>
      <c r="S7" s="3">
        <v>503.9889</v>
      </c>
      <c r="T7" s="3">
        <v>62.160020000000003</v>
      </c>
      <c r="U7" s="3">
        <v>3.6319249999999998E-3</v>
      </c>
      <c r="V7" s="3">
        <v>9.4769140000000007</v>
      </c>
      <c r="W7" s="3">
        <v>4.2155189999999996</v>
      </c>
      <c r="AE7">
        <v>0</v>
      </c>
      <c r="AF7">
        <v>4</v>
      </c>
      <c r="AG7" s="3">
        <v>-722.70270000000005</v>
      </c>
      <c r="AH7" s="3">
        <v>-1.3516969999999999</v>
      </c>
      <c r="AI7" s="3">
        <v>-60.244639999999997</v>
      </c>
      <c r="AJ7" s="3">
        <v>-2.1148339999999999E-3</v>
      </c>
      <c r="AK7" s="3">
        <v>21.74146</v>
      </c>
      <c r="AL7" s="3">
        <v>-0.68176440000000005</v>
      </c>
    </row>
    <row r="8" spans="1:39" x14ac:dyDescent="0.3">
      <c r="A8">
        <v>0</v>
      </c>
      <c r="B8">
        <v>5</v>
      </c>
      <c r="C8" s="3">
        <v>673.11279999999999</v>
      </c>
      <c r="D8" s="3">
        <v>-109.36839999999999</v>
      </c>
      <c r="E8" s="3">
        <v>78.732230000000001</v>
      </c>
      <c r="F8" s="3">
        <v>3.5994549999999998E-4</v>
      </c>
      <c r="G8" s="3">
        <v>2.684205</v>
      </c>
      <c r="H8" s="3">
        <v>15.12811</v>
      </c>
      <c r="P8">
        <v>0</v>
      </c>
      <c r="Q8">
        <v>5</v>
      </c>
      <c r="R8" s="3">
        <v>722.69830000000002</v>
      </c>
      <c r="S8" s="3">
        <v>60.24194</v>
      </c>
      <c r="T8" s="3">
        <v>-1.3595060000000001</v>
      </c>
      <c r="U8" s="3">
        <v>2.11459E-3</v>
      </c>
      <c r="V8" s="3">
        <v>0.6819849</v>
      </c>
      <c r="W8" s="3">
        <v>21.741299999999999</v>
      </c>
      <c r="AE8">
        <v>0</v>
      </c>
      <c r="AF8">
        <v>5</v>
      </c>
      <c r="AG8" s="3">
        <v>-315.58190000000002</v>
      </c>
      <c r="AH8" s="3">
        <v>62.161160000000002</v>
      </c>
      <c r="AI8" s="3">
        <v>-503.98599999999999</v>
      </c>
      <c r="AJ8" s="3">
        <v>3.632152E-3</v>
      </c>
      <c r="AK8" s="3">
        <v>4.2153590000000003</v>
      </c>
      <c r="AL8" s="3">
        <v>-9.4768640000000008</v>
      </c>
    </row>
    <row r="9" spans="1:39" x14ac:dyDescent="0.3">
      <c r="A9">
        <v>0</v>
      </c>
      <c r="B9">
        <v>6</v>
      </c>
      <c r="C9" s="3">
        <v>673.11379999999997</v>
      </c>
      <c r="D9" s="3">
        <v>78.732759999999999</v>
      </c>
      <c r="E9" s="3">
        <v>-109.3676</v>
      </c>
      <c r="F9" s="3">
        <v>-3.6021870000000001E-4</v>
      </c>
      <c r="G9" s="3">
        <v>-15.128170000000001</v>
      </c>
      <c r="H9" s="3">
        <v>-2.6843469999999998</v>
      </c>
      <c r="P9">
        <v>0</v>
      </c>
      <c r="Q9">
        <v>6</v>
      </c>
      <c r="R9" s="3">
        <v>315.58530000000002</v>
      </c>
      <c r="S9" s="3">
        <v>503.98910000000001</v>
      </c>
      <c r="T9" s="3">
        <v>-62.163519999999998</v>
      </c>
      <c r="U9" s="3">
        <v>3.631961E-3</v>
      </c>
      <c r="V9" s="3">
        <v>-9.4770020000000006</v>
      </c>
      <c r="W9" s="3">
        <v>4.2153280000000004</v>
      </c>
      <c r="AE9">
        <v>0</v>
      </c>
      <c r="AF9">
        <v>6</v>
      </c>
      <c r="AG9" s="3">
        <v>-722.70249999999999</v>
      </c>
      <c r="AH9" s="3">
        <v>1.35521</v>
      </c>
      <c r="AI9" s="3">
        <v>-60.245510000000003</v>
      </c>
      <c r="AJ9" s="3">
        <v>2.1148149999999999E-3</v>
      </c>
      <c r="AK9" s="3">
        <v>21.74145</v>
      </c>
      <c r="AL9" s="3">
        <v>0.68223630000000002</v>
      </c>
    </row>
    <row r="10" spans="1:39" x14ac:dyDescent="0.3">
      <c r="A10">
        <v>0</v>
      </c>
      <c r="B10">
        <v>7</v>
      </c>
      <c r="C10" s="3">
        <v>673.1123</v>
      </c>
      <c r="D10" s="3">
        <v>78.732860000000002</v>
      </c>
      <c r="E10" s="3">
        <v>109.3695</v>
      </c>
      <c r="F10" s="3">
        <v>3.6027649999999999E-4</v>
      </c>
      <c r="G10" s="3">
        <v>15.1281</v>
      </c>
      <c r="H10" s="3">
        <v>-2.6842069999999998</v>
      </c>
      <c r="P10">
        <v>0</v>
      </c>
      <c r="Q10">
        <v>7</v>
      </c>
      <c r="R10" s="3">
        <v>315.58589999999998</v>
      </c>
      <c r="S10" s="3">
        <v>503.98840000000001</v>
      </c>
      <c r="T10" s="3">
        <v>62.163980000000002</v>
      </c>
      <c r="U10" s="3">
        <v>-3.6320219999999999E-3</v>
      </c>
      <c r="V10" s="3">
        <v>9.4770230000000009</v>
      </c>
      <c r="W10" s="3">
        <v>4.2153429999999998</v>
      </c>
      <c r="AE10">
        <v>0</v>
      </c>
      <c r="AF10">
        <v>7</v>
      </c>
      <c r="AG10" s="3">
        <v>722.6979</v>
      </c>
      <c r="AH10" s="3">
        <v>-1.359472</v>
      </c>
      <c r="AI10" s="3">
        <v>-60.24165</v>
      </c>
      <c r="AJ10" s="3">
        <v>2.1150489999999999E-3</v>
      </c>
      <c r="AK10" s="3">
        <v>21.74128</v>
      </c>
      <c r="AL10" s="3">
        <v>-0.68199730000000003</v>
      </c>
    </row>
    <row r="11" spans="1:39" x14ac:dyDescent="0.3">
      <c r="A11">
        <v>0</v>
      </c>
      <c r="B11">
        <v>8</v>
      </c>
      <c r="C11" s="3">
        <v>673.11429999999996</v>
      </c>
      <c r="D11" s="3">
        <v>109.36960000000001</v>
      </c>
      <c r="E11" s="3">
        <v>78.734610000000004</v>
      </c>
      <c r="F11" s="3">
        <v>-3.600958E-4</v>
      </c>
      <c r="G11" s="3">
        <v>2.6841200000000001</v>
      </c>
      <c r="H11" s="3">
        <v>-15.128130000000001</v>
      </c>
      <c r="P11">
        <v>0</v>
      </c>
      <c r="Q11">
        <v>8</v>
      </c>
      <c r="R11" s="3">
        <v>-722.70309999999995</v>
      </c>
      <c r="S11" s="3">
        <v>60.242719999999998</v>
      </c>
      <c r="T11" s="3">
        <v>1.3529439999999999</v>
      </c>
      <c r="U11" s="3">
        <v>2.1146160000000002E-3</v>
      </c>
      <c r="V11" s="3">
        <v>-0.68193150000000002</v>
      </c>
      <c r="W11" s="3">
        <v>21.741409999999998</v>
      </c>
      <c r="AE11">
        <v>0</v>
      </c>
      <c r="AF11">
        <v>8</v>
      </c>
      <c r="AG11" s="3">
        <v>-315.58210000000003</v>
      </c>
      <c r="AH11" s="3">
        <v>-62.16169</v>
      </c>
      <c r="AI11" s="3">
        <v>-503.988</v>
      </c>
      <c r="AJ11" s="3">
        <v>-3.6320979999999998E-3</v>
      </c>
      <c r="AK11" s="3">
        <v>4.2154160000000003</v>
      </c>
      <c r="AL11" s="3">
        <v>9.4768810000000006</v>
      </c>
    </row>
    <row r="12" spans="1:39" x14ac:dyDescent="0.3">
      <c r="A12">
        <v>0</v>
      </c>
      <c r="B12">
        <v>9</v>
      </c>
      <c r="C12" s="3">
        <v>673.11180000000002</v>
      </c>
      <c r="D12" s="3">
        <v>-78.73321</v>
      </c>
      <c r="E12" s="3">
        <v>109.3693</v>
      </c>
      <c r="F12" s="3">
        <v>-3.6000749999999998E-4</v>
      </c>
      <c r="G12" s="3">
        <v>15.128080000000001</v>
      </c>
      <c r="H12" s="3">
        <v>2.6840989999999998</v>
      </c>
      <c r="P12">
        <v>0</v>
      </c>
      <c r="Q12">
        <v>9</v>
      </c>
      <c r="R12" s="3">
        <v>-315.58190000000002</v>
      </c>
      <c r="S12" s="3">
        <v>503.98750000000001</v>
      </c>
      <c r="T12" s="3">
        <v>-62.16131</v>
      </c>
      <c r="U12" s="3">
        <v>-3.6321389999999999E-3</v>
      </c>
      <c r="V12" s="3">
        <v>-9.4768830000000008</v>
      </c>
      <c r="W12" s="3">
        <v>4.2154129999999999</v>
      </c>
      <c r="AE12">
        <v>0</v>
      </c>
      <c r="AF12">
        <v>9</v>
      </c>
      <c r="AG12" s="3">
        <v>722.69820000000004</v>
      </c>
      <c r="AH12" s="3">
        <v>1.358922</v>
      </c>
      <c r="AI12" s="3">
        <v>-60.241540000000001</v>
      </c>
      <c r="AJ12" s="3">
        <v>-2.1146680000000001E-3</v>
      </c>
      <c r="AK12" s="3">
        <v>21.741289999999999</v>
      </c>
      <c r="AL12" s="3">
        <v>0.68183800000000006</v>
      </c>
    </row>
    <row r="13" spans="1:39" x14ac:dyDescent="0.3">
      <c r="A13">
        <v>0</v>
      </c>
      <c r="B13">
        <v>10</v>
      </c>
      <c r="C13" s="3">
        <v>673.11429999999996</v>
      </c>
      <c r="D13" s="3">
        <v>109.3698</v>
      </c>
      <c r="E13" s="3">
        <v>-78.734110000000001</v>
      </c>
      <c r="F13" s="3">
        <v>3.6036139999999999E-4</v>
      </c>
      <c r="G13" s="3">
        <v>-2.6842350000000001</v>
      </c>
      <c r="H13" s="3">
        <v>-15.128130000000001</v>
      </c>
      <c r="P13">
        <v>0</v>
      </c>
      <c r="Q13">
        <v>10</v>
      </c>
      <c r="R13" s="3">
        <v>-722.70320000000004</v>
      </c>
      <c r="S13" s="3">
        <v>60.24288</v>
      </c>
      <c r="T13" s="3">
        <v>-1.3536280000000001</v>
      </c>
      <c r="U13" s="3">
        <v>-2.1149929999999999E-3</v>
      </c>
      <c r="V13" s="3">
        <v>0.68207870000000004</v>
      </c>
      <c r="W13" s="3">
        <v>21.741409999999998</v>
      </c>
      <c r="AE13">
        <v>0</v>
      </c>
      <c r="AF13">
        <v>10</v>
      </c>
      <c r="AG13" s="3">
        <v>315.58629999999999</v>
      </c>
      <c r="AH13" s="3">
        <v>62.163699999999999</v>
      </c>
      <c r="AI13" s="3">
        <v>-503.98919999999998</v>
      </c>
      <c r="AJ13" s="3">
        <v>-3.631984E-3</v>
      </c>
      <c r="AK13" s="3">
        <v>4.2153489999999998</v>
      </c>
      <c r="AL13" s="3">
        <v>-9.4770330000000005</v>
      </c>
    </row>
    <row r="14" spans="1:39" x14ac:dyDescent="0.3">
      <c r="A14">
        <v>0</v>
      </c>
      <c r="B14">
        <v>11</v>
      </c>
      <c r="C14" s="3">
        <v>355.31139999999999</v>
      </c>
      <c r="D14" s="3">
        <v>11.09788</v>
      </c>
      <c r="E14" s="3">
        <v>11.097049999999999</v>
      </c>
      <c r="F14" s="3">
        <v>-6.8748680000000006E-8</v>
      </c>
      <c r="G14" s="3">
        <v>4.08629</v>
      </c>
      <c r="H14" s="3">
        <v>-4.0862720000000001</v>
      </c>
      <c r="P14">
        <v>0</v>
      </c>
      <c r="Q14">
        <v>11</v>
      </c>
      <c r="R14" s="3">
        <v>-291.95269999999999</v>
      </c>
      <c r="S14" s="3">
        <v>221.09520000000001</v>
      </c>
      <c r="T14" s="3">
        <v>78.693010000000001</v>
      </c>
      <c r="U14" s="3">
        <v>-1.7953719999999999E-3</v>
      </c>
      <c r="V14" s="3">
        <v>-7.3325209999999998</v>
      </c>
      <c r="W14" s="3">
        <v>8.5987829999999992</v>
      </c>
      <c r="AE14">
        <v>0</v>
      </c>
      <c r="AF14">
        <v>11</v>
      </c>
      <c r="AG14" s="3">
        <v>291.95339999999999</v>
      </c>
      <c r="AH14" s="3">
        <v>-78.690060000000003</v>
      </c>
      <c r="AI14" s="3">
        <v>-221.0943</v>
      </c>
      <c r="AJ14" s="3">
        <v>-1.7956129999999999E-3</v>
      </c>
      <c r="AK14" s="3">
        <v>8.5988480000000003</v>
      </c>
      <c r="AL14" s="3">
        <v>-7.3325550000000002</v>
      </c>
    </row>
    <row r="15" spans="1:39" x14ac:dyDescent="0.3">
      <c r="A15">
        <v>0</v>
      </c>
      <c r="B15">
        <v>12</v>
      </c>
      <c r="C15" s="3">
        <v>355.31240000000003</v>
      </c>
      <c r="D15" s="3">
        <v>-11.09632</v>
      </c>
      <c r="E15" s="3">
        <v>-11.09839</v>
      </c>
      <c r="F15" s="3">
        <v>4.9750679999999997E-8</v>
      </c>
      <c r="G15" s="3">
        <v>-4.0862759999999998</v>
      </c>
      <c r="H15" s="3">
        <v>4.0863069999999997</v>
      </c>
      <c r="P15">
        <v>0</v>
      </c>
      <c r="Q15">
        <v>12</v>
      </c>
      <c r="R15" s="3">
        <v>291.95400000000001</v>
      </c>
      <c r="S15" s="3">
        <v>221.0941</v>
      </c>
      <c r="T15" s="3">
        <v>78.690610000000007</v>
      </c>
      <c r="U15" s="3">
        <v>1.7955930000000001E-3</v>
      </c>
      <c r="V15" s="3">
        <v>-7.33256</v>
      </c>
      <c r="W15" s="3">
        <v>8.5988469999999992</v>
      </c>
      <c r="AE15">
        <v>0</v>
      </c>
      <c r="AF15">
        <v>12</v>
      </c>
      <c r="AG15" s="3">
        <v>-291.95359999999999</v>
      </c>
      <c r="AH15" s="3">
        <v>-78.694310000000002</v>
      </c>
      <c r="AI15" s="3">
        <v>-221.09399999999999</v>
      </c>
      <c r="AJ15" s="3">
        <v>1.7953730000000001E-3</v>
      </c>
      <c r="AK15" s="3">
        <v>8.5987749999999998</v>
      </c>
      <c r="AL15" s="3">
        <v>-7.3325389999999997</v>
      </c>
    </row>
    <row r="18" spans="1:39" ht="15" thickBot="1" x14ac:dyDescent="0.35"/>
    <row r="19" spans="1:39" ht="15.6" thickTop="1" thickBot="1" x14ac:dyDescent="0.35">
      <c r="A19" s="55" t="s">
        <v>0</v>
      </c>
      <c r="B19" s="53"/>
      <c r="C19" s="52" t="s">
        <v>1</v>
      </c>
      <c r="D19" s="53"/>
      <c r="E19" s="53"/>
      <c r="F19" s="53"/>
      <c r="G19" s="53"/>
      <c r="H19" s="54"/>
      <c r="P19" s="55" t="s">
        <v>0</v>
      </c>
      <c r="Q19" s="53"/>
      <c r="R19" s="52" t="s">
        <v>1</v>
      </c>
      <c r="S19" s="53"/>
      <c r="T19" s="53"/>
      <c r="U19" s="53"/>
      <c r="V19" s="53"/>
      <c r="W19" s="54"/>
      <c r="AE19" s="55" t="s">
        <v>0</v>
      </c>
      <c r="AF19" s="53"/>
      <c r="AG19" s="52" t="s">
        <v>1</v>
      </c>
      <c r="AH19" s="53"/>
      <c r="AI19" s="53"/>
      <c r="AJ19" s="53"/>
      <c r="AK19" s="53"/>
      <c r="AL19" s="54"/>
    </row>
    <row r="20" spans="1:39" x14ac:dyDescent="0.3">
      <c r="A20" s="1" t="s">
        <v>2</v>
      </c>
      <c r="B20" s="2" t="s">
        <v>65</v>
      </c>
      <c r="P20" s="1" t="s">
        <v>2</v>
      </c>
      <c r="Q20" s="2" t="s">
        <v>64</v>
      </c>
      <c r="AE20" s="1" t="s">
        <v>2</v>
      </c>
      <c r="AF20" s="2" t="s">
        <v>63</v>
      </c>
    </row>
    <row r="21" spans="1:39" x14ac:dyDescent="0.3">
      <c r="B21" s="2" t="s">
        <v>4</v>
      </c>
      <c r="C21" s="2" t="s">
        <v>5</v>
      </c>
      <c r="D21" s="2" t="s">
        <v>6</v>
      </c>
      <c r="E21" s="2" t="s">
        <v>7</v>
      </c>
      <c r="F21" s="2" t="s">
        <v>8</v>
      </c>
      <c r="G21" s="2" t="s">
        <v>9</v>
      </c>
      <c r="H21" s="2" t="s">
        <v>10</v>
      </c>
      <c r="I21" s="2" t="s">
        <v>11</v>
      </c>
      <c r="Q21" s="2" t="s">
        <v>4</v>
      </c>
      <c r="R21" s="2" t="s">
        <v>5</v>
      </c>
      <c r="S21" s="2" t="s">
        <v>6</v>
      </c>
      <c r="T21" s="2" t="s">
        <v>7</v>
      </c>
      <c r="U21" s="2" t="s">
        <v>8</v>
      </c>
      <c r="V21" s="2" t="s">
        <v>9</v>
      </c>
      <c r="W21" s="2" t="s">
        <v>10</v>
      </c>
      <c r="X21" s="2" t="s">
        <v>11</v>
      </c>
      <c r="AF21" s="2" t="s">
        <v>4</v>
      </c>
      <c r="AG21" s="2" t="s">
        <v>5</v>
      </c>
      <c r="AH21" s="2" t="s">
        <v>6</v>
      </c>
      <c r="AI21" s="2" t="s">
        <v>7</v>
      </c>
      <c r="AJ21" s="2" t="s">
        <v>8</v>
      </c>
      <c r="AK21" s="2" t="s">
        <v>9</v>
      </c>
      <c r="AL21" s="2" t="s">
        <v>10</v>
      </c>
      <c r="AM21" s="2" t="s">
        <v>11</v>
      </c>
    </row>
    <row r="22" spans="1:39" x14ac:dyDescent="0.3">
      <c r="B22">
        <v>1</v>
      </c>
      <c r="C22" s="3">
        <v>460.64830000000001</v>
      </c>
      <c r="D22" s="3">
        <v>41.066130000000001</v>
      </c>
      <c r="E22" s="3">
        <v>41.066020000000002</v>
      </c>
      <c r="F22" s="3">
        <v>2.2456410000000001E-8</v>
      </c>
      <c r="G22" s="3">
        <v>15.50788</v>
      </c>
      <c r="H22" s="3">
        <v>15.50788</v>
      </c>
      <c r="Q22">
        <v>1</v>
      </c>
      <c r="R22" s="3">
        <v>769.74369999999999</v>
      </c>
      <c r="S22" s="3">
        <v>550.55319999999995</v>
      </c>
      <c r="T22" s="3">
        <v>375.76889999999997</v>
      </c>
      <c r="U22" s="3">
        <v>4.8239959999999997E-3</v>
      </c>
      <c r="V22" s="3">
        <v>27.792809999999999</v>
      </c>
      <c r="W22" s="3">
        <v>30.660029999999999</v>
      </c>
      <c r="AF22">
        <v>1</v>
      </c>
      <c r="AG22" s="3">
        <v>769.74379999999996</v>
      </c>
      <c r="AH22" s="3">
        <v>375.76889999999997</v>
      </c>
      <c r="AI22" s="3">
        <v>550.55240000000003</v>
      </c>
      <c r="AJ22" s="3">
        <v>4.8238869999999998E-3</v>
      </c>
      <c r="AK22" s="3">
        <v>30.66001</v>
      </c>
      <c r="AL22" s="3">
        <v>27.79279</v>
      </c>
    </row>
    <row r="23" spans="1:39" x14ac:dyDescent="0.3">
      <c r="B23">
        <v>2</v>
      </c>
      <c r="C23" s="3">
        <v>460.65809999999999</v>
      </c>
      <c r="D23" s="3">
        <v>41.063420000000001</v>
      </c>
      <c r="E23" s="3">
        <v>41.06344</v>
      </c>
      <c r="F23" s="3">
        <v>2.0926890000000001E-8</v>
      </c>
      <c r="G23" s="3">
        <v>15.50835</v>
      </c>
      <c r="H23" s="3">
        <v>15.50835</v>
      </c>
      <c r="Q23">
        <v>2</v>
      </c>
      <c r="R23" s="3">
        <v>769.73860000000002</v>
      </c>
      <c r="S23" s="3">
        <v>550.5548</v>
      </c>
      <c r="T23" s="3">
        <v>375.76870000000002</v>
      </c>
      <c r="U23" s="3">
        <v>4.8237219999999999E-3</v>
      </c>
      <c r="V23" s="3">
        <v>27.792580000000001</v>
      </c>
      <c r="W23" s="3">
        <v>30.659790000000001</v>
      </c>
      <c r="AF23">
        <v>2</v>
      </c>
      <c r="AG23" s="3">
        <v>769.73940000000005</v>
      </c>
      <c r="AH23" s="3">
        <v>375.76889999999997</v>
      </c>
      <c r="AI23" s="3">
        <v>550.55449999999996</v>
      </c>
      <c r="AJ23" s="3">
        <v>4.8237590000000004E-3</v>
      </c>
      <c r="AK23" s="3">
        <v>30.65982</v>
      </c>
      <c r="AL23" s="3">
        <v>27.79261</v>
      </c>
    </row>
    <row r="24" spans="1:39" x14ac:dyDescent="0.3">
      <c r="B24">
        <v>3</v>
      </c>
      <c r="C24" s="3">
        <v>756.52589999999998</v>
      </c>
      <c r="D24" s="3">
        <v>130.9239</v>
      </c>
      <c r="E24" s="3">
        <v>93.917720000000003</v>
      </c>
      <c r="F24" s="3">
        <v>7.1395430000000004E-4</v>
      </c>
      <c r="G24" s="3">
        <v>6.3490359999999999</v>
      </c>
      <c r="H24" s="3">
        <v>24.635729999999999</v>
      </c>
      <c r="Q24">
        <v>3</v>
      </c>
      <c r="R24" s="3">
        <v>1991.2139999999999</v>
      </c>
      <c r="S24" s="3">
        <v>391.50029999999998</v>
      </c>
      <c r="T24" s="3">
        <v>66.045770000000005</v>
      </c>
      <c r="U24" s="3">
        <v>7.178411E-3</v>
      </c>
      <c r="V24" s="3">
        <v>4.4040670000000004</v>
      </c>
      <c r="W24" s="3">
        <v>67.328199999999995</v>
      </c>
      <c r="AF24">
        <v>3</v>
      </c>
      <c r="AG24" s="3">
        <v>845.83180000000004</v>
      </c>
      <c r="AH24" s="3">
        <v>224.0598</v>
      </c>
      <c r="AI24" s="3">
        <v>1195.9269999999999</v>
      </c>
      <c r="AJ24" s="3">
        <v>9.2392849999999999E-3</v>
      </c>
      <c r="AK24" s="3">
        <v>13.21701</v>
      </c>
      <c r="AL24" s="3">
        <v>29.702739999999999</v>
      </c>
    </row>
    <row r="25" spans="1:39" x14ac:dyDescent="0.3">
      <c r="B25">
        <v>4</v>
      </c>
      <c r="C25" s="3">
        <v>756.5625</v>
      </c>
      <c r="D25" s="3">
        <v>93.932130000000001</v>
      </c>
      <c r="E25" s="3">
        <v>130.92779999999999</v>
      </c>
      <c r="F25" s="3">
        <v>7.1355680000000001E-4</v>
      </c>
      <c r="G25" s="3">
        <v>24.637080000000001</v>
      </c>
      <c r="H25" s="3">
        <v>6.3490320000000002</v>
      </c>
      <c r="Q25">
        <v>4</v>
      </c>
      <c r="R25" s="3">
        <v>845.81539999999995</v>
      </c>
      <c r="S25" s="3">
        <v>1195.9280000000001</v>
      </c>
      <c r="T25" s="3">
        <v>224.05099999999999</v>
      </c>
      <c r="U25" s="3">
        <v>9.2392210000000006E-3</v>
      </c>
      <c r="V25" s="3">
        <v>29.702200000000001</v>
      </c>
      <c r="W25" s="3">
        <v>13.217359999999999</v>
      </c>
      <c r="AF25">
        <v>4</v>
      </c>
      <c r="AG25" s="3">
        <v>1991.223</v>
      </c>
      <c r="AH25" s="3">
        <v>66.041250000000005</v>
      </c>
      <c r="AI25" s="3">
        <v>391.4991</v>
      </c>
      <c r="AJ25" s="3">
        <v>7.177447E-3</v>
      </c>
      <c r="AK25" s="3">
        <v>67.328400000000002</v>
      </c>
      <c r="AL25" s="3">
        <v>4.4040530000000002</v>
      </c>
    </row>
    <row r="26" spans="1:39" x14ac:dyDescent="0.3">
      <c r="B26">
        <v>5</v>
      </c>
      <c r="C26" s="3">
        <v>756.53399999999999</v>
      </c>
      <c r="D26" s="3">
        <v>130.92420000000001</v>
      </c>
      <c r="E26" s="3">
        <v>93.924480000000003</v>
      </c>
      <c r="F26" s="3">
        <v>7.1335389999999999E-4</v>
      </c>
      <c r="G26" s="3">
        <v>6.3490469999999997</v>
      </c>
      <c r="H26" s="3">
        <v>24.636040000000001</v>
      </c>
      <c r="Q26">
        <v>5</v>
      </c>
      <c r="R26" s="3">
        <v>1991.2159999999999</v>
      </c>
      <c r="S26" s="3">
        <v>391.50060000000002</v>
      </c>
      <c r="T26" s="3">
        <v>66.045540000000003</v>
      </c>
      <c r="U26" s="3">
        <v>7.1768769999999999E-3</v>
      </c>
      <c r="V26" s="3">
        <v>4.4040800000000004</v>
      </c>
      <c r="W26" s="3">
        <v>67.328239999999994</v>
      </c>
      <c r="AF26">
        <v>5</v>
      </c>
      <c r="AG26" s="3">
        <v>845.81610000000001</v>
      </c>
      <c r="AH26" s="3">
        <v>224.05359999999999</v>
      </c>
      <c r="AI26" s="3">
        <v>1195.92</v>
      </c>
      <c r="AJ26" s="3">
        <v>9.2397490000000002E-3</v>
      </c>
      <c r="AK26" s="3">
        <v>13.216900000000001</v>
      </c>
      <c r="AL26" s="3">
        <v>29.702069999999999</v>
      </c>
    </row>
    <row r="27" spans="1:39" x14ac:dyDescent="0.3">
      <c r="B27">
        <v>6</v>
      </c>
      <c r="C27" s="3">
        <v>756.55460000000005</v>
      </c>
      <c r="D27" s="3">
        <v>93.919910000000002</v>
      </c>
      <c r="E27" s="3">
        <v>130.92609999999999</v>
      </c>
      <c r="F27" s="3">
        <v>7.1375669999999998E-4</v>
      </c>
      <c r="G27" s="3">
        <v>24.63674</v>
      </c>
      <c r="H27" s="3">
        <v>6.3490799999999998</v>
      </c>
      <c r="Q27">
        <v>6</v>
      </c>
      <c r="R27" s="3">
        <v>845.8306</v>
      </c>
      <c r="S27" s="3">
        <v>1195.9290000000001</v>
      </c>
      <c r="T27" s="3">
        <v>224.06100000000001</v>
      </c>
      <c r="U27" s="3">
        <v>9.2392399999999993E-3</v>
      </c>
      <c r="V27" s="3">
        <v>29.702660000000002</v>
      </c>
      <c r="W27" s="3">
        <v>13.216810000000001</v>
      </c>
      <c r="AF27">
        <v>6</v>
      </c>
      <c r="AG27" s="3">
        <v>1991.222</v>
      </c>
      <c r="AH27" s="3">
        <v>66.043189999999996</v>
      </c>
      <c r="AI27" s="3">
        <v>391.49880000000002</v>
      </c>
      <c r="AJ27" s="3">
        <v>7.1776499999999998E-3</v>
      </c>
      <c r="AK27" s="3">
        <v>67.328389999999999</v>
      </c>
      <c r="AL27" s="3">
        <v>4.4041129999999997</v>
      </c>
    </row>
    <row r="28" spans="1:39" x14ac:dyDescent="0.3">
      <c r="B28">
        <v>7</v>
      </c>
      <c r="C28" s="3">
        <v>756.52679999999998</v>
      </c>
      <c r="D28" s="3">
        <v>93.916200000000003</v>
      </c>
      <c r="E28" s="3">
        <v>130.92429999999999</v>
      </c>
      <c r="F28" s="3">
        <v>7.1392060000000004E-4</v>
      </c>
      <c r="G28" s="3">
        <v>24.635750000000002</v>
      </c>
      <c r="H28" s="3">
        <v>6.3490500000000001</v>
      </c>
      <c r="Q28">
        <v>7</v>
      </c>
      <c r="R28" s="3">
        <v>845.83209999999997</v>
      </c>
      <c r="S28" s="3">
        <v>1195.9269999999999</v>
      </c>
      <c r="T28" s="3">
        <v>224.0624</v>
      </c>
      <c r="U28" s="3">
        <v>9.2393119999999995E-3</v>
      </c>
      <c r="V28" s="3">
        <v>29.70271</v>
      </c>
      <c r="W28" s="3">
        <v>13.21686</v>
      </c>
      <c r="AF28">
        <v>7</v>
      </c>
      <c r="AG28" s="3">
        <v>1991.2139999999999</v>
      </c>
      <c r="AH28" s="3">
        <v>66.045919999999995</v>
      </c>
      <c r="AI28" s="3">
        <v>391.50040000000001</v>
      </c>
      <c r="AJ28" s="3">
        <v>7.1783209999999997E-3</v>
      </c>
      <c r="AK28" s="3">
        <v>67.32817</v>
      </c>
      <c r="AL28" s="3">
        <v>4.4040850000000002</v>
      </c>
    </row>
    <row r="29" spans="1:39" x14ac:dyDescent="0.3">
      <c r="B29">
        <v>8</v>
      </c>
      <c r="C29" s="3">
        <v>756.56410000000005</v>
      </c>
      <c r="D29" s="3">
        <v>130.92939999999999</v>
      </c>
      <c r="E29" s="3">
        <v>93.930289999999999</v>
      </c>
      <c r="F29" s="3">
        <v>7.1337850000000003E-4</v>
      </c>
      <c r="G29" s="3">
        <v>6.3490339999999996</v>
      </c>
      <c r="H29" s="3">
        <v>24.637070000000001</v>
      </c>
      <c r="Q29">
        <v>8</v>
      </c>
      <c r="R29" s="3">
        <v>1991.2239999999999</v>
      </c>
      <c r="S29" s="3">
        <v>391.50009999999997</v>
      </c>
      <c r="T29" s="3">
        <v>66.041899999999998</v>
      </c>
      <c r="U29" s="3">
        <v>7.1768680000000003E-3</v>
      </c>
      <c r="V29" s="3">
        <v>4.404064</v>
      </c>
      <c r="W29" s="3">
        <v>67.32826</v>
      </c>
      <c r="AF29">
        <v>8</v>
      </c>
      <c r="AG29" s="3">
        <v>845.81730000000005</v>
      </c>
      <c r="AH29" s="3">
        <v>224.05529999999999</v>
      </c>
      <c r="AI29" s="3">
        <v>1195.9259999999999</v>
      </c>
      <c r="AJ29" s="3">
        <v>9.2396830000000003E-3</v>
      </c>
      <c r="AK29" s="3">
        <v>13.21707</v>
      </c>
      <c r="AL29" s="3">
        <v>29.70213</v>
      </c>
    </row>
    <row r="30" spans="1:39" x14ac:dyDescent="0.3">
      <c r="B30">
        <v>9</v>
      </c>
      <c r="C30" s="3">
        <v>756.53459999999995</v>
      </c>
      <c r="D30" s="3">
        <v>93.925799999999995</v>
      </c>
      <c r="E30" s="3">
        <v>130.92519999999999</v>
      </c>
      <c r="F30" s="3">
        <v>7.134105E-4</v>
      </c>
      <c r="G30" s="3">
        <v>24.63607</v>
      </c>
      <c r="H30" s="3">
        <v>6.3490289999999998</v>
      </c>
      <c r="Q30">
        <v>9</v>
      </c>
      <c r="R30" s="3">
        <v>845.81569999999999</v>
      </c>
      <c r="S30" s="3">
        <v>1195.924</v>
      </c>
      <c r="T30" s="3">
        <v>224.05410000000001</v>
      </c>
      <c r="U30" s="3">
        <v>9.2397120000000006E-3</v>
      </c>
      <c r="V30" s="3">
        <v>29.702100000000002</v>
      </c>
      <c r="W30" s="3">
        <v>13.21706</v>
      </c>
      <c r="AF30">
        <v>9</v>
      </c>
      <c r="AG30" s="3">
        <v>1991.2149999999999</v>
      </c>
      <c r="AH30" s="3">
        <v>66.045469999999995</v>
      </c>
      <c r="AI30" s="3">
        <v>391.50069999999999</v>
      </c>
      <c r="AJ30" s="3">
        <v>7.177073E-3</v>
      </c>
      <c r="AK30" s="3">
        <v>67.328199999999995</v>
      </c>
      <c r="AL30" s="3">
        <v>4.4040629999999998</v>
      </c>
    </row>
    <row r="31" spans="1:39" x14ac:dyDescent="0.3">
      <c r="B31">
        <v>10</v>
      </c>
      <c r="C31" s="3">
        <v>756.55669999999998</v>
      </c>
      <c r="D31" s="3">
        <v>130.92869999999999</v>
      </c>
      <c r="E31" s="3">
        <v>93.921909999999997</v>
      </c>
      <c r="F31" s="3">
        <v>7.1387529999999999E-4</v>
      </c>
      <c r="G31" s="3">
        <v>6.349056</v>
      </c>
      <c r="H31" s="3">
        <v>24.636769999999999</v>
      </c>
      <c r="Q31">
        <v>10</v>
      </c>
      <c r="R31" s="3">
        <v>1991.2239999999999</v>
      </c>
      <c r="S31" s="3">
        <v>391.49979999999999</v>
      </c>
      <c r="T31" s="3">
        <v>66.042739999999995</v>
      </c>
      <c r="U31" s="3">
        <v>7.1781079999999999E-3</v>
      </c>
      <c r="V31" s="3">
        <v>4.4040860000000004</v>
      </c>
      <c r="W31" s="3">
        <v>67.328270000000003</v>
      </c>
      <c r="AF31">
        <v>10</v>
      </c>
      <c r="AG31" s="3">
        <v>845.83309999999994</v>
      </c>
      <c r="AH31" s="3">
        <v>224.0617</v>
      </c>
      <c r="AI31" s="3">
        <v>1195.93</v>
      </c>
      <c r="AJ31" s="3">
        <v>9.2392910000000002E-3</v>
      </c>
      <c r="AK31" s="3">
        <v>13.21688</v>
      </c>
      <c r="AL31" s="3">
        <v>29.702719999999999</v>
      </c>
    </row>
    <row r="32" spans="1:39" x14ac:dyDescent="0.3">
      <c r="B32">
        <v>11</v>
      </c>
      <c r="C32" s="3">
        <v>460.65350000000001</v>
      </c>
      <c r="D32" s="3">
        <v>41.064019999999999</v>
      </c>
      <c r="E32" s="3">
        <v>41.064779999999999</v>
      </c>
      <c r="F32" s="3">
        <v>1.5148659999999999E-7</v>
      </c>
      <c r="G32" s="3">
        <v>15.50812</v>
      </c>
      <c r="H32" s="3">
        <v>15.508139999999999</v>
      </c>
      <c r="Q32">
        <v>11</v>
      </c>
      <c r="R32" s="3">
        <v>769.74069999999995</v>
      </c>
      <c r="S32" s="3">
        <v>550.55610000000001</v>
      </c>
      <c r="T32" s="3">
        <v>375.76900000000001</v>
      </c>
      <c r="U32" s="3">
        <v>4.8235429999999996E-3</v>
      </c>
      <c r="V32" s="3">
        <v>27.792639999999999</v>
      </c>
      <c r="W32" s="3">
        <v>30.65982</v>
      </c>
      <c r="AF32">
        <v>11</v>
      </c>
      <c r="AG32" s="3">
        <v>769.74419999999998</v>
      </c>
      <c r="AH32" s="3">
        <v>375.76909999999998</v>
      </c>
      <c r="AI32" s="3">
        <v>550.55460000000005</v>
      </c>
      <c r="AJ32" s="3">
        <v>4.8241250000000003E-3</v>
      </c>
      <c r="AK32" s="3">
        <v>30.66009</v>
      </c>
      <c r="AL32" s="3">
        <v>27.792829999999999</v>
      </c>
    </row>
    <row r="33" spans="1:38" x14ac:dyDescent="0.3">
      <c r="B33">
        <v>12</v>
      </c>
      <c r="C33" s="3">
        <v>460.65379999999999</v>
      </c>
      <c r="D33" s="3">
        <v>41.064439999999998</v>
      </c>
      <c r="E33" s="3">
        <v>41.064300000000003</v>
      </c>
      <c r="F33" s="3">
        <v>1.4054710000000001E-7</v>
      </c>
      <c r="G33" s="3">
        <v>15.50813</v>
      </c>
      <c r="H33" s="3">
        <v>15.50811</v>
      </c>
      <c r="Q33">
        <v>12</v>
      </c>
      <c r="R33" s="3">
        <v>769.74609999999996</v>
      </c>
      <c r="S33" s="3">
        <v>550.55420000000004</v>
      </c>
      <c r="T33" s="3">
        <v>375.76920000000001</v>
      </c>
      <c r="U33" s="3">
        <v>4.8240720000000004E-3</v>
      </c>
      <c r="V33" s="3">
        <v>27.792850000000001</v>
      </c>
      <c r="W33" s="3">
        <v>30.66009</v>
      </c>
      <c r="AF33">
        <v>12</v>
      </c>
      <c r="AG33" s="3">
        <v>769.7432</v>
      </c>
      <c r="AH33" s="3">
        <v>375.76920000000001</v>
      </c>
      <c r="AI33" s="3">
        <v>550.55370000000005</v>
      </c>
      <c r="AJ33" s="3">
        <v>4.8235530000000004E-3</v>
      </c>
      <c r="AK33" s="3">
        <v>30.65981</v>
      </c>
      <c r="AL33" s="3">
        <v>27.79269</v>
      </c>
    </row>
    <row r="36" spans="1:38" ht="15" thickBot="1" x14ac:dyDescent="0.35"/>
    <row r="37" spans="1:38" ht="15.6" thickTop="1" thickBot="1" x14ac:dyDescent="0.35">
      <c r="A37" s="55" t="s">
        <v>0</v>
      </c>
      <c r="B37" s="53"/>
      <c r="C37" s="52" t="s">
        <v>1</v>
      </c>
      <c r="D37" s="53"/>
      <c r="E37" s="53"/>
      <c r="F37" s="53"/>
      <c r="G37" s="53"/>
      <c r="H37" s="54"/>
      <c r="P37" s="55" t="s">
        <v>0</v>
      </c>
      <c r="Q37" s="53"/>
      <c r="R37" s="52" t="s">
        <v>1</v>
      </c>
      <c r="S37" s="53"/>
      <c r="T37" s="53"/>
      <c r="U37" s="53"/>
      <c r="V37" s="53"/>
      <c r="W37" s="54"/>
      <c r="AE37" s="55" t="s">
        <v>0</v>
      </c>
      <c r="AF37" s="53"/>
      <c r="AG37" s="52" t="s">
        <v>1</v>
      </c>
      <c r="AH37" s="53"/>
      <c r="AI37" s="53"/>
      <c r="AJ37" s="53"/>
      <c r="AK37" s="53"/>
      <c r="AL37" s="54"/>
    </row>
    <row r="38" spans="1:38" x14ac:dyDescent="0.3">
      <c r="A38" s="1" t="s">
        <v>2</v>
      </c>
      <c r="B38" s="2" t="s">
        <v>60</v>
      </c>
      <c r="P38" s="1" t="s">
        <v>2</v>
      </c>
      <c r="Q38" s="2" t="s">
        <v>59</v>
      </c>
      <c r="AE38" s="1" t="s">
        <v>2</v>
      </c>
      <c r="AF38" s="2" t="s">
        <v>84</v>
      </c>
    </row>
    <row r="39" spans="1:38" x14ac:dyDescent="0.3">
      <c r="B39" s="2" t="s">
        <v>4</v>
      </c>
      <c r="C39" s="2" t="s">
        <v>5</v>
      </c>
      <c r="D39" s="2" t="s">
        <v>6</v>
      </c>
      <c r="E39" s="2" t="s">
        <v>7</v>
      </c>
      <c r="F39" s="2" t="s">
        <v>8</v>
      </c>
      <c r="G39" s="2" t="s">
        <v>9</v>
      </c>
      <c r="H39" s="2" t="s">
        <v>10</v>
      </c>
      <c r="I39" s="2" t="s">
        <v>11</v>
      </c>
      <c r="Q39" s="2" t="s">
        <v>4</v>
      </c>
      <c r="R39" s="2" t="s">
        <v>5</v>
      </c>
      <c r="S39" s="2" t="s">
        <v>6</v>
      </c>
      <c r="T39" s="2" t="s">
        <v>7</v>
      </c>
      <c r="U39" s="2" t="s">
        <v>8</v>
      </c>
      <c r="V39" s="2" t="s">
        <v>9</v>
      </c>
      <c r="W39" s="2" t="s">
        <v>10</v>
      </c>
      <c r="X39" s="2" t="s">
        <v>11</v>
      </c>
      <c r="AF39" s="2" t="s">
        <v>4</v>
      </c>
      <c r="AG39" s="2" t="s">
        <v>5</v>
      </c>
      <c r="AH39" s="2" t="s">
        <v>6</v>
      </c>
      <c r="AI39" s="2" t="s">
        <v>7</v>
      </c>
      <c r="AJ39" s="2" t="s">
        <v>8</v>
      </c>
      <c r="AK39" s="2" t="s">
        <v>9</v>
      </c>
      <c r="AL39" s="2" t="s">
        <v>10</v>
      </c>
    </row>
    <row r="40" spans="1:38" x14ac:dyDescent="0.3">
      <c r="A40">
        <v>0</v>
      </c>
      <c r="B40">
        <v>1</v>
      </c>
      <c r="C40" s="3">
        <v>156.67679999999999</v>
      </c>
      <c r="D40" s="3">
        <v>7.8383880000000001</v>
      </c>
      <c r="E40" s="3">
        <v>7.8388929999999997</v>
      </c>
      <c r="F40" s="3">
        <v>1.7404900000000001E-8</v>
      </c>
      <c r="G40" s="3">
        <v>3.189165</v>
      </c>
      <c r="H40" s="3">
        <v>3.1891699999999998</v>
      </c>
      <c r="P40">
        <v>0</v>
      </c>
      <c r="Q40">
        <v>1</v>
      </c>
      <c r="R40" s="3">
        <v>1256.979</v>
      </c>
      <c r="S40" s="3">
        <v>668.24419999999998</v>
      </c>
      <c r="T40" s="3">
        <v>60.255470000000003</v>
      </c>
      <c r="U40" s="3">
        <v>7.6904340000000003E-3</v>
      </c>
      <c r="V40" s="3">
        <v>43.976100000000002</v>
      </c>
      <c r="W40" s="3">
        <v>49.471170000000001</v>
      </c>
      <c r="AE40">
        <v>0</v>
      </c>
      <c r="AF40">
        <v>1</v>
      </c>
      <c r="AG40" s="3">
        <v>1256.98</v>
      </c>
      <c r="AH40" s="3">
        <v>60.253509999999999</v>
      </c>
      <c r="AI40" s="3">
        <v>668.24270000000001</v>
      </c>
      <c r="AJ40" s="3">
        <v>7.6902359999999996E-3</v>
      </c>
      <c r="AK40" s="3">
        <v>49.471200000000003</v>
      </c>
      <c r="AL40" s="3">
        <v>43.976109999999998</v>
      </c>
    </row>
    <row r="41" spans="1:38" x14ac:dyDescent="0.3">
      <c r="A41">
        <v>0</v>
      </c>
      <c r="B41">
        <v>2</v>
      </c>
      <c r="C41" s="3">
        <v>156.65360000000001</v>
      </c>
      <c r="D41" s="3">
        <v>7.8424579999999997</v>
      </c>
      <c r="E41" s="3">
        <v>7.8421200000000004</v>
      </c>
      <c r="F41" s="3">
        <v>1.3166110000000001E-8</v>
      </c>
      <c r="G41" s="3">
        <v>3.188266</v>
      </c>
      <c r="H41" s="3">
        <v>3.1882619999999999</v>
      </c>
      <c r="P41">
        <v>0</v>
      </c>
      <c r="Q41">
        <v>2</v>
      </c>
      <c r="R41" s="3">
        <v>1256.97</v>
      </c>
      <c r="S41" s="3">
        <v>668.24839999999995</v>
      </c>
      <c r="T41" s="3">
        <v>60.26164</v>
      </c>
      <c r="U41" s="3">
        <v>7.6899050000000004E-3</v>
      </c>
      <c r="V41" s="3">
        <v>43.97569</v>
      </c>
      <c r="W41" s="3">
        <v>49.470759999999999</v>
      </c>
      <c r="AE41">
        <v>0</v>
      </c>
      <c r="AF41">
        <v>2</v>
      </c>
      <c r="AG41" s="3">
        <v>1256.973</v>
      </c>
      <c r="AH41" s="3">
        <v>60.262700000000002</v>
      </c>
      <c r="AI41" s="3">
        <v>668.24829999999997</v>
      </c>
      <c r="AJ41" s="3">
        <v>7.6899819999999997E-3</v>
      </c>
      <c r="AK41" s="3">
        <v>49.470860000000002</v>
      </c>
      <c r="AL41" s="3">
        <v>43.975810000000003</v>
      </c>
    </row>
    <row r="42" spans="1:38" x14ac:dyDescent="0.3">
      <c r="A42">
        <v>0</v>
      </c>
      <c r="B42">
        <v>3</v>
      </c>
      <c r="C42" s="3">
        <v>333.0301</v>
      </c>
      <c r="D42" s="3">
        <v>60.111460000000001</v>
      </c>
      <c r="E42" s="3">
        <v>40.290570000000002</v>
      </c>
      <c r="F42" s="3">
        <v>2.0486939999999999E-4</v>
      </c>
      <c r="G42" s="3">
        <v>1.0250600000000001</v>
      </c>
      <c r="H42" s="3">
        <v>9.2500520000000002</v>
      </c>
      <c r="P42">
        <v>0</v>
      </c>
      <c r="Q42">
        <v>3</v>
      </c>
      <c r="R42" s="3">
        <v>3409.194</v>
      </c>
      <c r="S42" s="3">
        <v>100.47110000000001</v>
      </c>
      <c r="T42" s="3">
        <v>22.199539999999999</v>
      </c>
      <c r="U42" s="3">
        <v>1.116878E-2</v>
      </c>
      <c r="V42" s="3">
        <v>0.47722959999999998</v>
      </c>
      <c r="W42" s="3">
        <v>114.36499999999999</v>
      </c>
      <c r="AE42">
        <v>0</v>
      </c>
      <c r="AF42">
        <v>3</v>
      </c>
      <c r="AG42" s="3">
        <v>1433.546</v>
      </c>
      <c r="AH42" s="3">
        <v>358.40890000000002</v>
      </c>
      <c r="AI42" s="3">
        <v>2041.491</v>
      </c>
      <c r="AJ42" s="3">
        <v>1.562846E-2</v>
      </c>
      <c r="AK42" s="3">
        <v>22.432539999999999</v>
      </c>
      <c r="AL42" s="3">
        <v>50.17492</v>
      </c>
    </row>
    <row r="43" spans="1:38" x14ac:dyDescent="0.3">
      <c r="A43">
        <v>0</v>
      </c>
      <c r="B43">
        <v>4</v>
      </c>
      <c r="C43" s="3">
        <v>332.98759999999999</v>
      </c>
      <c r="D43" s="3">
        <v>40.277450000000002</v>
      </c>
      <c r="E43" s="3">
        <v>60.105379999999997</v>
      </c>
      <c r="F43" s="3">
        <v>2.0482970000000001E-4</v>
      </c>
      <c r="G43" s="3">
        <v>9.248564</v>
      </c>
      <c r="H43" s="3">
        <v>1.0252380000000001</v>
      </c>
      <c r="P43">
        <v>0</v>
      </c>
      <c r="Q43">
        <v>4</v>
      </c>
      <c r="R43" s="3">
        <v>1433.5170000000001</v>
      </c>
      <c r="S43" s="3">
        <v>2041.491</v>
      </c>
      <c r="T43" s="3">
        <v>358.39269999999999</v>
      </c>
      <c r="U43" s="3">
        <v>1.5628280000000001E-2</v>
      </c>
      <c r="V43" s="3">
        <v>50.17398</v>
      </c>
      <c r="W43" s="3">
        <v>22.433109999999999</v>
      </c>
      <c r="AE43">
        <v>0</v>
      </c>
      <c r="AF43">
        <v>4</v>
      </c>
      <c r="AG43" s="3">
        <v>3409.2150000000001</v>
      </c>
      <c r="AH43" s="3">
        <v>22.165970000000002</v>
      </c>
      <c r="AI43" s="3">
        <v>100.4588</v>
      </c>
      <c r="AJ43" s="3">
        <v>1.116729E-2</v>
      </c>
      <c r="AK43" s="3">
        <v>114.3655</v>
      </c>
      <c r="AL43" s="3">
        <v>0.47677140000000001</v>
      </c>
    </row>
    <row r="44" spans="1:38" x14ac:dyDescent="0.3">
      <c r="A44">
        <v>0</v>
      </c>
      <c r="B44">
        <v>5</v>
      </c>
      <c r="C44" s="3">
        <v>333.01799999999997</v>
      </c>
      <c r="D44" s="3">
        <v>60.107700000000001</v>
      </c>
      <c r="E44" s="3">
        <v>40.275829999999999</v>
      </c>
      <c r="F44" s="3">
        <v>2.047467E-4</v>
      </c>
      <c r="G44" s="3">
        <v>1.0253110000000001</v>
      </c>
      <c r="H44" s="3">
        <v>9.2496150000000004</v>
      </c>
      <c r="P44">
        <v>0</v>
      </c>
      <c r="Q44">
        <v>5</v>
      </c>
      <c r="R44" s="3">
        <v>3409.2069999999999</v>
      </c>
      <c r="S44" s="3">
        <v>100.4726</v>
      </c>
      <c r="T44" s="3">
        <v>22.190439999999999</v>
      </c>
      <c r="U44" s="3">
        <v>1.1165990000000001E-2</v>
      </c>
      <c r="V44" s="3">
        <v>0.4776917</v>
      </c>
      <c r="W44" s="3">
        <v>114.36539999999999</v>
      </c>
      <c r="AE44">
        <v>0</v>
      </c>
      <c r="AF44">
        <v>5</v>
      </c>
      <c r="AG44" s="3">
        <v>1433.5419999999999</v>
      </c>
      <c r="AH44" s="3">
        <v>358.39879999999999</v>
      </c>
      <c r="AI44" s="3">
        <v>2041.4780000000001</v>
      </c>
      <c r="AJ44" s="3">
        <v>1.5629179999999999E-2</v>
      </c>
      <c r="AK44" s="3">
        <v>22.43234</v>
      </c>
      <c r="AL44" s="3">
        <v>50.174550000000004</v>
      </c>
    </row>
    <row r="45" spans="1:38" x14ac:dyDescent="0.3">
      <c r="A45">
        <v>0</v>
      </c>
      <c r="B45">
        <v>6</v>
      </c>
      <c r="C45" s="3">
        <v>333.00240000000002</v>
      </c>
      <c r="D45" s="3">
        <v>40.292659999999998</v>
      </c>
      <c r="E45" s="3">
        <v>60.109139999999996</v>
      </c>
      <c r="F45" s="3">
        <v>2.047021E-4</v>
      </c>
      <c r="G45" s="3">
        <v>9.249091</v>
      </c>
      <c r="H45" s="3">
        <v>1.025193</v>
      </c>
      <c r="P45">
        <v>0</v>
      </c>
      <c r="Q45">
        <v>6</v>
      </c>
      <c r="R45" s="3">
        <v>1433.5640000000001</v>
      </c>
      <c r="S45" s="3">
        <v>2041.4929999999999</v>
      </c>
      <c r="T45" s="3">
        <v>358.4119</v>
      </c>
      <c r="U45" s="3">
        <v>1.562829E-2</v>
      </c>
      <c r="V45" s="3">
        <v>50.17548</v>
      </c>
      <c r="W45" s="3">
        <v>22.432169999999999</v>
      </c>
      <c r="AE45">
        <v>0</v>
      </c>
      <c r="AF45">
        <v>6</v>
      </c>
      <c r="AG45" s="3">
        <v>3409.223</v>
      </c>
      <c r="AH45" s="3">
        <v>22.16957</v>
      </c>
      <c r="AI45" s="3">
        <v>100.45740000000001</v>
      </c>
      <c r="AJ45" s="3">
        <v>1.116731E-2</v>
      </c>
      <c r="AK45" s="3">
        <v>114.36579999999999</v>
      </c>
      <c r="AL45" s="3">
        <v>0.47887249999999998</v>
      </c>
    </row>
    <row r="46" spans="1:38" x14ac:dyDescent="0.3">
      <c r="A46">
        <v>0</v>
      </c>
      <c r="B46">
        <v>7</v>
      </c>
      <c r="C46" s="3">
        <v>333.02870000000001</v>
      </c>
      <c r="D46" s="3">
        <v>40.291559999999997</v>
      </c>
      <c r="E46" s="3">
        <v>60.111849999999997</v>
      </c>
      <c r="F46" s="3">
        <v>2.0482160000000001E-4</v>
      </c>
      <c r="G46" s="3">
        <v>9.2499979999999997</v>
      </c>
      <c r="H46" s="3">
        <v>1.0250950000000001</v>
      </c>
      <c r="P46">
        <v>0</v>
      </c>
      <c r="Q46">
        <v>7</v>
      </c>
      <c r="R46" s="3">
        <v>1433.5450000000001</v>
      </c>
      <c r="S46" s="3">
        <v>2041.49</v>
      </c>
      <c r="T46" s="3">
        <v>358.41329999999999</v>
      </c>
      <c r="U46" s="3">
        <v>1.5628489999999998E-2</v>
      </c>
      <c r="V46" s="3">
        <v>50.174819999999997</v>
      </c>
      <c r="W46" s="3">
        <v>22.43225</v>
      </c>
      <c r="AE46">
        <v>0</v>
      </c>
      <c r="AF46">
        <v>7</v>
      </c>
      <c r="AG46" s="3">
        <v>3409.1979999999999</v>
      </c>
      <c r="AH46" s="3">
        <v>22.20289</v>
      </c>
      <c r="AI46" s="3">
        <v>100.4716</v>
      </c>
      <c r="AJ46" s="3">
        <v>1.1168610000000001E-2</v>
      </c>
      <c r="AK46" s="3">
        <v>114.36499999999999</v>
      </c>
      <c r="AL46" s="3">
        <v>0.47786630000000002</v>
      </c>
    </row>
    <row r="47" spans="1:38" x14ac:dyDescent="0.3">
      <c r="A47">
        <v>0</v>
      </c>
      <c r="B47">
        <v>8</v>
      </c>
      <c r="C47" s="3">
        <v>332.9864</v>
      </c>
      <c r="D47" s="3">
        <v>60.10633</v>
      </c>
      <c r="E47" s="3">
        <v>40.278309999999998</v>
      </c>
      <c r="F47" s="3">
        <v>2.0471629999999999E-4</v>
      </c>
      <c r="G47" s="3">
        <v>1.025285</v>
      </c>
      <c r="H47" s="3">
        <v>9.2484979999999997</v>
      </c>
      <c r="P47">
        <v>0</v>
      </c>
      <c r="Q47">
        <v>8</v>
      </c>
      <c r="R47" s="3">
        <v>3409.2130000000002</v>
      </c>
      <c r="S47" s="3">
        <v>100.4676</v>
      </c>
      <c r="T47" s="3">
        <v>22.172319999999999</v>
      </c>
      <c r="U47" s="3">
        <v>1.116618E-2</v>
      </c>
      <c r="V47" s="3">
        <v>0.47756090000000001</v>
      </c>
      <c r="W47" s="3">
        <v>114.3651</v>
      </c>
      <c r="AE47">
        <v>0</v>
      </c>
      <c r="AF47">
        <v>8</v>
      </c>
      <c r="AG47" s="3">
        <v>1433.5219999999999</v>
      </c>
      <c r="AH47" s="3">
        <v>358.40109999999999</v>
      </c>
      <c r="AI47" s="3">
        <v>2041.4880000000001</v>
      </c>
      <c r="AJ47" s="3">
        <v>1.562912E-2</v>
      </c>
      <c r="AK47" s="3">
        <v>22.43263</v>
      </c>
      <c r="AL47" s="3">
        <v>50.173900000000003</v>
      </c>
    </row>
    <row r="48" spans="1:38" x14ac:dyDescent="0.3">
      <c r="A48">
        <v>0</v>
      </c>
      <c r="B48">
        <v>9</v>
      </c>
      <c r="C48" s="3">
        <v>333.01369999999997</v>
      </c>
      <c r="D48" s="3">
        <v>40.274790000000003</v>
      </c>
      <c r="E48" s="3">
        <v>60.107709999999997</v>
      </c>
      <c r="F48" s="3">
        <v>2.047854E-4</v>
      </c>
      <c r="G48" s="3">
        <v>9.2494689999999995</v>
      </c>
      <c r="H48" s="3">
        <v>1.0252699999999999</v>
      </c>
      <c r="P48">
        <v>0</v>
      </c>
      <c r="Q48">
        <v>9</v>
      </c>
      <c r="R48" s="3">
        <v>1433.54</v>
      </c>
      <c r="S48" s="3">
        <v>2041.4839999999999</v>
      </c>
      <c r="T48" s="3">
        <v>358.39929999999998</v>
      </c>
      <c r="U48" s="3">
        <v>1.56291E-2</v>
      </c>
      <c r="V48" s="3">
        <v>50.17456</v>
      </c>
      <c r="W48" s="3">
        <v>22.432590000000001</v>
      </c>
      <c r="AE48">
        <v>0</v>
      </c>
      <c r="AF48">
        <v>9</v>
      </c>
      <c r="AG48" s="3">
        <v>3409.2080000000001</v>
      </c>
      <c r="AH48" s="3">
        <v>22.187570000000001</v>
      </c>
      <c r="AI48" s="3">
        <v>100.4746</v>
      </c>
      <c r="AJ48" s="3">
        <v>1.116638E-2</v>
      </c>
      <c r="AK48" s="3">
        <v>114.36539999999999</v>
      </c>
      <c r="AL48" s="3">
        <v>0.47699910000000001</v>
      </c>
    </row>
    <row r="49" spans="1:38" x14ac:dyDescent="0.3">
      <c r="A49">
        <v>0</v>
      </c>
      <c r="B49">
        <v>10</v>
      </c>
      <c r="C49" s="3">
        <v>332.99880000000002</v>
      </c>
      <c r="D49" s="3">
        <v>60.109920000000002</v>
      </c>
      <c r="E49" s="3">
        <v>40.291829999999997</v>
      </c>
      <c r="F49" s="3">
        <v>2.047757E-4</v>
      </c>
      <c r="G49" s="3">
        <v>1.02515</v>
      </c>
      <c r="H49" s="3">
        <v>9.2489380000000008</v>
      </c>
      <c r="P49">
        <v>0</v>
      </c>
      <c r="Q49">
        <v>10</v>
      </c>
      <c r="R49" s="3">
        <v>3409.223</v>
      </c>
      <c r="S49" s="3">
        <v>100.46939999999999</v>
      </c>
      <c r="T49" s="3">
        <v>22.162130000000001</v>
      </c>
      <c r="U49" s="3">
        <v>1.116819E-2</v>
      </c>
      <c r="V49" s="3">
        <v>0.4781379</v>
      </c>
      <c r="W49" s="3">
        <v>114.3655</v>
      </c>
      <c r="AE49">
        <v>0</v>
      </c>
      <c r="AF49">
        <v>10</v>
      </c>
      <c r="AG49" s="3">
        <v>1433.57</v>
      </c>
      <c r="AH49" s="3">
        <v>358.41340000000002</v>
      </c>
      <c r="AI49" s="3">
        <v>2041.4949999999999</v>
      </c>
      <c r="AJ49" s="3">
        <v>1.5628389999999999E-2</v>
      </c>
      <c r="AK49" s="3">
        <v>22.432310000000001</v>
      </c>
      <c r="AL49" s="3">
        <v>50.175649999999997</v>
      </c>
    </row>
    <row r="50" spans="1:38" x14ac:dyDescent="0.3">
      <c r="A50">
        <v>0</v>
      </c>
      <c r="B50">
        <v>11</v>
      </c>
      <c r="C50" s="3">
        <v>156.6643</v>
      </c>
      <c r="D50" s="3">
        <v>7.843337</v>
      </c>
      <c r="E50" s="3">
        <v>7.8376840000000003</v>
      </c>
      <c r="F50" s="3">
        <v>1.0256060000000001E-7</v>
      </c>
      <c r="G50" s="3">
        <v>3.188707</v>
      </c>
      <c r="H50" s="3">
        <v>3.1886519999999998</v>
      </c>
      <c r="P50">
        <v>0</v>
      </c>
      <c r="Q50">
        <v>11</v>
      </c>
      <c r="R50" s="3">
        <v>1256.982</v>
      </c>
      <c r="S50" s="3">
        <v>668.25130000000001</v>
      </c>
      <c r="T50" s="3">
        <v>60.273119999999999</v>
      </c>
      <c r="U50" s="3">
        <v>7.6895089999999998E-3</v>
      </c>
      <c r="V50" s="3">
        <v>43.97616</v>
      </c>
      <c r="W50" s="3">
        <v>49.471110000000003</v>
      </c>
      <c r="AE50">
        <v>0</v>
      </c>
      <c r="AF50">
        <v>11</v>
      </c>
      <c r="AG50" s="3">
        <v>1256.989</v>
      </c>
      <c r="AH50" s="3">
        <v>60.258409999999998</v>
      </c>
      <c r="AI50" s="3">
        <v>668.24890000000005</v>
      </c>
      <c r="AJ50" s="3">
        <v>7.6906450000000003E-3</v>
      </c>
      <c r="AK50" s="3">
        <v>49.471629999999998</v>
      </c>
      <c r="AL50" s="3">
        <v>43.976509999999998</v>
      </c>
    </row>
    <row r="51" spans="1:38" x14ac:dyDescent="0.3">
      <c r="A51">
        <v>0</v>
      </c>
      <c r="B51">
        <v>12</v>
      </c>
      <c r="C51" s="3">
        <v>156.66679999999999</v>
      </c>
      <c r="D51" s="3">
        <v>7.8367979999999999</v>
      </c>
      <c r="E51" s="3">
        <v>7.8431240000000004</v>
      </c>
      <c r="F51" s="3">
        <v>9.3727540000000003E-8</v>
      </c>
      <c r="G51" s="3">
        <v>3.1887310000000002</v>
      </c>
      <c r="H51" s="3">
        <v>3.1887940000000001</v>
      </c>
      <c r="P51">
        <v>0</v>
      </c>
      <c r="Q51">
        <v>12</v>
      </c>
      <c r="R51" s="3">
        <v>1256.992</v>
      </c>
      <c r="S51" s="3">
        <v>668.2473</v>
      </c>
      <c r="T51" s="3">
        <v>60.260849999999998</v>
      </c>
      <c r="U51" s="3">
        <v>7.6905369999999999E-3</v>
      </c>
      <c r="V51" s="3">
        <v>43.976509999999998</v>
      </c>
      <c r="W51" s="3">
        <v>49.471580000000003</v>
      </c>
      <c r="AE51">
        <v>0</v>
      </c>
      <c r="AF51">
        <v>12</v>
      </c>
      <c r="AG51" s="3">
        <v>1256.9880000000001</v>
      </c>
      <c r="AH51" s="3">
        <v>60.279209999999999</v>
      </c>
      <c r="AI51" s="3">
        <v>668.24599999999998</v>
      </c>
      <c r="AJ51" s="3">
        <v>7.6895319999999998E-3</v>
      </c>
      <c r="AK51" s="3">
        <v>49.471130000000002</v>
      </c>
      <c r="AL51" s="3">
        <v>43.976289999999999</v>
      </c>
    </row>
  </sheetData>
  <mergeCells count="18">
    <mergeCell ref="AE19:AF19"/>
    <mergeCell ref="AG19:AL19"/>
    <mergeCell ref="A19:B19"/>
    <mergeCell ref="C19:H19"/>
    <mergeCell ref="P19:Q19"/>
    <mergeCell ref="R19:W19"/>
    <mergeCell ref="AG1:AL1"/>
    <mergeCell ref="A1:B1"/>
    <mergeCell ref="C1:H1"/>
    <mergeCell ref="P1:Q1"/>
    <mergeCell ref="R1:W1"/>
    <mergeCell ref="AE1:AF1"/>
    <mergeCell ref="AG37:AL37"/>
    <mergeCell ref="A37:B37"/>
    <mergeCell ref="C37:H37"/>
    <mergeCell ref="P37:Q37"/>
    <mergeCell ref="R37:W37"/>
    <mergeCell ref="AE37:AF3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7239B-DE42-4A2D-96BE-90D202CDFF18}">
  <dimension ref="A1:Q122"/>
  <sheetViews>
    <sheetView tabSelected="1" workbookViewId="0">
      <selection activeCell="Q93" sqref="Q93"/>
    </sheetView>
  </sheetViews>
  <sheetFormatPr defaultColWidth="11.5546875" defaultRowHeight="14.4" x14ac:dyDescent="0.3"/>
  <cols>
    <col min="1" max="1" width="13.6640625" customWidth="1"/>
  </cols>
  <sheetData>
    <row r="1" spans="1:15" x14ac:dyDescent="0.3">
      <c r="A1" s="58" t="s">
        <v>19</v>
      </c>
      <c r="B1" s="59"/>
      <c r="C1" s="59"/>
      <c r="D1" s="60"/>
      <c r="F1" s="26"/>
      <c r="G1" s="25"/>
      <c r="H1" s="25" t="s">
        <v>83</v>
      </c>
      <c r="I1" s="25" t="s">
        <v>83</v>
      </c>
      <c r="J1" s="61" t="s">
        <v>76</v>
      </c>
      <c r="K1" s="62"/>
      <c r="L1" s="24" t="s">
        <v>75</v>
      </c>
      <c r="M1" s="24" t="s">
        <v>74</v>
      </c>
      <c r="N1" s="61" t="s">
        <v>73</v>
      </c>
      <c r="O1" s="63"/>
    </row>
    <row r="2" spans="1:15" x14ac:dyDescent="0.3">
      <c r="A2" s="35" t="s">
        <v>20</v>
      </c>
      <c r="B2" s="5" t="s">
        <v>34</v>
      </c>
      <c r="C2" s="35" t="s">
        <v>25</v>
      </c>
      <c r="D2" s="6">
        <v>3.6609999999999997E-5</v>
      </c>
      <c r="F2" s="23" t="s">
        <v>14</v>
      </c>
      <c r="G2" s="22" t="s">
        <v>15</v>
      </c>
      <c r="H2" s="36" t="s">
        <v>16</v>
      </c>
      <c r="I2" s="38" t="s">
        <v>72</v>
      </c>
      <c r="J2" s="22" t="s">
        <v>17</v>
      </c>
      <c r="K2" s="22" t="s">
        <v>18</v>
      </c>
      <c r="L2" s="22" t="s">
        <v>71</v>
      </c>
      <c r="M2" s="22" t="s">
        <v>70</v>
      </c>
      <c r="N2" s="22" t="s">
        <v>69</v>
      </c>
      <c r="O2" s="21" t="s">
        <v>68</v>
      </c>
    </row>
    <row r="3" spans="1:15" x14ac:dyDescent="0.3">
      <c r="A3" s="34" t="s">
        <v>21</v>
      </c>
      <c r="B3" t="s">
        <v>35</v>
      </c>
      <c r="C3" s="33" t="s">
        <v>26</v>
      </c>
      <c r="D3" s="32">
        <v>3.7999999999999999E-2</v>
      </c>
      <c r="F3" s="20">
        <v>1</v>
      </c>
      <c r="G3" s="64" t="s">
        <v>79</v>
      </c>
      <c r="H3" s="39">
        <f>ABS('Forces Input '!AG4)*B11</f>
        <v>321.14852000000002</v>
      </c>
      <c r="I3" s="40">
        <f>SQRT('Forces Input '!AH4^2+'Forces Input '!AI4^2)*B11</f>
        <v>258.14685441308433</v>
      </c>
      <c r="J3" s="41">
        <f xml:space="preserve"> (   ($D$2*$B$4*1000000) / ($D$7 + ($D$3*H3*$D$4) ) ) -1</f>
        <v>0.58201508510694988</v>
      </c>
      <c r="K3" s="41">
        <f t="shared" ref="K3:K38" si="0" xml:space="preserve"> (   ($D$2*$B$5*1000000) / ($D$7 + ($D$3*H3*$D$5) ) ) -1</f>
        <v>0.83140029130434234</v>
      </c>
      <c r="L3" s="41">
        <f xml:space="preserve"> ( ($D$8) / ( ( 1- $D$3)*H3*$D$5) ) -1</f>
        <v>29.614337975928809</v>
      </c>
      <c r="M3" s="41">
        <f xml:space="preserve"> (( ($D$8 - (1-$D$3)*H3)*$D$6) / (I3*$D$5) ) -1</f>
        <v>6.1567542177067498</v>
      </c>
      <c r="N3" s="41">
        <f>1/(SQRT(      (((I3*$D$4)/($B$6*1000000*$D$2))^2)+((($D$7+($D$3*H3*$D$4))/($D$2*$B$4*1000000))^2)     )    )-1</f>
        <v>0.58168741258760326</v>
      </c>
      <c r="O3" s="67">
        <f>1/(SQRT(      (((I3*$D$5)/($B$7*1000000*$D$2))^2)+((($D$7+($D$3*H3*$D$5))/($D$2*$B$5*1000000))^2)     )    )-1</f>
        <v>0.83070305584967441</v>
      </c>
    </row>
    <row r="4" spans="1:15" x14ac:dyDescent="0.3">
      <c r="A4" s="33" t="s">
        <v>23</v>
      </c>
      <c r="B4">
        <v>950</v>
      </c>
      <c r="C4" s="34" t="s">
        <v>27</v>
      </c>
      <c r="D4" s="32">
        <v>1</v>
      </c>
      <c r="F4" s="18">
        <v>2</v>
      </c>
      <c r="G4" s="56"/>
      <c r="H4" s="40">
        <f>ABS('Forces Input '!AG5)*B11</f>
        <v>321.14731</v>
      </c>
      <c r="I4" s="40">
        <f>SQRT('Forces Input '!AH5^2+'Forces Input '!AI5^2)*B11</f>
        <v>258.14894668685838</v>
      </c>
      <c r="J4" s="41">
        <f t="shared" ref="J4:J38" si="1" xml:space="preserve"> (   ($D$2*$B$4*1000000) / ($D$7 + ($D$3*H4*$D$4) ) ) -1</f>
        <v>0.58201508841572203</v>
      </c>
      <c r="K4" s="41">
        <f t="shared" si="0"/>
        <v>0.83140029666565529</v>
      </c>
      <c r="L4" s="41">
        <f t="shared" ref="L4:L38" si="2" xml:space="preserve"> ( ($D$8) / ( ( 1- $D$3)*H4*$D$5) ) -1</f>
        <v>29.614453322835967</v>
      </c>
      <c r="M4" s="41">
        <f t="shared" ref="M4:M38" si="3" xml:space="preserve"> (( ($D$8 - (1-$D$3)*H4)*$D$6) / (I4*$D$5) ) -1</f>
        <v>6.1566968570210845</v>
      </c>
      <c r="N4" s="41">
        <f t="shared" ref="N4:N38" si="4">1/(SQRT(      (((I4*$D$4)/($B$6*1000000*$D$2))^2)+((($D$7+($D$3*H4*$D$4))/($D$2*$B$4*1000000))^2)     )    )-1</f>
        <v>0.58168741058439322</v>
      </c>
      <c r="O4" s="67">
        <f t="shared" ref="O4:O38" si="5">1/(SQRT(      (((I4*$D$5)/($B$7*1000000*$D$2))^2)+((($D$7+($D$3*H4*$D$5))/($D$2*$B$5*1000000))^2)     )    )-1</f>
        <v>0.83070304990912214</v>
      </c>
    </row>
    <row r="5" spans="1:15" x14ac:dyDescent="0.3">
      <c r="A5" s="34" t="s">
        <v>22</v>
      </c>
      <c r="B5">
        <v>1100</v>
      </c>
      <c r="C5" s="34" t="s">
        <v>28</v>
      </c>
      <c r="D5" s="32">
        <v>1.4</v>
      </c>
      <c r="F5" s="18">
        <v>3</v>
      </c>
      <c r="G5" s="56"/>
      <c r="H5" s="40">
        <f>ABS('Forces Input '!AG6)*B11</f>
        <v>347.14460000000003</v>
      </c>
      <c r="I5" s="40">
        <f>SQRT('Forces Input '!AH6^2+'Forces Input '!AI6^2)*B11</f>
        <v>558.58823571015387</v>
      </c>
      <c r="J5" s="41">
        <f t="shared" si="1"/>
        <v>0.5819440014350552</v>
      </c>
      <c r="K5" s="41">
        <f t="shared" si="0"/>
        <v>0.83128511415454298</v>
      </c>
      <c r="L5" s="41">
        <f t="shared" si="2"/>
        <v>27.321769463645211</v>
      </c>
      <c r="M5" s="41">
        <f t="shared" si="3"/>
        <v>2.3010379866435673</v>
      </c>
      <c r="N5" s="41">
        <f t="shared" si="4"/>
        <v>0.5804117325767173</v>
      </c>
      <c r="O5" s="67">
        <f t="shared" si="5"/>
        <v>0.82802798018633617</v>
      </c>
    </row>
    <row r="6" spans="1:15" x14ac:dyDescent="0.3">
      <c r="A6" s="33" t="s">
        <v>32</v>
      </c>
      <c r="B6">
        <v>548</v>
      </c>
      <c r="C6" s="33" t="s">
        <v>29</v>
      </c>
      <c r="D6" s="32">
        <v>0.2</v>
      </c>
      <c r="F6" s="18">
        <v>4</v>
      </c>
      <c r="G6" s="56"/>
      <c r="H6" s="40">
        <f>ABS('Forces Input '!AG7)*B11</f>
        <v>794.97297000000015</v>
      </c>
      <c r="I6" s="40">
        <f>SQRT('Forces Input '!AH7^2+'Forces Input '!AI7^2)*B11</f>
        <v>66.285782167417963</v>
      </c>
      <c r="J6" s="41">
        <f t="shared" si="1"/>
        <v>0.58072046178884018</v>
      </c>
      <c r="K6" s="41">
        <f t="shared" si="0"/>
        <v>0.82930325633904611</v>
      </c>
      <c r="L6" s="41">
        <f t="shared" si="2"/>
        <v>11.367400783135217</v>
      </c>
      <c r="M6" s="41">
        <f t="shared" si="3"/>
        <v>25.889274193603018</v>
      </c>
      <c r="N6" s="41">
        <f t="shared" si="4"/>
        <v>0.58069890388447276</v>
      </c>
      <c r="O6" s="67">
        <f t="shared" si="5"/>
        <v>0.82925741834676847</v>
      </c>
    </row>
    <row r="7" spans="1:15" ht="15.6" x14ac:dyDescent="0.35">
      <c r="A7" s="33" t="s">
        <v>33</v>
      </c>
      <c r="B7">
        <v>655</v>
      </c>
      <c r="C7" s="33" t="s">
        <v>30</v>
      </c>
      <c r="D7" s="32">
        <v>21972.1</v>
      </c>
      <c r="F7" s="18">
        <v>5</v>
      </c>
      <c r="G7" s="56"/>
      <c r="H7" s="40">
        <f>ABS('Forces Input '!AG8)*B11</f>
        <v>347.14009000000004</v>
      </c>
      <c r="I7" s="40">
        <f>SQRT('Forces Input '!AH8^2+'Forces Input '!AI8^2)*B11</f>
        <v>558.58547832031957</v>
      </c>
      <c r="J7" s="41">
        <f t="shared" si="1"/>
        <v>0.58194401376664384</v>
      </c>
      <c r="K7" s="41">
        <f t="shared" si="0"/>
        <v>0.83128513413510485</v>
      </c>
      <c r="L7" s="41">
        <f t="shared" si="2"/>
        <v>27.322137416480277</v>
      </c>
      <c r="M7" s="41">
        <f t="shared" si="3"/>
        <v>2.3010553914129739</v>
      </c>
      <c r="N7" s="41">
        <f t="shared" si="4"/>
        <v>0.58041175997814487</v>
      </c>
      <c r="O7" s="67">
        <f t="shared" si="5"/>
        <v>0.82802803213139664</v>
      </c>
    </row>
    <row r="8" spans="1:15" ht="15.6" x14ac:dyDescent="0.35">
      <c r="A8" s="31" t="s">
        <v>24</v>
      </c>
      <c r="B8" s="12">
        <v>33.5</v>
      </c>
      <c r="C8" s="30" t="s">
        <v>31</v>
      </c>
      <c r="D8" s="29">
        <v>13241.4</v>
      </c>
      <c r="F8" s="18">
        <v>6</v>
      </c>
      <c r="G8" s="56"/>
      <c r="H8" s="40">
        <f>ABS('Forces Input '!AG9)*B11</f>
        <v>794.97275000000002</v>
      </c>
      <c r="I8" s="40">
        <f>SQRT('Forces Input '!AH9^2+'Forces Input '!AI9^2)*B11</f>
        <v>66.286825718675672</v>
      </c>
      <c r="J8" s="41">
        <f t="shared" si="1"/>
        <v>0.58072046238945085</v>
      </c>
      <c r="K8" s="41">
        <f t="shared" si="0"/>
        <v>0.82930325731159926</v>
      </c>
      <c r="L8" s="41">
        <f t="shared" si="2"/>
        <v>11.367404205677907</v>
      </c>
      <c r="M8" s="41">
        <f t="shared" si="3"/>
        <v>25.88885133278092</v>
      </c>
      <c r="N8" s="41">
        <f t="shared" si="4"/>
        <v>0.58069890380628619</v>
      </c>
      <c r="O8" s="67">
        <f t="shared" si="5"/>
        <v>0.82925741787601659</v>
      </c>
    </row>
    <row r="9" spans="1:15" x14ac:dyDescent="0.3">
      <c r="F9" s="18">
        <v>7</v>
      </c>
      <c r="G9" s="56"/>
      <c r="H9" s="40">
        <f>ABS('Forces Input '!AG10)*B11</f>
        <v>794.96769000000006</v>
      </c>
      <c r="I9" s="40">
        <f>SQRT('Forces Input '!AH10^2+'Forces Input '!AI10^2)*B11</f>
        <v>66.282686398470261</v>
      </c>
      <c r="J9" s="41">
        <f t="shared" si="1"/>
        <v>0.58072047620349809</v>
      </c>
      <c r="K9" s="41">
        <f t="shared" si="0"/>
        <v>0.82930327968032058</v>
      </c>
      <c r="L9" s="41">
        <f t="shared" si="2"/>
        <v>11.36748292468255</v>
      </c>
      <c r="M9" s="41">
        <f t="shared" si="3"/>
        <v>25.890541019187413</v>
      </c>
      <c r="N9" s="41">
        <f t="shared" si="4"/>
        <v>0.58069892031210602</v>
      </c>
      <c r="O9" s="67">
        <f t="shared" si="5"/>
        <v>0.82925744596760431</v>
      </c>
    </row>
    <row r="10" spans="1:15" x14ac:dyDescent="0.3">
      <c r="A10" s="37" t="s">
        <v>86</v>
      </c>
      <c r="F10" s="18">
        <v>8</v>
      </c>
      <c r="G10" s="56"/>
      <c r="H10" s="40">
        <f>ABS('Forces Input '!AG11)*B11</f>
        <v>347.14031000000006</v>
      </c>
      <c r="I10" s="40">
        <f>SQRT('Forces Input '!AH11^2+'Forces Input '!AI11^2)*B11</f>
        <v>558.58773314105633</v>
      </c>
      <c r="J10" s="41">
        <f t="shared" si="1"/>
        <v>0.58194401316510302</v>
      </c>
      <c r="K10" s="41">
        <f t="shared" si="0"/>
        <v>0.83128513316044339</v>
      </c>
      <c r="L10" s="41">
        <f t="shared" si="2"/>
        <v>27.322119467339682</v>
      </c>
      <c r="M10" s="41">
        <f t="shared" si="3"/>
        <v>2.3010420120958281</v>
      </c>
      <c r="N10" s="41">
        <f t="shared" si="4"/>
        <v>0.58041174702591114</v>
      </c>
      <c r="O10" s="67">
        <f t="shared" si="5"/>
        <v>0.82802800493634665</v>
      </c>
    </row>
    <row r="11" spans="1:15" x14ac:dyDescent="0.3">
      <c r="A11" s="37" t="s">
        <v>80</v>
      </c>
      <c r="B11">
        <v>1.1000000000000001</v>
      </c>
      <c r="F11" s="18">
        <v>9</v>
      </c>
      <c r="G11" s="56"/>
      <c r="H11" s="40">
        <f>ABS('Forces Input '!AG12)*B11</f>
        <v>794.96802000000014</v>
      </c>
      <c r="I11" s="40">
        <f>SQRT('Forces Input '!AH12^2+'Forces Input '!AI12^2)*B11</f>
        <v>66.282551782457489</v>
      </c>
      <c r="J11" s="41">
        <f t="shared" si="1"/>
        <v>0.58072047530258186</v>
      </c>
      <c r="K11" s="41">
        <f t="shared" si="0"/>
        <v>0.82930327822149064</v>
      </c>
      <c r="L11" s="41">
        <f t="shared" si="2"/>
        <v>11.367477790803877</v>
      </c>
      <c r="M11" s="41">
        <f t="shared" si="3"/>
        <v>25.890594948100656</v>
      </c>
      <c r="N11" s="41">
        <f t="shared" si="4"/>
        <v>0.58069891949878238</v>
      </c>
      <c r="O11" s="67">
        <f t="shared" si="5"/>
        <v>0.82925744469504759</v>
      </c>
    </row>
    <row r="12" spans="1:15" x14ac:dyDescent="0.3">
      <c r="A12" s="37" t="s">
        <v>81</v>
      </c>
      <c r="B12">
        <v>3</v>
      </c>
      <c r="C12" t="s">
        <v>82</v>
      </c>
      <c r="F12" s="18">
        <v>10</v>
      </c>
      <c r="G12" s="56"/>
      <c r="H12" s="40">
        <f>ABS('Forces Input '!AG13)*B11</f>
        <v>347.14493000000004</v>
      </c>
      <c r="I12" s="40">
        <f>SQRT('Forces Input '!AH13^2+'Forces Input '!AI13^2)*B11</f>
        <v>558.58931387052098</v>
      </c>
      <c r="J12" s="41">
        <f t="shared" si="1"/>
        <v>0.58194400053274387</v>
      </c>
      <c r="K12" s="41">
        <f t="shared" si="0"/>
        <v>0.83128511269255068</v>
      </c>
      <c r="L12" s="41">
        <f t="shared" si="2"/>
        <v>27.321742540642408</v>
      </c>
      <c r="M12" s="41">
        <f t="shared" si="3"/>
        <v>2.3010315339605913</v>
      </c>
      <c r="N12" s="41">
        <f t="shared" si="4"/>
        <v>0.58041172577058608</v>
      </c>
      <c r="O12" s="67">
        <f t="shared" si="5"/>
        <v>0.82802796619211483</v>
      </c>
    </row>
    <row r="13" spans="1:15" x14ac:dyDescent="0.3">
      <c r="F13" s="18">
        <v>11</v>
      </c>
      <c r="G13" s="56"/>
      <c r="H13" s="40">
        <f>ABS('Forces Input '!AG14)*B11</f>
        <v>321.14874000000003</v>
      </c>
      <c r="I13" s="40">
        <f>SQRT('Forces Input '!AH14^2+'Forces Input '!AI14^2)*B11</f>
        <v>258.14826397383592</v>
      </c>
      <c r="J13" s="41">
        <f t="shared" si="1"/>
        <v>0.58201508450535488</v>
      </c>
      <c r="K13" s="41">
        <f t="shared" si="0"/>
        <v>0.83140029032955809</v>
      </c>
      <c r="L13" s="41">
        <f t="shared" si="2"/>
        <v>29.614317003857252</v>
      </c>
      <c r="M13" s="41">
        <f t="shared" si="3"/>
        <v>6.156715022734125</v>
      </c>
      <c r="N13" s="41">
        <f t="shared" si="4"/>
        <v>0.58168740840909949</v>
      </c>
      <c r="O13" s="67">
        <f t="shared" si="5"/>
        <v>0.83070304726609256</v>
      </c>
    </row>
    <row r="14" spans="1:15" x14ac:dyDescent="0.3">
      <c r="F14" s="19">
        <v>12</v>
      </c>
      <c r="G14" s="65"/>
      <c r="H14" s="41">
        <f>ABS('Forces Input '!AG15)*B11</f>
        <v>321.14896000000005</v>
      </c>
      <c r="I14" s="41">
        <f>SQRT('Forces Input '!AH15^2+'Forces Input '!AI15^2)*B11</f>
        <v>258.14952068031249</v>
      </c>
      <c r="J14" s="41">
        <f t="shared" si="1"/>
        <v>0.58201508390375967</v>
      </c>
      <c r="K14" s="41">
        <f t="shared" si="0"/>
        <v>0.83140028935477406</v>
      </c>
      <c r="L14" s="41">
        <f t="shared" si="2"/>
        <v>29.61429603181443</v>
      </c>
      <c r="M14" s="41">
        <f t="shared" si="3"/>
        <v>6.1566800657666194</v>
      </c>
      <c r="N14" s="41">
        <f t="shared" si="4"/>
        <v>0.58168740461850388</v>
      </c>
      <c r="O14" s="67">
        <f t="shared" si="5"/>
        <v>0.83070303950770286</v>
      </c>
    </row>
    <row r="15" spans="1:15" x14ac:dyDescent="0.3">
      <c r="F15" s="20">
        <v>1</v>
      </c>
      <c r="G15" s="64" t="s">
        <v>78</v>
      </c>
      <c r="H15" s="39">
        <f>ABS('Forces Input '!R4)*B11</f>
        <v>321.14841000000001</v>
      </c>
      <c r="I15" s="40">
        <f>SQRT('Forces Input '!S4^2+'Forces Input '!T4^2)*B11</f>
        <v>258.14754223864605</v>
      </c>
      <c r="J15" s="41">
        <f t="shared" si="1"/>
        <v>0.58201508540774727</v>
      </c>
      <c r="K15" s="41">
        <f t="shared" si="0"/>
        <v>0.83140029179173447</v>
      </c>
      <c r="L15" s="41">
        <f t="shared" si="2"/>
        <v>29.614348461975361</v>
      </c>
      <c r="M15" s="41">
        <f t="shared" si="3"/>
        <v>6.1567352073326651</v>
      </c>
      <c r="N15" s="41">
        <f t="shared" si="4"/>
        <v>0.58168741114260403</v>
      </c>
      <c r="O15" s="67">
        <f t="shared" si="5"/>
        <v>0.83070305262309541</v>
      </c>
    </row>
    <row r="16" spans="1:15" x14ac:dyDescent="0.3">
      <c r="A16" s="1"/>
      <c r="F16" s="18">
        <v>2</v>
      </c>
      <c r="G16" s="56"/>
      <c r="H16" s="40">
        <f>ABS('Forces Input '!R5)*B11</f>
        <v>321.14709000000005</v>
      </c>
      <c r="I16" s="40">
        <f>SQRT('Forces Input '!S5^2+'Forces Input '!T5^2)*B11</f>
        <v>258.14905805092656</v>
      </c>
      <c r="J16" s="41">
        <f t="shared" si="1"/>
        <v>0.5820150890173168</v>
      </c>
      <c r="K16" s="41">
        <f t="shared" si="0"/>
        <v>0.83140029764043932</v>
      </c>
      <c r="L16" s="41">
        <f t="shared" si="2"/>
        <v>29.614474295094283</v>
      </c>
      <c r="M16" s="41">
        <f t="shared" si="3"/>
        <v>6.156693886781345</v>
      </c>
      <c r="N16" s="41">
        <f t="shared" si="4"/>
        <v>0.58168741090298504</v>
      </c>
      <c r="O16" s="67">
        <f t="shared" si="5"/>
        <v>0.83070305028155955</v>
      </c>
    </row>
    <row r="17" spans="6:15" x14ac:dyDescent="0.3">
      <c r="F17" s="18">
        <v>3</v>
      </c>
      <c r="G17" s="56"/>
      <c r="H17" s="40">
        <f>ABS('Forces Input '!R6)*B11</f>
        <v>794.96747000000016</v>
      </c>
      <c r="I17" s="40">
        <f>SQRT('Forces Input '!S6^2+'Forces Input '!T6^2)*B11</f>
        <v>66.282769543534158</v>
      </c>
      <c r="J17" s="41">
        <f t="shared" si="1"/>
        <v>0.58072047680410899</v>
      </c>
      <c r="K17" s="41">
        <f t="shared" si="0"/>
        <v>0.82930328065287373</v>
      </c>
      <c r="L17" s="41">
        <f t="shared" si="2"/>
        <v>11.367486347270699</v>
      </c>
      <c r="M17" s="41">
        <f t="shared" si="3"/>
        <v>25.89050774385084</v>
      </c>
      <c r="N17" s="41">
        <f t="shared" si="4"/>
        <v>0.58069892085861397</v>
      </c>
      <c r="O17" s="67">
        <f t="shared" si="5"/>
        <v>0.82925744682510083</v>
      </c>
    </row>
    <row r="18" spans="6:15" x14ac:dyDescent="0.3">
      <c r="F18" s="18">
        <v>4</v>
      </c>
      <c r="G18" s="56"/>
      <c r="H18" s="40">
        <f>ABS('Forces Input '!R7)*B11</f>
        <v>347.13976000000002</v>
      </c>
      <c r="I18" s="40">
        <f>SQRT('Forces Input '!S7^2+'Forces Input '!T7^2)*B11</f>
        <v>558.58849082811287</v>
      </c>
      <c r="J18" s="41">
        <f t="shared" si="1"/>
        <v>0.58194401466895518</v>
      </c>
      <c r="K18" s="41">
        <f t="shared" si="0"/>
        <v>0.83128513559709716</v>
      </c>
      <c r="L18" s="41">
        <f t="shared" si="2"/>
        <v>27.322164340233833</v>
      </c>
      <c r="M18" s="41">
        <f t="shared" si="3"/>
        <v>2.3010376697738306</v>
      </c>
      <c r="N18" s="41">
        <f t="shared" si="4"/>
        <v>0.58041174437459864</v>
      </c>
      <c r="O18" s="67">
        <f t="shared" si="5"/>
        <v>0.82802799854742104</v>
      </c>
    </row>
    <row r="19" spans="6:15" x14ac:dyDescent="0.3">
      <c r="F19" s="18">
        <v>5</v>
      </c>
      <c r="G19" s="56"/>
      <c r="H19" s="40">
        <f>ABS('Forces Input '!R8)*B11</f>
        <v>794.96813000000009</v>
      </c>
      <c r="I19" s="40">
        <f>SQRT('Forces Input '!S8^2+'Forces Input '!T8^2)*B11</f>
        <v>66.283006161069977</v>
      </c>
      <c r="J19" s="41">
        <f t="shared" si="1"/>
        <v>0.58072047500227675</v>
      </c>
      <c r="K19" s="41">
        <f t="shared" si="0"/>
        <v>0.82930327773521428</v>
      </c>
      <c r="L19" s="41">
        <f t="shared" si="2"/>
        <v>11.367476079511931</v>
      </c>
      <c r="M19" s="41">
        <f t="shared" si="3"/>
        <v>25.890410381511526</v>
      </c>
      <c r="N19" s="41">
        <f t="shared" si="4"/>
        <v>0.58069891890295677</v>
      </c>
      <c r="O19" s="67">
        <f t="shared" si="5"/>
        <v>0.82925744358043563</v>
      </c>
    </row>
    <row r="20" spans="6:15" x14ac:dyDescent="0.3">
      <c r="F20" s="18">
        <v>6</v>
      </c>
      <c r="G20" s="56"/>
      <c r="H20" s="40">
        <f>ABS('Forces Input '!R9)*B11</f>
        <v>347.14383000000004</v>
      </c>
      <c r="I20" s="40">
        <f>SQRT('Forces Input '!S9^2+'Forces Input '!T9^2)*B11</f>
        <v>558.58918045957228</v>
      </c>
      <c r="J20" s="41">
        <f t="shared" si="1"/>
        <v>0.58194400354044862</v>
      </c>
      <c r="K20" s="41">
        <f t="shared" si="0"/>
        <v>0.83128511756585821</v>
      </c>
      <c r="L20" s="41">
        <f t="shared" si="2"/>
        <v>27.32183228418414</v>
      </c>
      <c r="M20" s="41">
        <f t="shared" si="3"/>
        <v>2.301032592995027</v>
      </c>
      <c r="N20" s="41">
        <f t="shared" si="4"/>
        <v>0.58041172950041942</v>
      </c>
      <c r="O20" s="67">
        <f t="shared" si="5"/>
        <v>0.82802797259116145</v>
      </c>
    </row>
    <row r="21" spans="6:15" x14ac:dyDescent="0.3">
      <c r="F21" s="18">
        <v>7</v>
      </c>
      <c r="G21" s="56"/>
      <c r="H21" s="40">
        <f>ABS('Forces Input '!R10)*B11</f>
        <v>347.14449000000002</v>
      </c>
      <c r="I21" s="40">
        <f>SQRT('Forces Input '!S10^2+'Forces Input '!T10^2)*B11</f>
        <v>558.58847819324069</v>
      </c>
      <c r="J21" s="41">
        <f t="shared" si="1"/>
        <v>0.58194400173582594</v>
      </c>
      <c r="K21" s="41">
        <f t="shared" si="0"/>
        <v>0.8312851146418736</v>
      </c>
      <c r="L21" s="41">
        <f t="shared" si="2"/>
        <v>27.321778437990854</v>
      </c>
      <c r="M21" s="41">
        <f t="shared" si="3"/>
        <v>2.3010365807271036</v>
      </c>
      <c r="N21" s="41">
        <f t="shared" si="4"/>
        <v>0.58041173154823089</v>
      </c>
      <c r="O21" s="67">
        <f t="shared" si="5"/>
        <v>0.82802797785076709</v>
      </c>
    </row>
    <row r="22" spans="6:15" x14ac:dyDescent="0.3">
      <c r="F22" s="18">
        <v>8</v>
      </c>
      <c r="G22" s="56"/>
      <c r="H22" s="40">
        <f>ABS('Forces Input '!R11)*B11</f>
        <v>794.97341000000006</v>
      </c>
      <c r="I22" s="40">
        <f>SQRT('Forces Input '!S11^2+'Forces Input '!T11^2)*B11</f>
        <v>66.283701482817776</v>
      </c>
      <c r="J22" s="41">
        <f t="shared" si="1"/>
        <v>0.58072046058761861</v>
      </c>
      <c r="K22" s="41">
        <f t="shared" si="0"/>
        <v>0.82930325439394004</v>
      </c>
      <c r="L22" s="41">
        <f t="shared" si="2"/>
        <v>11.367393938055528</v>
      </c>
      <c r="M22" s="41">
        <f t="shared" si="3"/>
        <v>25.890117351557436</v>
      </c>
      <c r="N22" s="41">
        <f t="shared" si="4"/>
        <v>0.58069890403663993</v>
      </c>
      <c r="O22" s="67">
        <f t="shared" si="5"/>
        <v>0.82925741927932872</v>
      </c>
    </row>
    <row r="23" spans="6:15" x14ac:dyDescent="0.3">
      <c r="F23" s="18">
        <v>9</v>
      </c>
      <c r="G23" s="56"/>
      <c r="H23" s="40">
        <f>ABS('Forces Input '!R12)*B11</f>
        <v>347.14009000000004</v>
      </c>
      <c r="I23" s="40">
        <f>SQRT('Forces Input '!S12^2+'Forces Input '!T12^2)*B11</f>
        <v>558.58713610928339</v>
      </c>
      <c r="J23" s="41">
        <f t="shared" si="1"/>
        <v>0.58194401376664384</v>
      </c>
      <c r="K23" s="41">
        <f t="shared" si="0"/>
        <v>0.83128513413510485</v>
      </c>
      <c r="L23" s="41">
        <f t="shared" si="2"/>
        <v>27.322137416480277</v>
      </c>
      <c r="M23" s="41">
        <f t="shared" si="3"/>
        <v>2.301045594457686</v>
      </c>
      <c r="N23" s="41">
        <f t="shared" si="4"/>
        <v>0.58041175089639152</v>
      </c>
      <c r="O23" s="67">
        <f t="shared" si="5"/>
        <v>0.82802801284984007</v>
      </c>
    </row>
    <row r="24" spans="6:15" x14ac:dyDescent="0.3">
      <c r="F24" s="18">
        <v>10</v>
      </c>
      <c r="G24" s="56"/>
      <c r="H24" s="40">
        <f>ABS('Forces Input '!R13)*B11</f>
        <v>794.97352000000012</v>
      </c>
      <c r="I24" s="40">
        <f>SQRT('Forces Input '!S13^2+'Forces Input '!T13^2)*B11</f>
        <v>66.283894335975077</v>
      </c>
      <c r="J24" s="41">
        <f t="shared" si="1"/>
        <v>0.5807204602873135</v>
      </c>
      <c r="K24" s="41">
        <f t="shared" si="0"/>
        <v>0.82930325390766368</v>
      </c>
      <c r="L24" s="41">
        <f t="shared" si="2"/>
        <v>11.367392226786787</v>
      </c>
      <c r="M24" s="41">
        <f t="shared" si="3"/>
        <v>25.890038886626755</v>
      </c>
      <c r="N24" s="41">
        <f t="shared" si="4"/>
        <v>0.58069890361091114</v>
      </c>
      <c r="O24" s="67">
        <f t="shared" si="5"/>
        <v>0.82925741852638257</v>
      </c>
    </row>
    <row r="25" spans="6:15" x14ac:dyDescent="0.3">
      <c r="F25" s="18">
        <v>11</v>
      </c>
      <c r="G25" s="56"/>
      <c r="H25" s="40">
        <f>ABS('Forces Input '!R14)*B11</f>
        <v>321.14797000000004</v>
      </c>
      <c r="I25" s="40">
        <f>SQRT('Forces Input '!S14^2+'Forces Input '!T14^2)*B11</f>
        <v>258.15028474890192</v>
      </c>
      <c r="J25" s="41">
        <f t="shared" si="1"/>
        <v>0.58201508661093704</v>
      </c>
      <c r="K25" s="41">
        <f t="shared" si="0"/>
        <v>0.83140029374130275</v>
      </c>
      <c r="L25" s="41">
        <f t="shared" si="2"/>
        <v>29.614390406233397</v>
      </c>
      <c r="M25" s="41">
        <f t="shared" si="3"/>
        <v>6.156659410588329</v>
      </c>
      <c r="N25" s="41">
        <f t="shared" si="4"/>
        <v>0.58168740538487462</v>
      </c>
      <c r="O25" s="67">
        <f t="shared" si="5"/>
        <v>0.83070303976414683</v>
      </c>
    </row>
    <row r="26" spans="6:15" x14ac:dyDescent="0.3">
      <c r="F26" s="19">
        <v>12</v>
      </c>
      <c r="G26" s="65"/>
      <c r="H26" s="41">
        <f>ABS('Forces Input '!R15)*B11</f>
        <v>321.14940000000001</v>
      </c>
      <c r="I26" s="41">
        <f>SQRT('Forces Input '!S15^2+'Forces Input '!T15^2)*B11</f>
        <v>258.14825957179789</v>
      </c>
      <c r="J26" s="41">
        <f t="shared" si="1"/>
        <v>0.58201508270057012</v>
      </c>
      <c r="K26" s="41">
        <f t="shared" si="0"/>
        <v>0.83140028740520577</v>
      </c>
      <c r="L26" s="41">
        <f t="shared" si="2"/>
        <v>29.614254087814992</v>
      </c>
      <c r="M26" s="41">
        <f t="shared" si="3"/>
        <v>6.1567147934134807</v>
      </c>
      <c r="N26" s="41">
        <f t="shared" si="4"/>
        <v>0.58168740661660778</v>
      </c>
      <c r="O26" s="67">
        <f t="shared" si="5"/>
        <v>0.83070304436884501</v>
      </c>
    </row>
    <row r="27" spans="6:15" x14ac:dyDescent="0.3">
      <c r="F27" s="18">
        <v>1</v>
      </c>
      <c r="G27" s="56" t="s">
        <v>77</v>
      </c>
      <c r="H27" s="40">
        <f>ABS('Forces Input '!C4)*B11</f>
        <v>390.84265000000005</v>
      </c>
      <c r="I27" s="40">
        <f>SQRT('Forces Input '!D4^2+'Forces Input '!E4^2)*B11</f>
        <v>17.263992970872327</v>
      </c>
      <c r="J27" s="41">
        <f t="shared" si="1"/>
        <v>0.58182452789528227</v>
      </c>
      <c r="K27" s="41">
        <f t="shared" si="0"/>
        <v>0.83109154003310381</v>
      </c>
      <c r="L27" s="41">
        <f t="shared" si="2"/>
        <v>24.155262179675965</v>
      </c>
      <c r="M27" s="41">
        <f t="shared" si="3"/>
        <v>105.45947478585234</v>
      </c>
      <c r="N27" s="41">
        <f t="shared" si="4"/>
        <v>0.58182306246135007</v>
      </c>
      <c r="O27" s="67">
        <f t="shared" si="5"/>
        <v>0.8310884214625216</v>
      </c>
    </row>
    <row r="28" spans="6:15" x14ac:dyDescent="0.3">
      <c r="F28" s="18">
        <v>2</v>
      </c>
      <c r="G28" s="56"/>
      <c r="H28" s="40">
        <f>ABS('Forces Input '!C5)*B11</f>
        <v>390.84232000000003</v>
      </c>
      <c r="I28" s="40">
        <f>SQRT('Forces Input '!D5^2+'Forces Input '!E5^2)*B11</f>
        <v>17.264327433667667</v>
      </c>
      <c r="J28" s="41">
        <f t="shared" si="1"/>
        <v>0.5818245287974575</v>
      </c>
      <c r="K28" s="41">
        <f t="shared" si="0"/>
        <v>0.83109154149478726</v>
      </c>
      <c r="L28" s="41">
        <f t="shared" si="2"/>
        <v>24.155283419025178</v>
      </c>
      <c r="M28" s="41">
        <f t="shared" si="3"/>
        <v>105.45741496729089</v>
      </c>
      <c r="N28" s="41">
        <f t="shared" si="4"/>
        <v>0.58182306330674116</v>
      </c>
      <c r="O28" s="67">
        <f t="shared" si="5"/>
        <v>0.83108842280336193</v>
      </c>
    </row>
    <row r="29" spans="6:15" x14ac:dyDescent="0.3">
      <c r="F29" s="18">
        <v>3</v>
      </c>
      <c r="G29" s="56"/>
      <c r="H29" s="40">
        <f>ABS('Forces Input '!C6)*B11</f>
        <v>740.42331000000013</v>
      </c>
      <c r="I29" s="40">
        <f>SQRT('Forces Input '!D6^2+'Forces Input '!E6^2)*B11</f>
        <v>148.23756565566447</v>
      </c>
      <c r="J29" s="41">
        <f t="shared" si="1"/>
        <v>0.5808693990552205</v>
      </c>
      <c r="K29" s="41">
        <f t="shared" si="0"/>
        <v>0.8295444355865309</v>
      </c>
      <c r="L29" s="41">
        <f t="shared" si="2"/>
        <v>12.278551875614681</v>
      </c>
      <c r="M29" s="41">
        <f t="shared" si="3"/>
        <v>11.074356764873537</v>
      </c>
      <c r="N29" s="41">
        <f t="shared" si="4"/>
        <v>0.58076156162801262</v>
      </c>
      <c r="O29" s="67">
        <f t="shared" si="5"/>
        <v>0.82931513360919062</v>
      </c>
    </row>
    <row r="30" spans="6:15" x14ac:dyDescent="0.3">
      <c r="F30" s="18">
        <v>4</v>
      </c>
      <c r="G30" s="56"/>
      <c r="H30" s="40">
        <f>ABS('Forces Input '!C7)*B11</f>
        <v>740.42474000000004</v>
      </c>
      <c r="I30" s="40">
        <f>SQRT('Forces Input '!D7^2+'Forces Input '!E7^2)*B11</f>
        <v>148.23799614359811</v>
      </c>
      <c r="J30" s="41">
        <f t="shared" si="1"/>
        <v>0.58086939515051483</v>
      </c>
      <c r="K30" s="41">
        <f t="shared" si="0"/>
        <v>0.82954442926326899</v>
      </c>
      <c r="L30" s="41">
        <f t="shared" si="2"/>
        <v>12.278526230430026</v>
      </c>
      <c r="M30" s="41">
        <f t="shared" si="3"/>
        <v>11.074320374825835</v>
      </c>
      <c r="N30" s="41">
        <f t="shared" si="4"/>
        <v>0.58076155709784061</v>
      </c>
      <c r="O30" s="67">
        <f t="shared" si="5"/>
        <v>0.82931512595675017</v>
      </c>
    </row>
    <row r="31" spans="6:15" x14ac:dyDescent="0.3">
      <c r="F31" s="18">
        <v>5</v>
      </c>
      <c r="G31" s="56"/>
      <c r="H31" s="40">
        <f>ABS('Forces Input '!C8)*B11</f>
        <v>740.42408</v>
      </c>
      <c r="I31" s="40">
        <f>SQRT('Forces Input '!D8^2+'Forces Input '!E8^2)*B11</f>
        <v>148.2358096439346</v>
      </c>
      <c r="J31" s="41">
        <f t="shared" si="1"/>
        <v>0.58086939695268658</v>
      </c>
      <c r="K31" s="41">
        <f t="shared" si="0"/>
        <v>0.8295444321816976</v>
      </c>
      <c r="L31" s="41">
        <f t="shared" si="2"/>
        <v>12.278538066656791</v>
      </c>
      <c r="M31" s="41">
        <f t="shared" si="3"/>
        <v>11.074499084682497</v>
      </c>
      <c r="N31" s="41">
        <f t="shared" si="4"/>
        <v>0.58076156208050156</v>
      </c>
      <c r="O31" s="67">
        <f t="shared" si="5"/>
        <v>0.82931513563717441</v>
      </c>
    </row>
    <row r="32" spans="6:15" x14ac:dyDescent="0.3">
      <c r="F32" s="18">
        <v>6</v>
      </c>
      <c r="G32" s="56"/>
      <c r="H32" s="40">
        <f>ABS('Forces Input '!C9)*B11</f>
        <v>740.42518000000007</v>
      </c>
      <c r="I32" s="40">
        <f>SQRT('Forces Input '!D9^2+'Forces Input '!E9^2)*B11</f>
        <v>148.23543606925739</v>
      </c>
      <c r="J32" s="41">
        <f t="shared" si="1"/>
        <v>0.580869393949067</v>
      </c>
      <c r="K32" s="41">
        <f t="shared" si="0"/>
        <v>0.82954442731764999</v>
      </c>
      <c r="L32" s="41">
        <f t="shared" si="2"/>
        <v>12.278518339623906</v>
      </c>
      <c r="M32" s="41">
        <f t="shared" si="3"/>
        <v>11.074528494355281</v>
      </c>
      <c r="N32" s="41">
        <f t="shared" si="4"/>
        <v>0.58076155962095788</v>
      </c>
      <c r="O32" s="67">
        <f t="shared" si="5"/>
        <v>0.82931513193045414</v>
      </c>
    </row>
    <row r="33" spans="1:17" x14ac:dyDescent="0.3">
      <c r="F33" s="18">
        <v>7</v>
      </c>
      <c r="G33" s="56"/>
      <c r="H33" s="40">
        <f>ABS('Forces Input '!C10)*B11</f>
        <v>740.42353000000003</v>
      </c>
      <c r="I33" s="40">
        <f>SQRT('Forces Input '!D10^2+'Forces Input '!E10^2)*B11</f>
        <v>148.23719653506615</v>
      </c>
      <c r="J33" s="41">
        <f t="shared" si="1"/>
        <v>0.58086939845449637</v>
      </c>
      <c r="K33" s="41">
        <f t="shared" si="0"/>
        <v>0.82954443461372129</v>
      </c>
      <c r="L33" s="41">
        <f t="shared" si="2"/>
        <v>12.278547930195213</v>
      </c>
      <c r="M33" s="41">
        <f t="shared" si="3"/>
        <v>11.074386626875862</v>
      </c>
      <c r="N33" s="41">
        <f t="shared" si="4"/>
        <v>0.58076156156439929</v>
      </c>
      <c r="O33" s="67">
        <f t="shared" si="5"/>
        <v>0.82931513377848276</v>
      </c>
    </row>
    <row r="34" spans="1:17" x14ac:dyDescent="0.3">
      <c r="F34" s="18">
        <v>8</v>
      </c>
      <c r="G34" s="56"/>
      <c r="H34" s="40">
        <f>ABS('Forces Input '!C11)*B11</f>
        <v>740.42573000000004</v>
      </c>
      <c r="I34" s="40">
        <f>SQRT('Forces Input '!D11^2+'Forces Input '!E11^2)*B11</f>
        <v>148.23841047911517</v>
      </c>
      <c r="J34" s="41">
        <f t="shared" si="1"/>
        <v>0.58086939244725722</v>
      </c>
      <c r="K34" s="41">
        <f t="shared" si="0"/>
        <v>0.82954442488562607</v>
      </c>
      <c r="L34" s="41">
        <f t="shared" si="2"/>
        <v>12.278508476129444</v>
      </c>
      <c r="M34" s="41">
        <f t="shared" si="3"/>
        <v>11.07428570854707</v>
      </c>
      <c r="N34" s="41">
        <f t="shared" si="4"/>
        <v>0.58076155379236716</v>
      </c>
      <c r="O34" s="67">
        <f t="shared" si="5"/>
        <v>0.82931512029915422</v>
      </c>
    </row>
    <row r="35" spans="1:17" x14ac:dyDescent="0.3">
      <c r="F35" s="18">
        <v>9</v>
      </c>
      <c r="G35" s="56"/>
      <c r="H35" s="40">
        <f>ABS('Forces Input '!C12)*B11</f>
        <v>740.42298000000005</v>
      </c>
      <c r="I35" s="40">
        <f>SQRT('Forces Input '!D12^2+'Forces Input '!E12^2)*B11</f>
        <v>148.23724292048493</v>
      </c>
      <c r="J35" s="41">
        <f t="shared" si="1"/>
        <v>0.58086939995630638</v>
      </c>
      <c r="K35" s="41">
        <f t="shared" si="0"/>
        <v>0.82954443704574521</v>
      </c>
      <c r="L35" s="41">
        <f t="shared" si="2"/>
        <v>12.278557793748286</v>
      </c>
      <c r="M35" s="41">
        <f t="shared" si="3"/>
        <v>11.074383358535488</v>
      </c>
      <c r="N35" s="41">
        <f t="shared" si="4"/>
        <v>0.58076156299842174</v>
      </c>
      <c r="O35" s="67">
        <f t="shared" si="5"/>
        <v>0.82931513606611684</v>
      </c>
    </row>
    <row r="36" spans="1:17" x14ac:dyDescent="0.3">
      <c r="F36" s="18">
        <v>10</v>
      </c>
      <c r="G36" s="56"/>
      <c r="H36" s="40">
        <f>ABS('Forces Input '!C13)*B11</f>
        <v>740.42573000000004</v>
      </c>
      <c r="I36" s="40">
        <f>SQRT('Forces Input '!D13^2+'Forces Input '!E13^2)*B11</f>
        <v>148.2382676900059</v>
      </c>
      <c r="J36" s="41">
        <f t="shared" si="1"/>
        <v>0.58086939244725722</v>
      </c>
      <c r="K36" s="41">
        <f t="shared" si="0"/>
        <v>0.82954442488562607</v>
      </c>
      <c r="L36" s="41">
        <f t="shared" si="2"/>
        <v>12.278508476129444</v>
      </c>
      <c r="M36" s="41">
        <f t="shared" si="3"/>
        <v>11.074297338988577</v>
      </c>
      <c r="N36" s="41">
        <f t="shared" si="4"/>
        <v>0.58076155400009499</v>
      </c>
      <c r="O36" s="67">
        <f t="shared" si="5"/>
        <v>0.82931512074082181</v>
      </c>
    </row>
    <row r="37" spans="1:17" x14ac:dyDescent="0.3">
      <c r="F37" s="18">
        <v>11</v>
      </c>
      <c r="G37" s="56"/>
      <c r="H37" s="40">
        <f>ABS('Forces Input '!C14)*B11</f>
        <v>390.84254000000004</v>
      </c>
      <c r="I37" s="40">
        <f>SQRT('Forces Input '!D14^2+'Forces Input '!E14^2)*B11</f>
        <v>17.263604074128004</v>
      </c>
      <c r="J37" s="41">
        <f t="shared" si="1"/>
        <v>0.5818245281960075</v>
      </c>
      <c r="K37" s="41">
        <f t="shared" si="0"/>
        <v>0.83109154052033185</v>
      </c>
      <c r="L37" s="41">
        <f t="shared" si="2"/>
        <v>24.15526925945505</v>
      </c>
      <c r="M37" s="41">
        <f t="shared" si="3"/>
        <v>105.46187387124095</v>
      </c>
      <c r="N37" s="41">
        <f t="shared" si="4"/>
        <v>0.58182306282809537</v>
      </c>
      <c r="O37" s="67">
        <f t="shared" si="5"/>
        <v>0.83108842209024569</v>
      </c>
    </row>
    <row r="38" spans="1:17" ht="15" thickBot="1" x14ac:dyDescent="0.35">
      <c r="F38" s="17">
        <v>12</v>
      </c>
      <c r="G38" s="57"/>
      <c r="H38" s="46">
        <f>ABS('Forces Input '!C15)*B11</f>
        <v>390.84364000000005</v>
      </c>
      <c r="I38" s="46">
        <f>SQRT('Forces Input '!D15^2+'Forces Input '!E15^2)*B11</f>
        <v>17.263433017298297</v>
      </c>
      <c r="J38" s="46">
        <f t="shared" si="1"/>
        <v>0.58182452518875727</v>
      </c>
      <c r="K38" s="46">
        <f t="shared" si="0"/>
        <v>0.83109153564805394</v>
      </c>
      <c r="L38" s="46">
        <f t="shared" si="2"/>
        <v>24.155198461843543</v>
      </c>
      <c r="M38" s="46">
        <f t="shared" si="3"/>
        <v>105.46292000494928</v>
      </c>
      <c r="N38" s="68">
        <f t="shared" si="4"/>
        <v>0.58182305984989235</v>
      </c>
      <c r="O38" s="69">
        <f t="shared" si="5"/>
        <v>0.83108841727979077</v>
      </c>
    </row>
    <row r="39" spans="1:17" x14ac:dyDescent="0.3">
      <c r="F39" s="28"/>
      <c r="G39" s="27"/>
    </row>
    <row r="40" spans="1:17" x14ac:dyDescent="0.3">
      <c r="A40" s="47"/>
      <c r="B40" s="47"/>
      <c r="C40" s="47"/>
      <c r="D40" s="47"/>
      <c r="E40" s="47"/>
      <c r="F40" s="48"/>
      <c r="G40" s="49"/>
      <c r="H40" s="47"/>
      <c r="I40" s="47"/>
      <c r="J40" s="47"/>
      <c r="K40" s="47"/>
      <c r="L40" s="47"/>
      <c r="M40" s="47"/>
      <c r="N40" s="47"/>
      <c r="O40" s="47"/>
      <c r="P40" s="47"/>
      <c r="Q40" s="47"/>
    </row>
    <row r="41" spans="1:17" x14ac:dyDescent="0.3">
      <c r="A41" s="47"/>
      <c r="B41" s="47"/>
      <c r="C41" s="47"/>
      <c r="D41" s="47"/>
      <c r="E41" s="47"/>
      <c r="F41" s="48"/>
      <c r="G41" s="49"/>
      <c r="H41" s="47"/>
      <c r="I41" s="47"/>
      <c r="J41" s="47"/>
      <c r="K41" s="47"/>
      <c r="L41" s="47"/>
      <c r="M41" s="47"/>
      <c r="N41" s="47"/>
      <c r="O41" s="47"/>
      <c r="P41" s="47"/>
      <c r="Q41" s="47"/>
    </row>
    <row r="42" spans="1:17" ht="15" thickBot="1" x14ac:dyDescent="0.35">
      <c r="A42" t="s">
        <v>87</v>
      </c>
      <c r="F42" s="28"/>
      <c r="G42" s="27"/>
    </row>
    <row r="43" spans="1:17" x14ac:dyDescent="0.3">
      <c r="A43" s="37" t="s">
        <v>80</v>
      </c>
      <c r="B43">
        <v>1.1000000000000001</v>
      </c>
      <c r="F43" s="26"/>
      <c r="G43" s="25"/>
      <c r="H43" s="25"/>
      <c r="I43" s="25"/>
      <c r="J43" s="61" t="s">
        <v>76</v>
      </c>
      <c r="K43" s="62"/>
      <c r="L43" s="24" t="s">
        <v>75</v>
      </c>
      <c r="M43" s="24" t="s">
        <v>74</v>
      </c>
      <c r="N43" s="61" t="s">
        <v>73</v>
      </c>
      <c r="O43" s="63"/>
    </row>
    <row r="44" spans="1:17" ht="15" thickBot="1" x14ac:dyDescent="0.35">
      <c r="A44" s="37" t="s">
        <v>81</v>
      </c>
      <c r="B44">
        <v>3</v>
      </c>
      <c r="C44" t="s">
        <v>82</v>
      </c>
      <c r="F44" s="42" t="s">
        <v>14</v>
      </c>
      <c r="G44" s="36" t="s">
        <v>15</v>
      </c>
      <c r="H44" s="36" t="s">
        <v>16</v>
      </c>
      <c r="I44" s="50" t="s">
        <v>72</v>
      </c>
      <c r="J44" s="36" t="s">
        <v>17</v>
      </c>
      <c r="K44" s="36" t="s">
        <v>18</v>
      </c>
      <c r="L44" s="36" t="s">
        <v>71</v>
      </c>
      <c r="M44" s="36" t="s">
        <v>70</v>
      </c>
      <c r="N44" s="36" t="s">
        <v>69</v>
      </c>
      <c r="O44" s="43" t="s">
        <v>68</v>
      </c>
    </row>
    <row r="45" spans="1:17" x14ac:dyDescent="0.3">
      <c r="F45" s="44">
        <v>1</v>
      </c>
      <c r="G45" s="66" t="s">
        <v>63</v>
      </c>
      <c r="H45" s="45">
        <f>ABS('Forces Input '!AG22)*B43*B44</f>
        <v>2540.1545400000005</v>
      </c>
      <c r="I45" s="45">
        <f>SQRT('Forces Input '!AH22^2+'Forces Input '!AI22^2)*B43*B44</f>
        <v>2199.6677480096496</v>
      </c>
      <c r="J45" s="45">
        <f t="shared" ref="J45:J80" si="6" xml:space="preserve"> (   ($D$2*$B$4*1000000) / ($D$7 + ($D$3*H45*$D$4) ) ) -1</f>
        <v>0.57597034817231951</v>
      </c>
      <c r="K45" s="45">
        <f t="shared" ref="K45:K80" si="7" xml:space="preserve"> (   ($D$2*$B$5*1000000) / ($D$7 + ($D$3*H45*$D$5) ) ) -1</f>
        <v>0.82162073976412064</v>
      </c>
      <c r="L45" s="45">
        <f t="shared" ref="L45:L80" si="8" xml:space="preserve"> ( ($D$8) / ( ( 1- $D$3)*H45*$D$5) ) -1</f>
        <v>2.8705319605276185</v>
      </c>
      <c r="M45" s="45">
        <f t="shared" ref="M45:M80" si="9" xml:space="preserve"> (( ($D$8 - (1-$D$3)*H45)*$D$6) / (I45*$D$5) ) -1</f>
        <v>-0.29874011055336691</v>
      </c>
      <c r="N45" s="45">
        <f>1/(SQRT(      (((I45*$D$4)/($B$6*1000000*$D$2))^2)+((($D$7+($D$3*H45*$D$4))/($D$2*$B$4*1000000))^2)     )    )-1</f>
        <v>0.55295734948840392</v>
      </c>
      <c r="O45" s="70">
        <f>1/(SQRT(      (((I45*$D$5)/($B$7*1000000*$D$2))^2)+((($D$7+($D$3*H45*$D$5))/($D$2*$B$5*1000000))^2)     )    )-1</f>
        <v>0.77373144890593837</v>
      </c>
    </row>
    <row r="46" spans="1:17" x14ac:dyDescent="0.3">
      <c r="F46" s="18">
        <v>2</v>
      </c>
      <c r="G46" s="56"/>
      <c r="H46" s="40">
        <f>ABS('Forces Input '!AG23)*B43*B44</f>
        <v>2540.1400200000003</v>
      </c>
      <c r="I46" s="40">
        <f>SQRT('Forces Input '!AH23^2+'Forces Input '!AI23^2)*B43*B44</f>
        <v>2199.6734718697544</v>
      </c>
      <c r="J46" s="40">
        <f t="shared" si="6"/>
        <v>0.57597038757474661</v>
      </c>
      <c r="K46" s="40">
        <f t="shared" si="7"/>
        <v>0.82162080341461374</v>
      </c>
      <c r="L46" s="40">
        <f t="shared" si="8"/>
        <v>2.8705540853410634</v>
      </c>
      <c r="M46" s="40">
        <f t="shared" si="9"/>
        <v>-0.29874102816712766</v>
      </c>
      <c r="N46" s="40">
        <f t="shared" ref="N46:N56" si="10">1/(SQRT(      (((I46*$D$4)/($B$6*1000000*$D$2))^2)+((($D$7+($D$3*H46*$D$4))/($D$2*$B$4*1000000))^2)     )    )-1</f>
        <v>0.55295727003376771</v>
      </c>
      <c r="O46" s="71">
        <f t="shared" ref="O46:O56" si="11">1/(SQRT(      (((I46*$D$5)/($B$7*1000000*$D$2))^2)+((($D$7+($D$3*H46*$D$5))/($D$2*$B$5*1000000))^2)     )    )-1</f>
        <v>0.77373126817898941</v>
      </c>
    </row>
    <row r="47" spans="1:17" x14ac:dyDescent="0.3">
      <c r="F47" s="18">
        <v>3</v>
      </c>
      <c r="G47" s="56"/>
      <c r="H47" s="40">
        <f>ABS('Forces Input '!AG24)*B43*B44</f>
        <v>2791.2449400000005</v>
      </c>
      <c r="I47" s="40">
        <f>SQRT('Forces Input '!AH24^2+'Forces Input '!AI24^2)*B43*B44</f>
        <v>4015.225666907389</v>
      </c>
      <c r="J47" s="40">
        <f t="shared" si="6"/>
        <v>0.57528926723183083</v>
      </c>
      <c r="K47" s="40">
        <f t="shared" si="7"/>
        <v>0.82052071385647474</v>
      </c>
      <c r="L47" s="40">
        <f t="shared" si="8"/>
        <v>2.5223527648380903</v>
      </c>
      <c r="M47" s="40">
        <f t="shared" si="9"/>
        <v>-0.62442166594868864</v>
      </c>
      <c r="N47" s="40">
        <f t="shared" si="10"/>
        <v>0.50239018487581433</v>
      </c>
      <c r="O47" s="71">
        <f t="shared" si="11"/>
        <v>0.67441351487135348</v>
      </c>
    </row>
    <row r="48" spans="1:17" x14ac:dyDescent="0.3">
      <c r="F48" s="18">
        <v>4</v>
      </c>
      <c r="G48" s="56"/>
      <c r="H48" s="40">
        <f>ABS('Forces Input '!AG25)*B43*B44</f>
        <v>6571.0358999999999</v>
      </c>
      <c r="I48" s="40">
        <f>SQRT('Forces Input '!AH25^2+'Forces Input '!AI25^2)*B43*B44</f>
        <v>1310.1997110768405</v>
      </c>
      <c r="J48" s="40">
        <f t="shared" si="6"/>
        <v>0.56510728181763903</v>
      </c>
      <c r="K48" s="40">
        <f t="shared" si="7"/>
        <v>0.80412055032971441</v>
      </c>
      <c r="L48" s="40">
        <f t="shared" si="8"/>
        <v>0.49622517383436171</v>
      </c>
      <c r="M48" s="40">
        <f t="shared" si="9"/>
        <v>-0.24547342933451755</v>
      </c>
      <c r="N48" s="40">
        <f t="shared" si="10"/>
        <v>0.55699524228214337</v>
      </c>
      <c r="O48" s="71">
        <f t="shared" si="11"/>
        <v>0.78718240570120535</v>
      </c>
    </row>
    <row r="49" spans="6:15" x14ac:dyDescent="0.3">
      <c r="F49" s="18">
        <v>5</v>
      </c>
      <c r="G49" s="56"/>
      <c r="H49" s="40">
        <f>ABS('Forces Input '!AG26)*B43*B44</f>
        <v>2791.1931300000001</v>
      </c>
      <c r="I49" s="40">
        <f>SQRT('Forces Input '!AH26^2+'Forces Input '!AI26^2)*B43*B44</f>
        <v>4015.1991943083649</v>
      </c>
      <c r="J49" s="40">
        <f t="shared" si="6"/>
        <v>0.57528940770536918</v>
      </c>
      <c r="K49" s="40">
        <f t="shared" si="7"/>
        <v>0.82052094069881232</v>
      </c>
      <c r="L49" s="40">
        <f t="shared" si="8"/>
        <v>2.5224181465899966</v>
      </c>
      <c r="M49" s="40">
        <f t="shared" si="9"/>
        <v>-0.62441741641881487</v>
      </c>
      <c r="N49" s="40">
        <f t="shared" si="10"/>
        <v>0.50239120229300327</v>
      </c>
      <c r="O49" s="71">
        <f t="shared" si="11"/>
        <v>0.67441539222160563</v>
      </c>
    </row>
    <row r="50" spans="6:15" x14ac:dyDescent="0.3">
      <c r="F50" s="18">
        <v>6</v>
      </c>
      <c r="G50" s="56"/>
      <c r="H50" s="40">
        <f>ABS('Forces Input '!AG27)*B43*B44</f>
        <v>6571.0326000000005</v>
      </c>
      <c r="I50" s="40">
        <f>SQRT('Forces Input '!AH27^2+'Forces Input '!AI27^2)*B43*B44</f>
        <v>1310.19979978125</v>
      </c>
      <c r="J50" s="40">
        <f t="shared" si="6"/>
        <v>0.56510729064970766</v>
      </c>
      <c r="K50" s="40">
        <f t="shared" si="7"/>
        <v>0.80412056451912206</v>
      </c>
      <c r="L50" s="40">
        <f t="shared" si="8"/>
        <v>0.49622592524488929</v>
      </c>
      <c r="M50" s="40">
        <f t="shared" si="9"/>
        <v>-0.24547313427688455</v>
      </c>
      <c r="N50" s="40">
        <f t="shared" si="10"/>
        <v>0.55699524988769777</v>
      </c>
      <c r="O50" s="71">
        <f t="shared" si="11"/>
        <v>0.78718241723337057</v>
      </c>
    </row>
    <row r="51" spans="6:15" x14ac:dyDescent="0.3">
      <c r="F51" s="18">
        <v>7</v>
      </c>
      <c r="G51" s="56"/>
      <c r="H51" s="40">
        <f>ABS('Forces Input '!AG28)*B43*B44</f>
        <v>6571.0061999999998</v>
      </c>
      <c r="I51" s="40">
        <f>SQRT('Forces Input '!AH28^2+'Forces Input '!AI28^2)*B43*B44</f>
        <v>1310.206504828343</v>
      </c>
      <c r="J51" s="40">
        <f t="shared" si="6"/>
        <v>0.56510736130625916</v>
      </c>
      <c r="K51" s="40">
        <f t="shared" si="7"/>
        <v>0.80412067803439213</v>
      </c>
      <c r="L51" s="40">
        <f t="shared" si="8"/>
        <v>0.49623193655628128</v>
      </c>
      <c r="M51" s="40">
        <f t="shared" si="9"/>
        <v>-0.24547422648935358</v>
      </c>
      <c r="N51" s="40">
        <f t="shared" si="10"/>
        <v>0.55699523706748999</v>
      </c>
      <c r="O51" s="71">
        <f t="shared" si="11"/>
        <v>0.78718235665019365</v>
      </c>
    </row>
    <row r="52" spans="6:15" x14ac:dyDescent="0.3">
      <c r="F52" s="18">
        <v>8</v>
      </c>
      <c r="G52" s="56"/>
      <c r="H52" s="40">
        <f>ABS('Forces Input '!AG29)*B43*B44</f>
        <v>2791.1970900000006</v>
      </c>
      <c r="I52" s="40">
        <f>SQRT('Forces Input '!AH29^2+'Forces Input '!AI29^2)*B43*B44</f>
        <v>4015.219688763274</v>
      </c>
      <c r="J52" s="40">
        <f t="shared" si="6"/>
        <v>0.57528939696853709</v>
      </c>
      <c r="K52" s="40">
        <f t="shared" si="7"/>
        <v>0.82052092336054239</v>
      </c>
      <c r="L52" s="40">
        <f t="shared" si="8"/>
        <v>2.5224131491729707</v>
      </c>
      <c r="M52" s="40">
        <f t="shared" si="9"/>
        <v>-0.6244194690032574</v>
      </c>
      <c r="N52" s="40">
        <f t="shared" si="10"/>
        <v>0.50239049966033433</v>
      </c>
      <c r="O52" s="71">
        <f t="shared" si="11"/>
        <v>0.67441406196849063</v>
      </c>
    </row>
    <row r="53" spans="6:15" x14ac:dyDescent="0.3">
      <c r="F53" s="18">
        <v>9</v>
      </c>
      <c r="G53" s="56"/>
      <c r="H53" s="40">
        <f>ABS('Forces Input '!AG30)*B43*B44</f>
        <v>6571.0095000000001</v>
      </c>
      <c r="I53" s="40">
        <f>SQRT('Forces Input '!AH30^2+'Forces Input '!AI30^2)*B43*B44</f>
        <v>1310.2072340073682</v>
      </c>
      <c r="J53" s="40">
        <f t="shared" si="6"/>
        <v>0.56510735247419008</v>
      </c>
      <c r="K53" s="40">
        <f t="shared" si="7"/>
        <v>0.80412066384498271</v>
      </c>
      <c r="L53" s="40">
        <f t="shared" si="8"/>
        <v>0.49623118513971587</v>
      </c>
      <c r="M53" s="40">
        <f t="shared" si="9"/>
        <v>-0.24547499255034599</v>
      </c>
      <c r="N53" s="40">
        <f t="shared" si="10"/>
        <v>0.55699521941271768</v>
      </c>
      <c r="O53" s="71">
        <f t="shared" si="11"/>
        <v>0.78718232426776225</v>
      </c>
    </row>
    <row r="54" spans="6:15" x14ac:dyDescent="0.3">
      <c r="F54" s="18">
        <v>10</v>
      </c>
      <c r="G54" s="56"/>
      <c r="H54" s="40">
        <f>ABS('Forces Input '!AG31)*B43*B44</f>
        <v>2791.2492300000004</v>
      </c>
      <c r="I54" s="40">
        <f>SQRT('Forces Input '!AH31^2+'Forces Input '!AI31^2)*B43*B44</f>
        <v>4015.2365522148302</v>
      </c>
      <c r="J54" s="40">
        <f t="shared" si="6"/>
        <v>0.57528925560026511</v>
      </c>
      <c r="K54" s="40">
        <f t="shared" si="7"/>
        <v>0.82052069507335368</v>
      </c>
      <c r="L54" s="40">
        <f t="shared" si="8"/>
        <v>2.5223473511712649</v>
      </c>
      <c r="M54" s="40">
        <f t="shared" si="9"/>
        <v>-0.62442283097449591</v>
      </c>
      <c r="N54" s="40">
        <f t="shared" si="10"/>
        <v>0.50238980653890675</v>
      </c>
      <c r="O54" s="71">
        <f t="shared" si="11"/>
        <v>0.67441280087746724</v>
      </c>
    </row>
    <row r="55" spans="6:15" x14ac:dyDescent="0.3">
      <c r="F55" s="18">
        <v>11</v>
      </c>
      <c r="G55" s="56"/>
      <c r="H55" s="40">
        <f>ABS('Forces Input '!AG32)*B43*B44</f>
        <v>2540.1558600000003</v>
      </c>
      <c r="I55" s="40">
        <f>SQRT('Forces Input '!AH32^2+'Forces Input '!AI32^2)*B43*B44</f>
        <v>2199.6741165011499</v>
      </c>
      <c r="J55" s="40">
        <f t="shared" si="6"/>
        <v>0.57597034459028063</v>
      </c>
      <c r="K55" s="40">
        <f t="shared" si="7"/>
        <v>0.8216207339777124</v>
      </c>
      <c r="L55" s="40">
        <f t="shared" si="8"/>
        <v>2.8705299491934841</v>
      </c>
      <c r="M55" s="40">
        <f t="shared" si="9"/>
        <v>-0.29874222330876321</v>
      </c>
      <c r="N55" s="40">
        <f t="shared" si="10"/>
        <v>0.55295721571064216</v>
      </c>
      <c r="O55" s="71">
        <f t="shared" si="11"/>
        <v>0.77373117710413841</v>
      </c>
    </row>
    <row r="56" spans="6:15" ht="15" thickBot="1" x14ac:dyDescent="0.35">
      <c r="F56" s="17">
        <v>12</v>
      </c>
      <c r="G56" s="57"/>
      <c r="H56" s="46">
        <f>ABS('Forces Input '!AG33)*B43*B44</f>
        <v>2540.15256</v>
      </c>
      <c r="I56" s="46">
        <f>SQRT('Forces Input '!AH33^2+'Forces Input '!AI33^2)*B43*B44</f>
        <v>2199.671849451157</v>
      </c>
      <c r="J56" s="46">
        <f t="shared" si="6"/>
        <v>0.57597035354537773</v>
      </c>
      <c r="K56" s="46">
        <f t="shared" si="7"/>
        <v>0.82162074844373301</v>
      </c>
      <c r="L56" s="46">
        <f t="shared" si="8"/>
        <v>2.8705349775327402</v>
      </c>
      <c r="M56" s="46">
        <f t="shared" si="9"/>
        <v>-0.29874129439715102</v>
      </c>
      <c r="N56" s="46">
        <f t="shared" si="10"/>
        <v>0.5529572706811865</v>
      </c>
      <c r="O56" s="72">
        <f t="shared" si="11"/>
        <v>0.77373128531319946</v>
      </c>
    </row>
    <row r="57" spans="6:15" x14ac:dyDescent="0.3">
      <c r="F57" s="44">
        <v>1</v>
      </c>
      <c r="G57" s="66" t="s">
        <v>64</v>
      </c>
      <c r="H57" s="45">
        <f>'Forces Input '!R22*B43*B44</f>
        <v>2540.1542100000001</v>
      </c>
      <c r="I57" s="45">
        <f>SQRT('Forces Input '!S22^2+'Forces Input '!T22^2)*B43*B44</f>
        <v>2199.6699285269669</v>
      </c>
      <c r="J57" s="45">
        <f t="shared" si="6"/>
        <v>0.57597034906782918</v>
      </c>
      <c r="K57" s="45">
        <f t="shared" si="7"/>
        <v>0.82162074121072259</v>
      </c>
      <c r="L57" s="45">
        <f t="shared" si="8"/>
        <v>2.8705324633614788</v>
      </c>
      <c r="M57" s="45">
        <f t="shared" si="9"/>
        <v>-0.29874078508998025</v>
      </c>
      <c r="N57" s="45">
        <f>1/(SQRT(      (((I57*$D$4)/($B$6*1000000*$D$2))^2)+((($D$7+($D$3*H57*$D$4))/($D$2*$B$4*1000000))^2)     )    )-1</f>
        <v>0.55295730571443702</v>
      </c>
      <c r="O57" s="70">
        <f>1/(SQRT(      (((I57*$D$5)/($B$7*1000000*$D$2))^2)+((($D$7+($D$3*H57*$D$5))/($D$2*$B$5*1000000))^2)     )    )-1</f>
        <v>0.77373135900790446</v>
      </c>
    </row>
    <row r="58" spans="6:15" x14ac:dyDescent="0.3">
      <c r="F58" s="18">
        <v>2</v>
      </c>
      <c r="G58" s="56"/>
      <c r="H58" s="40">
        <f>'Forces Input '!R23*B43*B44</f>
        <v>2540.1373800000001</v>
      </c>
      <c r="I58" s="40">
        <f>SQRT('Forces Input '!S23^2+'Forces Input '!T23^2)*B43*B44</f>
        <v>2199.6739174983941</v>
      </c>
      <c r="J58" s="40">
        <f t="shared" si="6"/>
        <v>0.57597039473882461</v>
      </c>
      <c r="K58" s="40">
        <f t="shared" si="7"/>
        <v>0.82162081498743111</v>
      </c>
      <c r="L58" s="40">
        <f t="shared" si="8"/>
        <v>2.8705581080615925</v>
      </c>
      <c r="M58" s="40">
        <f t="shared" si="9"/>
        <v>-0.29874100529539804</v>
      </c>
      <c r="N58" s="40">
        <f t="shared" ref="N58:N68" si="12">1/(SQRT(      (((I58*$D$4)/($B$6*1000000*$D$2))^2)+((($D$7+($D$3*H58*$D$4))/($D$2*$B$4*1000000))^2)     )    )-1</f>
        <v>0.55295726776742171</v>
      </c>
      <c r="O58" s="71">
        <f t="shared" ref="O58:O68" si="13">1/(SQRT(      (((I58*$D$5)/($B$7*1000000*$D$2))^2)+((($D$7+($D$3*H58*$D$5))/($D$2*$B$5*1000000))^2)     )    )-1</f>
        <v>0.77373126021758321</v>
      </c>
    </row>
    <row r="59" spans="6:15" x14ac:dyDescent="0.3">
      <c r="F59" s="18">
        <v>3</v>
      </c>
      <c r="G59" s="56"/>
      <c r="H59" s="40">
        <f>'Forces Input '!R24*B43*B44</f>
        <v>6571.0061999999998</v>
      </c>
      <c r="I59" s="40">
        <f>SQRT('Forces Input '!S24^2+'Forces Input '!T24^2)*B43*B44</f>
        <v>1310.206097083571</v>
      </c>
      <c r="J59" s="40">
        <f t="shared" si="6"/>
        <v>0.56510736130625916</v>
      </c>
      <c r="K59" s="40">
        <f t="shared" si="7"/>
        <v>0.80412067803439213</v>
      </c>
      <c r="L59" s="40">
        <f t="shared" si="8"/>
        <v>0.49623193655628128</v>
      </c>
      <c r="M59" s="40">
        <f t="shared" si="9"/>
        <v>-0.24547399167596051</v>
      </c>
      <c r="N59" s="40">
        <f t="shared" si="12"/>
        <v>0.55699524207739359</v>
      </c>
      <c r="O59" s="71">
        <f t="shared" si="13"/>
        <v>0.78718236704481592</v>
      </c>
    </row>
    <row r="60" spans="6:15" x14ac:dyDescent="0.3">
      <c r="F60" s="18">
        <v>4</v>
      </c>
      <c r="G60" s="56"/>
      <c r="H60" s="40">
        <f>'Forces Input '!R25*B43*B44</f>
        <v>2791.1908199999998</v>
      </c>
      <c r="I60" s="40">
        <f>SQRT('Forces Input '!S25^2+'Forces Input '!T25^2)*B43*B44</f>
        <v>4015.2235629088764</v>
      </c>
      <c r="J60" s="40">
        <f t="shared" si="6"/>
        <v>0.57528941396852118</v>
      </c>
      <c r="K60" s="40">
        <f t="shared" si="7"/>
        <v>0.82052095081280307</v>
      </c>
      <c r="L60" s="40">
        <f t="shared" si="8"/>
        <v>2.5224210617564777</v>
      </c>
      <c r="M60" s="40">
        <f t="shared" si="9"/>
        <v>-0.6244196167849464</v>
      </c>
      <c r="N60" s="40">
        <f t="shared" si="12"/>
        <v>0.5023903833467962</v>
      </c>
      <c r="O60" s="71">
        <f t="shared" si="13"/>
        <v>0.67441383441419878</v>
      </c>
    </row>
    <row r="61" spans="6:15" x14ac:dyDescent="0.3">
      <c r="F61" s="18">
        <v>5</v>
      </c>
      <c r="G61" s="56"/>
      <c r="H61" s="40">
        <f>'Forces Input '!R26*B43*B44</f>
        <v>6571.0127999999995</v>
      </c>
      <c r="I61" s="40">
        <f>SQRT('Forces Input '!S26^2+'Forces Input '!T26^2)*B43*B44</f>
        <v>1310.2069470315751</v>
      </c>
      <c r="J61" s="40">
        <f t="shared" si="6"/>
        <v>0.56510734364212056</v>
      </c>
      <c r="K61" s="40">
        <f t="shared" si="7"/>
        <v>0.80412064965557306</v>
      </c>
      <c r="L61" s="40">
        <f t="shared" si="8"/>
        <v>0.49623043372390518</v>
      </c>
      <c r="M61" s="40">
        <f t="shared" si="9"/>
        <v>-0.24547517342549219</v>
      </c>
      <c r="N61" s="40">
        <f t="shared" si="12"/>
        <v>0.55699521424330434</v>
      </c>
      <c r="O61" s="71">
        <f t="shared" si="13"/>
        <v>0.78718231779013959</v>
      </c>
    </row>
    <row r="62" spans="6:15" x14ac:dyDescent="0.3">
      <c r="F62" s="18">
        <v>6</v>
      </c>
      <c r="G62" s="56"/>
      <c r="H62" s="40">
        <f>'Forces Input '!R27*B43*B44</f>
        <v>2791.24098</v>
      </c>
      <c r="I62" s="40">
        <f>SQRT('Forces Input '!S27^2+'Forces Input '!T27^2)*B43*B44</f>
        <v>4015.2328832656999</v>
      </c>
      <c r="J62" s="40">
        <f t="shared" si="6"/>
        <v>0.57528927796866092</v>
      </c>
      <c r="K62" s="40">
        <f t="shared" si="7"/>
        <v>0.82052073119474045</v>
      </c>
      <c r="L62" s="40">
        <f t="shared" si="8"/>
        <v>2.5223577620837783</v>
      </c>
      <c r="M62" s="40">
        <f t="shared" si="9"/>
        <v>-0.62442220541694671</v>
      </c>
      <c r="N62" s="40">
        <f t="shared" si="12"/>
        <v>0.50238995006287479</v>
      </c>
      <c r="O62" s="71">
        <f t="shared" si="13"/>
        <v>0.67441306471100626</v>
      </c>
    </row>
    <row r="63" spans="6:15" x14ac:dyDescent="0.3">
      <c r="F63" s="18">
        <v>7</v>
      </c>
      <c r="G63" s="56"/>
      <c r="H63" s="40">
        <f>'Forces Input '!R28*B43*B44</f>
        <v>2791.24593</v>
      </c>
      <c r="I63" s="40">
        <f>SQRT('Forces Input '!S28^2+'Forces Input '!T28^2)*B43*B44</f>
        <v>4015.2272469094273</v>
      </c>
      <c r="J63" s="40">
        <f t="shared" si="6"/>
        <v>0.5752892645476233</v>
      </c>
      <c r="K63" s="40">
        <f t="shared" si="7"/>
        <v>0.82052070952190825</v>
      </c>
      <c r="L63" s="40">
        <f t="shared" si="8"/>
        <v>2.5223515155288849</v>
      </c>
      <c r="M63" s="40">
        <f t="shared" si="9"/>
        <v>-0.62442184762428854</v>
      </c>
      <c r="N63" s="40">
        <f t="shared" si="12"/>
        <v>0.50239012909634129</v>
      </c>
      <c r="O63" s="71">
        <f t="shared" si="13"/>
        <v>0.67441340998398469</v>
      </c>
    </row>
    <row r="64" spans="6:15" x14ac:dyDescent="0.3">
      <c r="F64" s="18">
        <v>8</v>
      </c>
      <c r="G64" s="56"/>
      <c r="H64" s="40">
        <f>'Forces Input '!R29*B43*B44</f>
        <v>6571.0391999999993</v>
      </c>
      <c r="I64" s="40">
        <f>SQRT('Forces Input '!S29^2+'Forces Input '!T29^2)*B43*B44</f>
        <v>1310.2033218999645</v>
      </c>
      <c r="J64" s="40">
        <f t="shared" si="6"/>
        <v>0.56510727298557062</v>
      </c>
      <c r="K64" s="40">
        <f t="shared" si="7"/>
        <v>0.80412053614030699</v>
      </c>
      <c r="L64" s="40">
        <f t="shared" si="8"/>
        <v>0.49622442242458931</v>
      </c>
      <c r="M64" s="40">
        <f t="shared" si="9"/>
        <v>-0.24547585489413981</v>
      </c>
      <c r="N64" s="40">
        <f t="shared" si="12"/>
        <v>0.55699518922117641</v>
      </c>
      <c r="O64" s="71">
        <f t="shared" si="13"/>
        <v>0.78718229985747334</v>
      </c>
    </row>
    <row r="65" spans="6:15" x14ac:dyDescent="0.3">
      <c r="F65" s="18">
        <v>9</v>
      </c>
      <c r="G65" s="56"/>
      <c r="H65" s="40">
        <f>'Forces Input '!R30*B43*B44</f>
        <v>2791.1918100000003</v>
      </c>
      <c r="I65" s="40">
        <f>SQRT('Forces Input '!S30^2+'Forces Input '!T30^2)*B43*B44</f>
        <v>4015.212472416074</v>
      </c>
      <c r="J65" s="40">
        <f t="shared" si="6"/>
        <v>0.57528941128431321</v>
      </c>
      <c r="K65" s="40">
        <f t="shared" si="7"/>
        <v>0.8205209464782357</v>
      </c>
      <c r="L65" s="40">
        <f t="shared" si="8"/>
        <v>2.5224198123988231</v>
      </c>
      <c r="M65" s="40">
        <f t="shared" si="9"/>
        <v>-0.62441861327211146</v>
      </c>
      <c r="N65" s="40">
        <f t="shared" si="12"/>
        <v>0.50239075620539975</v>
      </c>
      <c r="O65" s="71">
        <f t="shared" si="13"/>
        <v>0.67441454360376363</v>
      </c>
    </row>
    <row r="66" spans="6:15" x14ac:dyDescent="0.3">
      <c r="F66" s="18">
        <v>10</v>
      </c>
      <c r="G66" s="56"/>
      <c r="H66" s="40">
        <f>'Forces Input '!R31*B43*B44</f>
        <v>6571.0391999999993</v>
      </c>
      <c r="I66" s="40">
        <f>SQRT('Forces Input '!S31^2+'Forces Input '!T31^2)*B43*B44</f>
        <v>1310.2028067877436</v>
      </c>
      <c r="J66" s="40">
        <f t="shared" si="6"/>
        <v>0.56510727298557062</v>
      </c>
      <c r="K66" s="40">
        <f t="shared" si="7"/>
        <v>0.80412053614030699</v>
      </c>
      <c r="L66" s="40">
        <f t="shared" si="8"/>
        <v>0.49622442242458931</v>
      </c>
      <c r="M66" s="40">
        <f t="shared" si="9"/>
        <v>-0.24547555824952416</v>
      </c>
      <c r="N66" s="40">
        <f t="shared" si="12"/>
        <v>0.55699519555027277</v>
      </c>
      <c r="O66" s="71">
        <f t="shared" si="13"/>
        <v>0.7871823129891764</v>
      </c>
    </row>
    <row r="67" spans="6:15" x14ac:dyDescent="0.3">
      <c r="F67" s="18">
        <v>11</v>
      </c>
      <c r="G67" s="56"/>
      <c r="H67" s="40">
        <f>'Forces Input '!R32*B43*B44</f>
        <v>2540.1443100000001</v>
      </c>
      <c r="I67" s="40">
        <f>SQRT('Forces Input '!S32^2+'Forces Input '!T32^2)*B43*B44</f>
        <v>2199.6780189435467</v>
      </c>
      <c r="J67" s="40">
        <f t="shared" si="6"/>
        <v>0.57597037593312028</v>
      </c>
      <c r="K67" s="40">
        <f t="shared" si="7"/>
        <v>0.82162078460878574</v>
      </c>
      <c r="L67" s="40">
        <f t="shared" si="8"/>
        <v>2.8705475484380383</v>
      </c>
      <c r="M67" s="40">
        <f t="shared" si="9"/>
        <v>-0.29874274580254112</v>
      </c>
      <c r="N67" s="40">
        <f t="shared" si="12"/>
        <v>0.55295716582496768</v>
      </c>
      <c r="O67" s="71">
        <f t="shared" si="13"/>
        <v>0.77373106056620999</v>
      </c>
    </row>
    <row r="68" spans="6:15" ht="15" thickBot="1" x14ac:dyDescent="0.35">
      <c r="F68" s="17">
        <v>12</v>
      </c>
      <c r="G68" s="57"/>
      <c r="H68" s="46">
        <f>'Forces Input '!R33*B43*B44</f>
        <v>2540.1621300000002</v>
      </c>
      <c r="I68" s="46">
        <f>SQRT('Forces Input '!S33^2+'Forces Input '!T33^2)*B43*B44</f>
        <v>2199.6732122750391</v>
      </c>
      <c r="J68" s="46">
        <f t="shared" si="6"/>
        <v>0.57597032757559696</v>
      </c>
      <c r="K68" s="46">
        <f t="shared" si="7"/>
        <v>0.82162070649227337</v>
      </c>
      <c r="L68" s="46">
        <f t="shared" si="8"/>
        <v>2.8705203953848928</v>
      </c>
      <c r="M68" s="46">
        <f t="shared" si="9"/>
        <v>-0.29874232677029067</v>
      </c>
      <c r="N68" s="46">
        <f t="shared" si="12"/>
        <v>0.55295721793823005</v>
      </c>
      <c r="O68" s="72">
        <f t="shared" si="13"/>
        <v>0.7737311895631156</v>
      </c>
    </row>
    <row r="69" spans="6:15" x14ac:dyDescent="0.3">
      <c r="F69" s="44">
        <v>1</v>
      </c>
      <c r="G69" s="66" t="s">
        <v>65</v>
      </c>
      <c r="H69" s="45">
        <f>ABS('Forces Input '!C22)*B43*B44</f>
        <v>1520.13939</v>
      </c>
      <c r="I69" s="45">
        <f>SQRT('Forces Input '!D22^2+'Forces Input '!E22^2)*B43*B44</f>
        <v>191.65146072099321</v>
      </c>
      <c r="J69" s="45">
        <f t="shared" si="6"/>
        <v>0.5787431984443594</v>
      </c>
      <c r="K69" s="45">
        <f t="shared" si="7"/>
        <v>0.82610312420791243</v>
      </c>
      <c r="L69" s="45">
        <f t="shared" si="8"/>
        <v>5.4676630290787562</v>
      </c>
      <c r="M69" s="45">
        <f t="shared" si="9"/>
        <v>7.780094763474187</v>
      </c>
      <c r="N69" s="45">
        <f>1/(SQRT(      (((I69*$D$4)/($B$6*1000000*$D$2))^2)+((($D$7+($D$3*H69*$D$4))/($D$2*$B$4*1000000))^2)     )    )-1</f>
        <v>0.57856368619163345</v>
      </c>
      <c r="O69" s="70">
        <f>1/(SQRT(      (((I69*$D$5)/($B$7*1000000*$D$2))^2)+((($D$7+($D$3*H69*$D$5))/($D$2*$B$5*1000000))^2)     )    )-1</f>
        <v>0.82572205116864761</v>
      </c>
    </row>
    <row r="70" spans="6:15" x14ac:dyDescent="0.3">
      <c r="F70" s="18">
        <v>2</v>
      </c>
      <c r="G70" s="56"/>
      <c r="H70" s="40">
        <f>ABS('Forces Input '!C23)*B43*B44</f>
        <v>1520.17173</v>
      </c>
      <c r="I70" s="40">
        <f>SQRT('Forces Input '!D23^2+'Forces Input '!E23^2)*B43*B44</f>
        <v>191.63911675774784</v>
      </c>
      <c r="J70" s="40">
        <f t="shared" si="6"/>
        <v>0.578743110375324</v>
      </c>
      <c r="K70" s="40">
        <f t="shared" si="7"/>
        <v>0.82610298174238239</v>
      </c>
      <c r="L70" s="40">
        <f t="shared" si="8"/>
        <v>5.4675254365829664</v>
      </c>
      <c r="M70" s="40">
        <f t="shared" si="9"/>
        <v>7.7806371200077056</v>
      </c>
      <c r="N70" s="40">
        <f t="shared" ref="N70:N80" si="14">1/(SQRT(      (((I70*$D$4)/($B$6*1000000*$D$2))^2)+((($D$7+($D$3*H70*$D$4))/($D$2*$B$4*1000000))^2)     )    )-1</f>
        <v>0.57856362127213745</v>
      </c>
      <c r="O70" s="71">
        <f t="shared" ref="O70:O80" si="15">1/(SQRT(      (((I70*$D$5)/($B$7*1000000*$D$2))^2)+((($D$7+($D$3*H70*$D$5))/($D$2*$B$5*1000000))^2)     )    )-1</f>
        <v>0.82572195786394054</v>
      </c>
    </row>
    <row r="71" spans="6:15" x14ac:dyDescent="0.3">
      <c r="F71" s="18">
        <v>3</v>
      </c>
      <c r="G71" s="56"/>
      <c r="H71" s="40">
        <f>ABS('Forces Input '!C24)*B43*B44</f>
        <v>2496.5354699999998</v>
      </c>
      <c r="I71" s="40">
        <f>SQRT('Forces Input '!D24^2+'Forces Input '!E24^2)*B43*B44</f>
        <v>531.71598274262885</v>
      </c>
      <c r="J71" s="40">
        <f t="shared" si="6"/>
        <v>0.57608872463773819</v>
      </c>
      <c r="K71" s="40">
        <f t="shared" si="7"/>
        <v>0.82181197025222152</v>
      </c>
      <c r="L71" s="40">
        <f t="shared" si="8"/>
        <v>2.9381572783139078</v>
      </c>
      <c r="M71" s="40">
        <f t="shared" si="9"/>
        <v>1.9123316178653686</v>
      </c>
      <c r="N71" s="40">
        <f t="shared" si="14"/>
        <v>0.57471549564858559</v>
      </c>
      <c r="O71" s="71">
        <f t="shared" si="15"/>
        <v>0.8189054468674406</v>
      </c>
    </row>
    <row r="72" spans="6:15" x14ac:dyDescent="0.3">
      <c r="F72" s="18">
        <v>4</v>
      </c>
      <c r="G72" s="56"/>
      <c r="H72" s="40">
        <f>ABS('Forces Input '!C25)*B43*B44</f>
        <v>2496.6562500000005</v>
      </c>
      <c r="I72" s="40">
        <f>SQRT('Forces Input '!D25^2+'Forces Input '!E25^2)*B43*B44</f>
        <v>531.75415910591278</v>
      </c>
      <c r="J72" s="40">
        <f t="shared" si="6"/>
        <v>0.57608839683202251</v>
      </c>
      <c r="K72" s="40">
        <f t="shared" si="7"/>
        <v>0.82181144068484868</v>
      </c>
      <c r="L72" s="40">
        <f t="shared" si="8"/>
        <v>2.9379667632455737</v>
      </c>
      <c r="M72" s="40">
        <f t="shared" si="9"/>
        <v>1.9120913172480321</v>
      </c>
      <c r="N72" s="40">
        <f t="shared" si="14"/>
        <v>0.57471497175837305</v>
      </c>
      <c r="O72" s="71">
        <f t="shared" si="15"/>
        <v>0.81890450344694754</v>
      </c>
    </row>
    <row r="73" spans="6:15" x14ac:dyDescent="0.3">
      <c r="F73" s="18">
        <v>5</v>
      </c>
      <c r="G73" s="56"/>
      <c r="H73" s="40">
        <f>ABS('Forces Input '!C26)*B43*B44</f>
        <v>2496.5622000000003</v>
      </c>
      <c r="I73" s="40">
        <f>SQRT('Forces Input '!D26^2+'Forces Input '!E26^2)*B43*B44</f>
        <v>531.72979042765166</v>
      </c>
      <c r="J73" s="40">
        <f t="shared" si="6"/>
        <v>0.57608865209055993</v>
      </c>
      <c r="K73" s="40">
        <f t="shared" si="7"/>
        <v>0.82181185305285842</v>
      </c>
      <c r="L73" s="40">
        <f t="shared" si="8"/>
        <v>2.9381151135546837</v>
      </c>
      <c r="M73" s="40">
        <f t="shared" si="9"/>
        <v>1.9122490834199306</v>
      </c>
      <c r="N73" s="40">
        <f t="shared" si="14"/>
        <v>0.57471535206268798</v>
      </c>
      <c r="O73" s="71">
        <f t="shared" si="15"/>
        <v>0.81890517963315212</v>
      </c>
    </row>
    <row r="74" spans="6:15" x14ac:dyDescent="0.3">
      <c r="F74" s="18">
        <v>6</v>
      </c>
      <c r="G74" s="56"/>
      <c r="H74" s="40">
        <f>ABS('Forces Input '!C27)*B43*B44</f>
        <v>2496.6301800000001</v>
      </c>
      <c r="I74" s="40">
        <f>SQRT('Forces Input '!D27^2+'Forces Input '!E27^2)*B43*B44</f>
        <v>531.72609439887481</v>
      </c>
      <c r="J74" s="40">
        <f t="shared" si="6"/>
        <v>0.57608846758788945</v>
      </c>
      <c r="K74" s="40">
        <f t="shared" si="7"/>
        <v>0.82181155499034864</v>
      </c>
      <c r="L74" s="40">
        <f t="shared" si="8"/>
        <v>2.9380078837905144</v>
      </c>
      <c r="M74" s="40">
        <f t="shared" si="9"/>
        <v>1.9122517565295385</v>
      </c>
      <c r="N74" s="40">
        <f t="shared" si="14"/>
        <v>0.57471518710835778</v>
      </c>
      <c r="O74" s="71">
        <f t="shared" si="15"/>
        <v>0.81890492330651687</v>
      </c>
    </row>
    <row r="75" spans="6:15" x14ac:dyDescent="0.3">
      <c r="F75" s="18">
        <v>7</v>
      </c>
      <c r="G75" s="56"/>
      <c r="H75" s="40">
        <f>ABS('Forces Input '!C28)*B43*B44</f>
        <v>2496.5384400000003</v>
      </c>
      <c r="I75" s="40">
        <f>SQRT('Forces Input '!D28^2+'Forces Input '!E28^2)*B43*B44</f>
        <v>531.71413159460758</v>
      </c>
      <c r="J75" s="40">
        <f t="shared" si="6"/>
        <v>0.57608871657694016</v>
      </c>
      <c r="K75" s="40">
        <f t="shared" si="7"/>
        <v>0.82181195723006928</v>
      </c>
      <c r="L75" s="40">
        <f t="shared" si="8"/>
        <v>2.9381525932960724</v>
      </c>
      <c r="M75" s="40">
        <f t="shared" si="9"/>
        <v>1.9123409894313248</v>
      </c>
      <c r="N75" s="40">
        <f t="shared" si="14"/>
        <v>0.57471549715801373</v>
      </c>
      <c r="O75" s="71">
        <f t="shared" si="15"/>
        <v>0.8189054540969658</v>
      </c>
    </row>
    <row r="76" spans="6:15" x14ac:dyDescent="0.3">
      <c r="F76" s="18">
        <v>8</v>
      </c>
      <c r="G76" s="56"/>
      <c r="H76" s="40">
        <f>ABS('Forces Input '!C29)*B43*B44</f>
        <v>2496.6615300000003</v>
      </c>
      <c r="I76" s="40">
        <f>SQRT('Forces Input '!D29^2+'Forces Input '!E29^2)*B43*B44</f>
        <v>531.75490972276157</v>
      </c>
      <c r="J76" s="40">
        <f t="shared" si="6"/>
        <v>0.57608838250172112</v>
      </c>
      <c r="K76" s="40">
        <f t="shared" si="7"/>
        <v>0.82181141753436959</v>
      </c>
      <c r="L76" s="40">
        <f t="shared" si="8"/>
        <v>2.9379584351385151</v>
      </c>
      <c r="M76" s="40">
        <f t="shared" si="9"/>
        <v>1.9120858420044344</v>
      </c>
      <c r="N76" s="40">
        <f t="shared" si="14"/>
        <v>0.57471495359315039</v>
      </c>
      <c r="O76" s="71">
        <f t="shared" si="15"/>
        <v>0.81890447221995211</v>
      </c>
    </row>
    <row r="77" spans="6:15" x14ac:dyDescent="0.3">
      <c r="F77" s="18">
        <v>9</v>
      </c>
      <c r="G77" s="56"/>
      <c r="H77" s="40">
        <f>ABS('Forces Input '!C30)*B43*B44</f>
        <v>2496.5641800000003</v>
      </c>
      <c r="I77" s="40">
        <f>SQRT('Forces Input '!D30^2+'Forces Input '!E30^2)*B43*B44</f>
        <v>531.73501095790675</v>
      </c>
      <c r="J77" s="40">
        <f t="shared" si="6"/>
        <v>0.57608864671669502</v>
      </c>
      <c r="K77" s="40">
        <f t="shared" si="7"/>
        <v>0.82181184437142485</v>
      </c>
      <c r="L77" s="40">
        <f t="shared" si="8"/>
        <v>2.9381119902751034</v>
      </c>
      <c r="M77" s="40">
        <f t="shared" si="9"/>
        <v>1.9122199794626908</v>
      </c>
      <c r="N77" s="40">
        <f t="shared" si="14"/>
        <v>0.57471531977180512</v>
      </c>
      <c r="O77" s="71">
        <f t="shared" si="15"/>
        <v>0.81890511405393385</v>
      </c>
    </row>
    <row r="78" spans="6:15" x14ac:dyDescent="0.3">
      <c r="F78" s="18">
        <v>10</v>
      </c>
      <c r="G78" s="56"/>
      <c r="H78" s="40">
        <f>ABS('Forces Input '!C31)*B43*B44</f>
        <v>2496.6371100000001</v>
      </c>
      <c r="I78" s="40">
        <f>SQRT('Forces Input '!D31^2+'Forces Input '!E31^2)*B43*B44</f>
        <v>531.73691315943825</v>
      </c>
      <c r="J78" s="40">
        <f t="shared" si="6"/>
        <v>0.57608844877936716</v>
      </c>
      <c r="K78" s="40">
        <f t="shared" si="7"/>
        <v>0.82181152460534079</v>
      </c>
      <c r="L78" s="40">
        <f t="shared" si="8"/>
        <v>2.9379969529289465</v>
      </c>
      <c r="M78" s="40">
        <f t="shared" si="9"/>
        <v>1.912190712555252</v>
      </c>
      <c r="N78" s="40">
        <f t="shared" si="14"/>
        <v>0.57471511253853191</v>
      </c>
      <c r="O78" s="71">
        <f t="shared" si="15"/>
        <v>0.81890477506892867</v>
      </c>
    </row>
    <row r="79" spans="6:15" x14ac:dyDescent="0.3">
      <c r="F79" s="18">
        <v>11</v>
      </c>
      <c r="G79" s="56"/>
      <c r="H79" s="40">
        <f>ABS('Forces Input '!C32)*B43*B44</f>
        <v>1520.1565500000002</v>
      </c>
      <c r="I79" s="40">
        <f>SQRT('Forces Input '!D32^2+'Forces Input '!E32^2)*B43*B44</f>
        <v>191.64364366356071</v>
      </c>
      <c r="J79" s="40">
        <f t="shared" si="6"/>
        <v>0.57874315171384971</v>
      </c>
      <c r="K79" s="40">
        <f t="shared" si="7"/>
        <v>0.82610304861395512</v>
      </c>
      <c r="L79" s="40">
        <f t="shared" si="8"/>
        <v>5.4675900200866359</v>
      </c>
      <c r="M79" s="40">
        <f t="shared" si="9"/>
        <v>7.7804405940453272</v>
      </c>
      <c r="N79" s="40">
        <f t="shared" si="14"/>
        <v>0.57856365411811472</v>
      </c>
      <c r="O79" s="71">
        <f t="shared" si="15"/>
        <v>0.82572200669796403</v>
      </c>
    </row>
    <row r="80" spans="6:15" ht="15" thickBot="1" x14ac:dyDescent="0.35">
      <c r="F80" s="17">
        <v>12</v>
      </c>
      <c r="G80" s="57"/>
      <c r="H80" s="46">
        <f>ABS('Forces Input '!C33)*B43*B44</f>
        <v>1520.1575400000002</v>
      </c>
      <c r="I80" s="46">
        <f>SQRT('Forces Input '!D33^2+'Forces Input '!E33^2)*B43*B44</f>
        <v>191.64350364849105</v>
      </c>
      <c r="J80" s="46">
        <f t="shared" si="6"/>
        <v>0.57874314901785873</v>
      </c>
      <c r="K80" s="46">
        <f t="shared" si="7"/>
        <v>0.82610304425276526</v>
      </c>
      <c r="L80" s="46">
        <f t="shared" si="8"/>
        <v>5.4675858080796882</v>
      </c>
      <c r="M80" s="46">
        <f t="shared" si="9"/>
        <v>7.780446299115912</v>
      </c>
      <c r="N80" s="46">
        <f t="shared" si="14"/>
        <v>0.57856365168528079</v>
      </c>
      <c r="O80" s="72">
        <f t="shared" si="15"/>
        <v>0.82572200289610831</v>
      </c>
    </row>
    <row r="82" spans="1:17" x14ac:dyDescent="0.3">
      <c r="A82" s="47"/>
      <c r="B82" s="47"/>
      <c r="C82" s="47"/>
      <c r="D82" s="47"/>
      <c r="E82" s="47"/>
      <c r="F82" s="47"/>
      <c r="G82" s="47"/>
      <c r="H82" s="47"/>
      <c r="I82" s="47"/>
      <c r="J82" s="47"/>
      <c r="K82" s="47"/>
      <c r="L82" s="47"/>
      <c r="M82" s="47"/>
      <c r="N82" s="47"/>
      <c r="O82" s="47"/>
      <c r="P82" s="47"/>
      <c r="Q82" s="47"/>
    </row>
    <row r="83" spans="1:17" x14ac:dyDescent="0.3">
      <c r="A83" s="47"/>
      <c r="B83" s="47"/>
      <c r="C83" s="47"/>
      <c r="D83" s="47"/>
      <c r="E83" s="47"/>
      <c r="F83" s="47"/>
      <c r="G83" s="47"/>
      <c r="H83" s="47"/>
      <c r="I83" s="47"/>
      <c r="J83" s="47"/>
      <c r="K83" s="47"/>
      <c r="L83" s="47"/>
      <c r="M83" s="47"/>
      <c r="N83" s="47"/>
      <c r="O83" s="47"/>
      <c r="P83" s="47"/>
      <c r="Q83" s="47"/>
    </row>
    <row r="84" spans="1:17" ht="15" thickBot="1" x14ac:dyDescent="0.35">
      <c r="A84" t="s">
        <v>85</v>
      </c>
    </row>
    <row r="85" spans="1:17" x14ac:dyDescent="0.3">
      <c r="A85" s="37" t="s">
        <v>80</v>
      </c>
      <c r="B85">
        <v>1.1000000000000001</v>
      </c>
      <c r="F85" s="26"/>
      <c r="G85" s="25"/>
      <c r="H85" s="25"/>
      <c r="I85" s="25"/>
      <c r="J85" s="61" t="s">
        <v>76</v>
      </c>
      <c r="K85" s="62"/>
      <c r="L85" s="24" t="s">
        <v>75</v>
      </c>
      <c r="M85" s="24" t="s">
        <v>74</v>
      </c>
      <c r="N85" s="61" t="s">
        <v>73</v>
      </c>
      <c r="O85" s="63"/>
    </row>
    <row r="86" spans="1:17" ht="15" thickBot="1" x14ac:dyDescent="0.35">
      <c r="A86" s="37" t="s">
        <v>81</v>
      </c>
      <c r="B86">
        <v>3</v>
      </c>
      <c r="C86" t="s">
        <v>82</v>
      </c>
      <c r="F86" s="42" t="s">
        <v>14</v>
      </c>
      <c r="G86" s="36" t="s">
        <v>15</v>
      </c>
      <c r="H86" s="36" t="s">
        <v>16</v>
      </c>
      <c r="I86" s="36" t="s">
        <v>72</v>
      </c>
      <c r="J86" s="36" t="s">
        <v>17</v>
      </c>
      <c r="K86" s="36" t="s">
        <v>18</v>
      </c>
      <c r="L86" s="36" t="s">
        <v>71</v>
      </c>
      <c r="M86" s="36" t="s">
        <v>70</v>
      </c>
      <c r="N86" s="36" t="s">
        <v>69</v>
      </c>
      <c r="O86" s="43" t="s">
        <v>68</v>
      </c>
    </row>
    <row r="87" spans="1:17" x14ac:dyDescent="0.3">
      <c r="F87" s="44">
        <v>1</v>
      </c>
      <c r="G87" s="66" t="s">
        <v>58</v>
      </c>
      <c r="H87" s="45">
        <f>'Forces Input '!AG40*B85</f>
        <v>1382.6780000000001</v>
      </c>
      <c r="I87" s="45">
        <f>SQRT('Forces Input '!AH40^2+'Forces Input '!AI40^2)*B85</f>
        <v>738.04900772268388</v>
      </c>
      <c r="J87" s="73">
        <f t="shared" ref="J87:J122" si="16" xml:space="preserve"> (   ($D$2*$B$4*1000000) / ($D$7 + ($D$3*H87*$D$4) ) ) -1</f>
        <v>0.57911762527952826</v>
      </c>
      <c r="K87" s="73">
        <f t="shared" ref="K87:K122" si="17" xml:space="preserve"> (   ($D$2*$B$5*1000000) / ($D$7 + ($D$3*H87*$D$5) ) ) -1</f>
        <v>0.82670887583294217</v>
      </c>
      <c r="L87" s="73">
        <f t="shared" ref="L87:L122" si="18" xml:space="preserve"> ( ($D$8) / ( ( 1- $D$3)*H87*$D$5) ) -1</f>
        <v>6.1106572403331301</v>
      </c>
      <c r="M87" s="73">
        <f t="shared" ref="M87:M122" si="19" xml:space="preserve"> (( ($D$8 - (1-$D$3)*H87)*$D$6) / (I87*$D$5) ) -1</f>
        <v>1.3055502972537343</v>
      </c>
      <c r="N87" s="73">
        <f>1/(SQRT(      (((I87*$D$4)/($B$6*1000000*$D$2))^2)+((($D$7+($D$3*H87*$D$4))/($D$2*$B$4*1000000))^2)     )    )-1</f>
        <v>0.57645980414221776</v>
      </c>
      <c r="O87" s="74">
        <f>1/(SQRT(      (((I87*$D$5)/($B$7*1000000*$D$2))^2)+((($D$7+($D$3*H87*$D$5))/($D$2*$B$5*1000000))^2)     )    )-1</f>
        <v>0.82107626028821423</v>
      </c>
    </row>
    <row r="88" spans="1:17" x14ac:dyDescent="0.3">
      <c r="F88" s="18">
        <v>2</v>
      </c>
      <c r="G88" s="56"/>
      <c r="H88" s="40">
        <f>'Forces Input '!AG41*B85</f>
        <v>1382.6703</v>
      </c>
      <c r="I88" s="40">
        <f>SQRT('Forces Input '!AH41^2+'Forces Input '!AI41^2)*B85</f>
        <v>738.05605071136563</v>
      </c>
      <c r="J88" s="41">
        <f t="shared" si="16"/>
        <v>0.5791176462582952</v>
      </c>
      <c r="K88" s="41">
        <f t="shared" si="17"/>
        <v>0.82670890977581757</v>
      </c>
      <c r="L88" s="41">
        <f t="shared" si="18"/>
        <v>6.1106968391158274</v>
      </c>
      <c r="M88" s="41">
        <f t="shared" si="19"/>
        <v>1.3055297300290172</v>
      </c>
      <c r="N88" s="41">
        <f t="shared" ref="N88:N98" si="20">1/(SQRT(      (((I88*$D$4)/($B$6*1000000*$D$2))^2)+((($D$7+($D$3*H88*$D$4))/($D$2*$B$4*1000000))^2)     )    )-1</f>
        <v>0.57645977441734608</v>
      </c>
      <c r="O88" s="67">
        <f t="shared" ref="O88:O98" si="21">1/(SQRT(      (((I88*$D$5)/($B$7*1000000*$D$2))^2)+((($D$7+($D$3*H88*$D$5))/($D$2*$B$5*1000000))^2)     )    )-1</f>
        <v>0.82107618691341799</v>
      </c>
    </row>
    <row r="89" spans="1:17" x14ac:dyDescent="0.3">
      <c r="F89" s="18">
        <v>3</v>
      </c>
      <c r="G89" s="56"/>
      <c r="H89" s="40">
        <f>'Forces Input '!AG42*B85</f>
        <v>1576.9006000000002</v>
      </c>
      <c r="I89" s="40">
        <f>SQRT('Forces Input '!AH42^2+'Forces Input '!AI42^2)*B85</f>
        <v>2279.985165662938</v>
      </c>
      <c r="J89" s="41">
        <f t="shared" si="16"/>
        <v>0.57858864012982791</v>
      </c>
      <c r="K89" s="41">
        <f t="shared" si="17"/>
        <v>0.8258531115491714</v>
      </c>
      <c r="L89" s="41">
        <f t="shared" si="18"/>
        <v>5.2348567384331846</v>
      </c>
      <c r="M89" s="41">
        <f t="shared" si="19"/>
        <v>-0.26538233673169165</v>
      </c>
      <c r="N89" s="41">
        <f t="shared" si="20"/>
        <v>0.5537830879482899</v>
      </c>
      <c r="O89" s="67">
        <f t="shared" si="21"/>
        <v>0.77420347701605707</v>
      </c>
    </row>
    <row r="90" spans="1:17" x14ac:dyDescent="0.3">
      <c r="F90" s="18">
        <v>4</v>
      </c>
      <c r="G90" s="56"/>
      <c r="H90" s="40">
        <f>'Forces Input '!AG43*B85</f>
        <v>3750.1365000000005</v>
      </c>
      <c r="I90" s="40">
        <f>SQRT('Forces Input '!AH43^2+'Forces Input '!AI43^2)*B85</f>
        <v>113.1626876466439</v>
      </c>
      <c r="J90" s="41">
        <f t="shared" si="16"/>
        <v>0.57269368844283153</v>
      </c>
      <c r="K90" s="41">
        <f t="shared" si="17"/>
        <v>0.81633201077776052</v>
      </c>
      <c r="L90" s="41">
        <f t="shared" si="18"/>
        <v>1.6217043917599612</v>
      </c>
      <c r="M90" s="41">
        <f t="shared" si="19"/>
        <v>11.161717772812588</v>
      </c>
      <c r="N90" s="41">
        <f t="shared" si="20"/>
        <v>0.57263181237065708</v>
      </c>
      <c r="O90" s="67">
        <f t="shared" si="21"/>
        <v>0.81620124643532699</v>
      </c>
    </row>
    <row r="91" spans="1:17" x14ac:dyDescent="0.3">
      <c r="F91" s="18">
        <v>5</v>
      </c>
      <c r="G91" s="56"/>
      <c r="H91" s="40">
        <f>'Forces Input '!AG44*B85</f>
        <v>1576.8962000000001</v>
      </c>
      <c r="I91" s="40">
        <f>SQRT('Forces Input '!AH44^2+'Forces Input '!AI44^2)*B85</f>
        <v>2279.9691599742714</v>
      </c>
      <c r="J91" s="41">
        <f t="shared" si="16"/>
        <v>0.57858865210966437</v>
      </c>
      <c r="K91" s="41">
        <f t="shared" si="17"/>
        <v>0.82585313092693102</v>
      </c>
      <c r="L91" s="41">
        <f t="shared" si="18"/>
        <v>5.2348741355006947</v>
      </c>
      <c r="M91" s="41">
        <f t="shared" si="19"/>
        <v>-0.26537691440075029</v>
      </c>
      <c r="N91" s="41">
        <f t="shared" si="20"/>
        <v>0.55378343947924025</v>
      </c>
      <c r="O91" s="67">
        <f t="shared" si="21"/>
        <v>0.77420418948282577</v>
      </c>
    </row>
    <row r="92" spans="1:17" x14ac:dyDescent="0.3">
      <c r="F92" s="18">
        <v>6</v>
      </c>
      <c r="G92" s="56"/>
      <c r="H92" s="40">
        <f>'Forces Input '!AG45*B85</f>
        <v>3750.1453000000001</v>
      </c>
      <c r="I92" s="40">
        <f>SQRT('Forces Input '!AH45^2+'Forces Input '!AI45^2)*B85</f>
        <v>113.16203713693623</v>
      </c>
      <c r="J92" s="41">
        <f t="shared" si="16"/>
        <v>0.57269366466177107</v>
      </c>
      <c r="K92" s="41">
        <f t="shared" si="17"/>
        <v>0.81633197242537747</v>
      </c>
      <c r="L92" s="41">
        <f t="shared" si="18"/>
        <v>1.6216982397320261</v>
      </c>
      <c r="M92" s="41">
        <f t="shared" si="19"/>
        <v>11.161776997126802</v>
      </c>
      <c r="N92" s="41">
        <f t="shared" si="20"/>
        <v>0.57263178930374181</v>
      </c>
      <c r="O92" s="67">
        <f t="shared" si="21"/>
        <v>0.81620120959444353</v>
      </c>
    </row>
    <row r="93" spans="1:17" x14ac:dyDescent="0.3">
      <c r="F93" s="18">
        <v>7</v>
      </c>
      <c r="G93" s="56"/>
      <c r="H93" s="40">
        <f>'Forces Input '!AG46*B85</f>
        <v>3750.1178</v>
      </c>
      <c r="I93" s="40">
        <f>SQRT('Forces Input '!AH46^2+'Forces Input '!AI46^2)*B85</f>
        <v>113.18519330903509</v>
      </c>
      <c r="J93" s="41">
        <f t="shared" si="16"/>
        <v>0.57269373897758702</v>
      </c>
      <c r="K93" s="41">
        <f t="shared" si="17"/>
        <v>0.81633209227658021</v>
      </c>
      <c r="L93" s="41">
        <f t="shared" si="18"/>
        <v>1.6217174649151906</v>
      </c>
      <c r="M93" s="41">
        <f t="shared" si="19"/>
        <v>11.159322250994943</v>
      </c>
      <c r="N93" s="41">
        <f t="shared" si="20"/>
        <v>0.57263183828677056</v>
      </c>
      <c r="O93" s="67">
        <f t="shared" si="21"/>
        <v>0.81620127590446812</v>
      </c>
    </row>
    <row r="94" spans="1:17" x14ac:dyDescent="0.3">
      <c r="F94" s="18">
        <v>8</v>
      </c>
      <c r="G94" s="56"/>
      <c r="H94" s="40">
        <f>'Forces Input '!AG47*B85</f>
        <v>1576.8742</v>
      </c>
      <c r="I94" s="40">
        <f>SQRT('Forces Input '!AH47^2+'Forces Input '!AI47^2)*B85</f>
        <v>2279.9804317529806</v>
      </c>
      <c r="J94" s="41">
        <f t="shared" si="16"/>
        <v>0.57858871200884932</v>
      </c>
      <c r="K94" s="41">
        <f t="shared" si="17"/>
        <v>0.82585322781573689</v>
      </c>
      <c r="L94" s="41">
        <f t="shared" si="18"/>
        <v>5.2349611222945569</v>
      </c>
      <c r="M94" s="41">
        <f t="shared" si="19"/>
        <v>-0.26537922015750626</v>
      </c>
      <c r="N94" s="41">
        <f t="shared" si="20"/>
        <v>0.55378325708353571</v>
      </c>
      <c r="O94" s="67">
        <f t="shared" si="21"/>
        <v>0.77420378915640331</v>
      </c>
    </row>
    <row r="95" spans="1:17" x14ac:dyDescent="0.3">
      <c r="F95" s="18">
        <v>9</v>
      </c>
      <c r="G95" s="56"/>
      <c r="H95" s="40">
        <f>'Forces Input '!AG48*B85</f>
        <v>3750.1288000000004</v>
      </c>
      <c r="I95" s="40">
        <f>SQRT('Forces Input '!AH48^2+'Forces Input '!AI48^2)*B85</f>
        <v>113.18478053287258</v>
      </c>
      <c r="J95" s="41">
        <f t="shared" si="16"/>
        <v>0.57269370925125984</v>
      </c>
      <c r="K95" s="41">
        <f t="shared" si="17"/>
        <v>0.8163320443360973</v>
      </c>
      <c r="L95" s="41">
        <f t="shared" si="18"/>
        <v>1.6217097748080898</v>
      </c>
      <c r="M95" s="41">
        <f t="shared" si="19"/>
        <v>11.159353238942929</v>
      </c>
      <c r="N95" s="41">
        <f t="shared" si="20"/>
        <v>0.5726318090154181</v>
      </c>
      <c r="O95" s="67">
        <f t="shared" si="21"/>
        <v>0.81620122892838909</v>
      </c>
    </row>
    <row r="96" spans="1:17" x14ac:dyDescent="0.3">
      <c r="F96" s="18">
        <v>10</v>
      </c>
      <c r="G96" s="56"/>
      <c r="H96" s="40">
        <f>'Forces Input '!AG49*B85</f>
        <v>1576.9270000000001</v>
      </c>
      <c r="I96" s="40">
        <f>SQRT('Forces Input '!AH49^2+'Forces Input '!AI49^2)*B85</f>
        <v>2279.9903553288809</v>
      </c>
      <c r="J96" s="41">
        <f t="shared" si="16"/>
        <v>0.57858856825081317</v>
      </c>
      <c r="K96" s="41">
        <f t="shared" si="17"/>
        <v>0.82585299528262035</v>
      </c>
      <c r="L96" s="41">
        <f t="shared" si="18"/>
        <v>5.2347523580668813</v>
      </c>
      <c r="M96" s="41">
        <f t="shared" si="19"/>
        <v>-0.26538560013784451</v>
      </c>
      <c r="N96" s="41">
        <f t="shared" si="20"/>
        <v>0.55378290912841877</v>
      </c>
      <c r="O96" s="67">
        <f t="shared" si="21"/>
        <v>0.77420314509438914</v>
      </c>
    </row>
    <row r="97" spans="6:15" x14ac:dyDescent="0.3">
      <c r="F97" s="18">
        <v>11</v>
      </c>
      <c r="G97" s="56"/>
      <c r="H97" s="40">
        <f>'Forces Input '!AG50*B85</f>
        <v>1382.6879000000001</v>
      </c>
      <c r="I97" s="40">
        <f>SQRT('Forces Input '!AH50^2+'Forces Input '!AI50^2)*B85</f>
        <v>738.05628421929669</v>
      </c>
      <c r="J97" s="41">
        <f t="shared" si="16"/>
        <v>0.57911759830682907</v>
      </c>
      <c r="K97" s="41">
        <f t="shared" si="17"/>
        <v>0.82670883219210411</v>
      </c>
      <c r="L97" s="41">
        <f t="shared" si="18"/>
        <v>6.1106063282605794</v>
      </c>
      <c r="M97" s="41">
        <f t="shared" si="19"/>
        <v>1.3055257234208524</v>
      </c>
      <c r="N97" s="41">
        <f t="shared" si="20"/>
        <v>0.5764597250300354</v>
      </c>
      <c r="O97" s="67">
        <f t="shared" si="21"/>
        <v>0.82107610649747054</v>
      </c>
    </row>
    <row r="98" spans="6:15" ht="15" thickBot="1" x14ac:dyDescent="0.35">
      <c r="F98" s="17">
        <v>12</v>
      </c>
      <c r="G98" s="57"/>
      <c r="H98" s="46">
        <f>'Forces Input '!AG51*B85</f>
        <v>1382.6868000000002</v>
      </c>
      <c r="I98" s="46">
        <f>SQRT('Forces Input '!AH51^2+'Forces Input '!AI51^2)*B85</f>
        <v>738.05516230550904</v>
      </c>
      <c r="J98" s="46">
        <f t="shared" si="16"/>
        <v>0.57911760130379553</v>
      </c>
      <c r="K98" s="46">
        <f t="shared" si="17"/>
        <v>0.826708837041086</v>
      </c>
      <c r="L98" s="46">
        <f t="shared" si="18"/>
        <v>6.1106119851215261</v>
      </c>
      <c r="M98" s="46">
        <f t="shared" si="19"/>
        <v>1.3055294328624565</v>
      </c>
      <c r="N98" s="46">
        <f t="shared" si="20"/>
        <v>0.57645973607192502</v>
      </c>
      <c r="O98" s="72">
        <f t="shared" si="21"/>
        <v>0.82107612834712485</v>
      </c>
    </row>
    <row r="99" spans="6:15" x14ac:dyDescent="0.3">
      <c r="F99" s="44">
        <v>1</v>
      </c>
      <c r="G99" s="66" t="s">
        <v>59</v>
      </c>
      <c r="H99" s="45">
        <f>'Forces Input '!R40*B85</f>
        <v>1382.6769000000002</v>
      </c>
      <c r="I99" s="45">
        <f>SQRT('Forces Input '!S40^2+'Forces Input '!T40^2)*B85</f>
        <v>738.05084467349457</v>
      </c>
      <c r="J99" s="73">
        <f t="shared" si="16"/>
        <v>0.57911762827649493</v>
      </c>
      <c r="K99" s="73">
        <f t="shared" si="17"/>
        <v>0.82670888068192427</v>
      </c>
      <c r="L99" s="73">
        <f t="shared" si="18"/>
        <v>6.110662897275084</v>
      </c>
      <c r="M99" s="73">
        <f t="shared" si="19"/>
        <v>1.305544763744642</v>
      </c>
      <c r="N99" s="73">
        <f>1/(SQRT(      (((I99*$D$4)/($B$6*1000000*$D$2))^2)+((($D$7+($D$3*H99*$D$4))/($D$2*$B$4*1000000))^2)     )    )-1</f>
        <v>0.57645979392719315</v>
      </c>
      <c r="O99" s="74">
        <f>1/(SQRT(      (((I99*$D$5)/($B$7*1000000*$D$2))^2)+((($D$7+($D$3*H99*$D$5))/($D$2*$B$5*1000000))^2)     )    )-1</f>
        <v>0.82107623718364686</v>
      </c>
    </row>
    <row r="100" spans="6:15" x14ac:dyDescent="0.3">
      <c r="F100" s="18">
        <v>2</v>
      </c>
      <c r="G100" s="56"/>
      <c r="H100" s="40">
        <f>'Forces Input '!R41*B85</f>
        <v>1382.6670000000001</v>
      </c>
      <c r="I100" s="40">
        <f>SQRT('Forces Input '!S41^2+'Forces Input '!T41^2)*B85</f>
        <v>738.0560555426938</v>
      </c>
      <c r="J100" s="41">
        <f t="shared" si="16"/>
        <v>0.57911765524919523</v>
      </c>
      <c r="K100" s="41">
        <f t="shared" si="17"/>
        <v>0.82670892432276433</v>
      </c>
      <c r="L100" s="41">
        <f t="shared" si="18"/>
        <v>6.1107138101577103</v>
      </c>
      <c r="M100" s="41">
        <f t="shared" si="19"/>
        <v>1.3055303294083074</v>
      </c>
      <c r="N100" s="41">
        <f t="shared" ref="N100:N110" si="22">1/(SQRT(      (((I100*$D$4)/($B$6*1000000*$D$2))^2)+((($D$7+($D$3*H100*$D$4))/($D$2*$B$4*1000000))^2)     )    )-1</f>
        <v>0.57645978332821479</v>
      </c>
      <c r="O100" s="67">
        <f t="shared" ref="O100:O110" si="23">1/(SQRT(      (((I100*$D$5)/($B$7*1000000*$D$2))^2)+((($D$7+($D$3*H100*$D$5))/($D$2*$B$5*1000000))^2)     )    )-1</f>
        <v>0.82107620125280834</v>
      </c>
    </row>
    <row r="101" spans="6:15" x14ac:dyDescent="0.3">
      <c r="F101" s="18">
        <v>3</v>
      </c>
      <c r="G101" s="56"/>
      <c r="H101" s="40">
        <f>'Forces Input '!R42*B85</f>
        <v>3750.1134000000002</v>
      </c>
      <c r="I101" s="40">
        <f>SQRT('Forces Input '!S42^2+'Forces Input '!T42^2)*B85</f>
        <v>113.18386116766003</v>
      </c>
      <c r="J101" s="41">
        <f t="shared" si="16"/>
        <v>0.57269375086811825</v>
      </c>
      <c r="K101" s="41">
        <f t="shared" si="17"/>
        <v>0.81633211145277418</v>
      </c>
      <c r="L101" s="41">
        <f t="shared" si="18"/>
        <v>1.6217205409706628</v>
      </c>
      <c r="M101" s="41">
        <f t="shared" si="19"/>
        <v>11.159470705216279</v>
      </c>
      <c r="N101" s="41">
        <f t="shared" si="22"/>
        <v>0.57263185163289254</v>
      </c>
      <c r="O101" s="67">
        <f t="shared" si="23"/>
        <v>0.81620129815547404</v>
      </c>
    </row>
    <row r="102" spans="6:15" x14ac:dyDescent="0.3">
      <c r="F102" s="18">
        <v>4</v>
      </c>
      <c r="G102" s="56"/>
      <c r="H102" s="40">
        <f>'Forces Input '!R43*B85</f>
        <v>1576.8687000000002</v>
      </c>
      <c r="I102" s="40">
        <f>SQRT('Forces Input '!S43^2+'Forces Input '!T43^2)*B85</f>
        <v>2279.9820843370881</v>
      </c>
      <c r="J102" s="41">
        <f t="shared" si="16"/>
        <v>0.57858872698364627</v>
      </c>
      <c r="K102" s="41">
        <f t="shared" si="17"/>
        <v>0.82585325203794002</v>
      </c>
      <c r="L102" s="41">
        <f t="shared" si="18"/>
        <v>5.2349828693722769</v>
      </c>
      <c r="M102" s="41">
        <f t="shared" si="19"/>
        <v>-0.26537942110885859</v>
      </c>
      <c r="N102" s="41">
        <f t="shared" si="22"/>
        <v>0.55378323624739578</v>
      </c>
      <c r="O102" s="67">
        <f t="shared" si="23"/>
        <v>0.77420373965417077</v>
      </c>
    </row>
    <row r="103" spans="6:15" x14ac:dyDescent="0.3">
      <c r="F103" s="18">
        <v>5</v>
      </c>
      <c r="G103" s="56"/>
      <c r="H103" s="40">
        <f>'Forces Input '!R44*B85</f>
        <v>3750.1277</v>
      </c>
      <c r="I103" s="40">
        <f>SQRT('Forces Input '!S44^2+'Forces Input '!T44^2)*B85</f>
        <v>113.1833130967894</v>
      </c>
      <c r="J103" s="41">
        <f t="shared" si="16"/>
        <v>0.57269371222389265</v>
      </c>
      <c r="K103" s="41">
        <f t="shared" si="17"/>
        <v>0.81633204913014534</v>
      </c>
      <c r="L103" s="41">
        <f t="shared" si="18"/>
        <v>1.62171054381677</v>
      </c>
      <c r="M103" s="41">
        <f t="shared" si="19"/>
        <v>11.159512222141311</v>
      </c>
      <c r="N103" s="41">
        <f t="shared" si="22"/>
        <v>0.57263181359266269</v>
      </c>
      <c r="O103" s="67">
        <f t="shared" si="23"/>
        <v>0.81620123711304604</v>
      </c>
    </row>
    <row r="104" spans="6:15" x14ac:dyDescent="0.3">
      <c r="F104" s="18">
        <v>6</v>
      </c>
      <c r="G104" s="56"/>
      <c r="H104" s="40">
        <f>'Forces Input '!R45*B85</f>
        <v>1576.9204000000002</v>
      </c>
      <c r="I104" s="40">
        <f>SQRT('Forces Input '!S45^2+'Forces Input '!T45^2)*B85</f>
        <v>2279.9879031529617</v>
      </c>
      <c r="J104" s="41">
        <f t="shared" si="16"/>
        <v>0.57858858622056641</v>
      </c>
      <c r="K104" s="41">
        <f t="shared" si="17"/>
        <v>0.82585302434925634</v>
      </c>
      <c r="L104" s="41">
        <f t="shared" si="18"/>
        <v>5.2347784528308035</v>
      </c>
      <c r="M104" s="41">
        <f t="shared" si="19"/>
        <v>-0.26538441222263276</v>
      </c>
      <c r="N104" s="41">
        <f t="shared" si="22"/>
        <v>0.55378297837115031</v>
      </c>
      <c r="O104" s="67">
        <f t="shared" si="23"/>
        <v>0.77420327819451829</v>
      </c>
    </row>
    <row r="105" spans="6:15" x14ac:dyDescent="0.3">
      <c r="F105" s="18">
        <v>7</v>
      </c>
      <c r="G105" s="56"/>
      <c r="H105" s="40">
        <f>'Forces Input '!R46*B85</f>
        <v>1576.8995000000002</v>
      </c>
      <c r="I105" s="40">
        <f>SQRT('Forces Input '!S46^2+'Forces Input '!T46^2)*B85</f>
        <v>2279.9849191600892</v>
      </c>
      <c r="J105" s="41">
        <f t="shared" si="16"/>
        <v>0.57858864312478686</v>
      </c>
      <c r="K105" s="41">
        <f t="shared" si="17"/>
        <v>0.82585311639361114</v>
      </c>
      <c r="L105" s="41">
        <f t="shared" si="18"/>
        <v>5.2348610876909598</v>
      </c>
      <c r="M105" s="41">
        <f t="shared" si="19"/>
        <v>-0.2653821910040719</v>
      </c>
      <c r="N105" s="41">
        <f t="shared" si="22"/>
        <v>0.55378309604225828</v>
      </c>
      <c r="O105" s="67">
        <f t="shared" si="23"/>
        <v>0.77420349215977713</v>
      </c>
    </row>
    <row r="106" spans="6:15" x14ac:dyDescent="0.3">
      <c r="F106" s="18">
        <v>8</v>
      </c>
      <c r="G106" s="56"/>
      <c r="H106" s="40">
        <f>'Forces Input '!R47*B85</f>
        <v>3750.1343000000006</v>
      </c>
      <c r="I106" s="40">
        <f>SQRT('Forces Input '!S47^2+'Forces Input '!T47^2)*B85</f>
        <v>113.17364539931683</v>
      </c>
      <c r="J106" s="41">
        <f t="shared" si="16"/>
        <v>0.5726936943880967</v>
      </c>
      <c r="K106" s="41">
        <f t="shared" si="17"/>
        <v>0.81633202036585684</v>
      </c>
      <c r="L106" s="41">
        <f t="shared" si="18"/>
        <v>1.6217059297714567</v>
      </c>
      <c r="M106" s="41">
        <f t="shared" si="19"/>
        <v>11.160542916669126</v>
      </c>
      <c r="N106" s="41">
        <f t="shared" si="22"/>
        <v>0.57263180633219801</v>
      </c>
      <c r="O106" s="67">
        <f t="shared" si="23"/>
        <v>0.81620123069855399</v>
      </c>
    </row>
    <row r="107" spans="6:15" x14ac:dyDescent="0.3">
      <c r="F107" s="18">
        <v>9</v>
      </c>
      <c r="G107" s="56"/>
      <c r="H107" s="40">
        <f>'Forces Input '!R48*B85</f>
        <v>1576.894</v>
      </c>
      <c r="I107" s="40">
        <f>SQRT('Forces Input '!S48^2+'Forces Input '!T48^2)*B85</f>
        <v>2279.9757556607378</v>
      </c>
      <c r="J107" s="41">
        <f t="shared" si="16"/>
        <v>0.57858865809958271</v>
      </c>
      <c r="K107" s="41">
        <f t="shared" si="17"/>
        <v>0.82585314061581117</v>
      </c>
      <c r="L107" s="41">
        <f t="shared" si="18"/>
        <v>5.2348828340708584</v>
      </c>
      <c r="M107" s="41">
        <f t="shared" si="19"/>
        <v>-0.26537890696609878</v>
      </c>
      <c r="N107" s="41">
        <f t="shared" si="22"/>
        <v>0.55378330503883588</v>
      </c>
      <c r="O107" s="67">
        <f t="shared" si="23"/>
        <v>0.77420391210352113</v>
      </c>
    </row>
    <row r="108" spans="6:15" x14ac:dyDescent="0.3">
      <c r="F108" s="18">
        <v>10</v>
      </c>
      <c r="G108" s="56"/>
      <c r="H108" s="40">
        <f>'Forces Input '!R49*B85</f>
        <v>3750.1453000000001</v>
      </c>
      <c r="I108" s="40">
        <f>SQRT('Forces Input '!S49^2+'Forces Input '!T49^2)*B85</f>
        <v>113.17316384382498</v>
      </c>
      <c r="J108" s="41">
        <f t="shared" si="16"/>
        <v>0.57269366466177107</v>
      </c>
      <c r="K108" s="41">
        <f t="shared" si="17"/>
        <v>0.81633197242537747</v>
      </c>
      <c r="L108" s="41">
        <f t="shared" si="18"/>
        <v>1.6216982397320261</v>
      </c>
      <c r="M108" s="41">
        <f t="shared" si="19"/>
        <v>11.160581302641491</v>
      </c>
      <c r="N108" s="41">
        <f t="shared" si="22"/>
        <v>0.57263177713601876</v>
      </c>
      <c r="O108" s="67">
        <f t="shared" si="23"/>
        <v>0.81620118388133145</v>
      </c>
    </row>
    <row r="109" spans="6:15" x14ac:dyDescent="0.3">
      <c r="F109" s="18">
        <v>11</v>
      </c>
      <c r="G109" s="56"/>
      <c r="H109" s="40">
        <f>'Forces Input '!R50*B85</f>
        <v>1382.6802</v>
      </c>
      <c r="I109" s="40">
        <f>SQRT('Forces Input '!S50^2+'Forces Input '!T50^2)*B85</f>
        <v>738.06036692463829</v>
      </c>
      <c r="J109" s="41">
        <f t="shared" si="16"/>
        <v>0.57911761928559491</v>
      </c>
      <c r="K109" s="41">
        <f t="shared" si="17"/>
        <v>0.82670886613497796</v>
      </c>
      <c r="L109" s="41">
        <f t="shared" si="18"/>
        <v>6.1106459264762245</v>
      </c>
      <c r="M109" s="41">
        <f t="shared" si="19"/>
        <v>1.3055144037747088</v>
      </c>
      <c r="N109" s="41">
        <f t="shared" si="22"/>
        <v>0.57645971657205419</v>
      </c>
      <c r="O109" s="67">
        <f t="shared" si="23"/>
        <v>0.82107607809799821</v>
      </c>
    </row>
    <row r="110" spans="6:15" ht="15" thickBot="1" x14ac:dyDescent="0.35">
      <c r="F110" s="17">
        <v>12</v>
      </c>
      <c r="G110" s="57"/>
      <c r="H110" s="46">
        <f>'Forces Input '!R51*B85</f>
        <v>1382.6912</v>
      </c>
      <c r="I110" s="46">
        <f>SQRT('Forces Input '!S51^2+'Forces Input '!T51^2)*B85</f>
        <v>738.05477238482456</v>
      </c>
      <c r="J110" s="46">
        <f t="shared" si="16"/>
        <v>0.57911758931592927</v>
      </c>
      <c r="K110" s="46">
        <f t="shared" si="17"/>
        <v>0.82670881764515869</v>
      </c>
      <c r="L110" s="46">
        <f t="shared" si="18"/>
        <v>6.1105893577317429</v>
      </c>
      <c r="M110" s="46">
        <f t="shared" si="19"/>
        <v>1.3055298315969561</v>
      </c>
      <c r="N110" s="46">
        <f t="shared" si="22"/>
        <v>0.57645972694574632</v>
      </c>
      <c r="O110" s="72">
        <f t="shared" si="23"/>
        <v>0.82107611505418077</v>
      </c>
    </row>
    <row r="111" spans="6:15" x14ac:dyDescent="0.3">
      <c r="F111" s="44">
        <v>1</v>
      </c>
      <c r="G111" s="66" t="s">
        <v>60</v>
      </c>
      <c r="H111" s="45">
        <f>'Forces Input '!C40*B85</f>
        <v>172.34448</v>
      </c>
      <c r="I111" s="45">
        <f>SQRT('Forces Input '!D40^2+'Forces Input '!E40^2)*B85</f>
        <v>12.194062882560166</v>
      </c>
      <c r="J111" s="73">
        <f t="shared" si="16"/>
        <v>0.58242209779146248</v>
      </c>
      <c r="K111" s="73">
        <f t="shared" si="17"/>
        <v>0.83205985520530334</v>
      </c>
      <c r="L111" s="73">
        <f t="shared" si="18"/>
        <v>56.047079963044553</v>
      </c>
      <c r="M111" s="73">
        <f t="shared" si="19"/>
        <v>152.18467140431815</v>
      </c>
      <c r="N111" s="73">
        <f>1/(SQRT(      (((I111*$D$4)/($B$6*1000000*$D$2))^2)+((($D$7+($D$3*H111*$D$4))/($D$2*$B$4*1000000))^2)     )    )-1</f>
        <v>0.58242136585563498</v>
      </c>
      <c r="O111" s="74">
        <f>1/(SQRT(      (((I111*$D$5)/($B$7*1000000*$D$2))^2)+((($D$7+($D$3*H111*$D$5))/($D$2*$B$5*1000000))^2)     )    )-1</f>
        <v>0.83205829687577704</v>
      </c>
    </row>
    <row r="112" spans="6:15" x14ac:dyDescent="0.3">
      <c r="F112" s="18">
        <v>2</v>
      </c>
      <c r="G112" s="56"/>
      <c r="H112" s="40">
        <f>'Forces Input '!C41*B85</f>
        <v>172.31896000000003</v>
      </c>
      <c r="I112" s="40">
        <f>SQRT('Forces Input '!D41^2+'Forces Input '!E41^2)*B85</f>
        <v>12.199738613067023</v>
      </c>
      <c r="J112" s="41">
        <f t="shared" si="16"/>
        <v>0.58242216761239263</v>
      </c>
      <c r="K112" s="41">
        <f t="shared" si="17"/>
        <v>0.83205996836173202</v>
      </c>
      <c r="L112" s="41">
        <f t="shared" si="18"/>
        <v>56.055528490592849</v>
      </c>
      <c r="M112" s="41">
        <f t="shared" si="19"/>
        <v>152.11369220033734</v>
      </c>
      <c r="N112" s="41">
        <f t="shared" ref="N112:N122" si="24">1/(SQRT(      (((I112*$D$4)/($B$6*1000000*$D$2))^2)+((($D$7+($D$3*H112*$D$4))/($D$2*$B$4*1000000))^2)     )    )-1</f>
        <v>0.5824214349949508</v>
      </c>
      <c r="O112" s="67">
        <f t="shared" ref="O112:O122" si="25">1/(SQRT(      (((I112*$D$5)/($B$7*1000000*$D$2))^2)+((($D$7+($D$3*H112*$D$5))/($D$2*$B$5*1000000))^2)     )    )-1</f>
        <v>0.83205840858093083</v>
      </c>
    </row>
    <row r="113" spans="6:15" x14ac:dyDescent="0.3">
      <c r="F113" s="18">
        <v>3</v>
      </c>
      <c r="G113" s="56"/>
      <c r="H113" s="40">
        <f>'Forces Input '!C42*B85</f>
        <v>366.33311000000003</v>
      </c>
      <c r="I113" s="40">
        <f>SQRT('Forces Input '!D42^2+'Forces Input '!E42^2)*B85</f>
        <v>79.601685670910058</v>
      </c>
      <c r="J113" s="41">
        <f t="shared" si="16"/>
        <v>0.58189153647775416</v>
      </c>
      <c r="K113" s="41">
        <f t="shared" si="17"/>
        <v>0.83120010763374585</v>
      </c>
      <c r="L113" s="41">
        <f t="shared" si="18"/>
        <v>25.838276594079449</v>
      </c>
      <c r="M113" s="41">
        <f t="shared" si="19"/>
        <v>22.131217887351497</v>
      </c>
      <c r="N113" s="41">
        <f t="shared" si="24"/>
        <v>0.58186037835853011</v>
      </c>
      <c r="O113" s="67">
        <f t="shared" si="25"/>
        <v>0.83113379864982795</v>
      </c>
    </row>
    <row r="114" spans="6:15" x14ac:dyDescent="0.3">
      <c r="F114" s="18">
        <v>4</v>
      </c>
      <c r="G114" s="56"/>
      <c r="H114" s="40">
        <f>'Forces Input '!C43*B85</f>
        <v>366.28636</v>
      </c>
      <c r="I114" s="40">
        <f>SQRT('Forces Input '!D43^2+'Forces Input '!E43^2)*B85</f>
        <v>79.588095321918274</v>
      </c>
      <c r="J114" s="41">
        <f t="shared" si="16"/>
        <v>0.58189166429672512</v>
      </c>
      <c r="K114" s="41">
        <f t="shared" si="17"/>
        <v>0.83120031473011902</v>
      </c>
      <c r="L114" s="41">
        <f t="shared" si="18"/>
        <v>25.841702027204434</v>
      </c>
      <c r="M114" s="41">
        <f t="shared" si="19"/>
        <v>22.135248466398661</v>
      </c>
      <c r="N114" s="41">
        <f t="shared" si="24"/>
        <v>0.58186051680794315</v>
      </c>
      <c r="O114" s="67">
        <f t="shared" si="25"/>
        <v>0.83113402836233763</v>
      </c>
    </row>
    <row r="115" spans="6:15" x14ac:dyDescent="0.3">
      <c r="F115" s="18">
        <v>5</v>
      </c>
      <c r="G115" s="56"/>
      <c r="H115" s="40">
        <f>'Forces Input '!C44*B85</f>
        <v>366.31979999999999</v>
      </c>
      <c r="I115" s="40">
        <f>SQRT('Forces Input '!D44^2+'Forces Input '!E44^2)*B85</f>
        <v>79.589223382248619</v>
      </c>
      <c r="J115" s="41">
        <f t="shared" si="16"/>
        <v>0.58189157286856519</v>
      </c>
      <c r="K115" s="41">
        <f t="shared" si="17"/>
        <v>0.83120016659529661</v>
      </c>
      <c r="L115" s="41">
        <f t="shared" si="18"/>
        <v>25.839251746013545</v>
      </c>
      <c r="M115" s="41">
        <f t="shared" si="19"/>
        <v>22.134862816606493</v>
      </c>
      <c r="N115" s="41">
        <f t="shared" si="24"/>
        <v>0.58186042450225139</v>
      </c>
      <c r="O115" s="67">
        <f t="shared" si="25"/>
        <v>0.83113387836464048</v>
      </c>
    </row>
    <row r="116" spans="6:15" x14ac:dyDescent="0.3">
      <c r="F116" s="18">
        <v>6</v>
      </c>
      <c r="G116" s="56"/>
      <c r="H116" s="40">
        <f>'Forces Input '!C45*B85</f>
        <v>366.30264000000005</v>
      </c>
      <c r="I116" s="40">
        <f>SQRT('Forces Input '!D45^2+'Forces Input '!E45^2)*B85</f>
        <v>79.600845883146178</v>
      </c>
      <c r="J116" s="41">
        <f t="shared" si="16"/>
        <v>0.58189161978564585</v>
      </c>
      <c r="K116" s="41">
        <f t="shared" si="17"/>
        <v>0.83120024261184722</v>
      </c>
      <c r="L116" s="41">
        <f t="shared" si="18"/>
        <v>25.840509071267764</v>
      </c>
      <c r="M116" s="41">
        <f t="shared" si="19"/>
        <v>22.131514526941878</v>
      </c>
      <c r="N116" s="41">
        <f t="shared" si="24"/>
        <v>0.58186046231890454</v>
      </c>
      <c r="O116" s="67">
        <f t="shared" si="25"/>
        <v>0.83113393501228661</v>
      </c>
    </row>
    <row r="117" spans="6:15" x14ac:dyDescent="0.3">
      <c r="F117" s="18">
        <v>7</v>
      </c>
      <c r="G117" s="56"/>
      <c r="H117" s="40">
        <f>'Forces Input '!C46*B85</f>
        <v>366.33157000000006</v>
      </c>
      <c r="I117" s="40">
        <f>SQRT('Forces Input '!D46^2+'Forces Input '!E46^2)*B85</f>
        <v>79.602648350189213</v>
      </c>
      <c r="J117" s="41">
        <f t="shared" si="16"/>
        <v>0.58189154068826099</v>
      </c>
      <c r="K117" s="41">
        <f t="shared" si="17"/>
        <v>0.83120011445574327</v>
      </c>
      <c r="L117" s="41">
        <f t="shared" si="18"/>
        <v>25.838389417950875</v>
      </c>
      <c r="M117" s="41">
        <f t="shared" si="19"/>
        <v>22.130940807321885</v>
      </c>
      <c r="N117" s="41">
        <f t="shared" si="24"/>
        <v>0.58186038181517197</v>
      </c>
      <c r="O117" s="67">
        <f t="shared" si="25"/>
        <v>0.83113380386731928</v>
      </c>
    </row>
    <row r="118" spans="6:15" x14ac:dyDescent="0.3">
      <c r="F118" s="18">
        <v>8</v>
      </c>
      <c r="G118" s="56"/>
      <c r="H118" s="40">
        <f>'Forces Input '!C47*B85</f>
        <v>366.28504000000004</v>
      </c>
      <c r="I118" s="40">
        <f>SQRT('Forces Input '!D47^2+'Forces Input '!E47^2)*B85</f>
        <v>79.589490051483878</v>
      </c>
      <c r="J118" s="41">
        <f t="shared" si="16"/>
        <v>0.58189166790573177</v>
      </c>
      <c r="K118" s="41">
        <f t="shared" si="17"/>
        <v>0.83120032057754667</v>
      </c>
      <c r="L118" s="41">
        <f t="shared" si="18"/>
        <v>25.841798758009151</v>
      </c>
      <c r="M118" s="41">
        <f t="shared" si="19"/>
        <v>22.134845322600295</v>
      </c>
      <c r="N118" s="41">
        <f t="shared" si="24"/>
        <v>0.58186051932508032</v>
      </c>
      <c r="O118" s="67">
        <f t="shared" si="25"/>
        <v>0.83113403188598545</v>
      </c>
    </row>
    <row r="119" spans="6:15" x14ac:dyDescent="0.3">
      <c r="F119" s="18">
        <v>9</v>
      </c>
      <c r="G119" s="56"/>
      <c r="H119" s="40">
        <f>'Forces Input '!C48*B85</f>
        <v>366.31506999999999</v>
      </c>
      <c r="I119" s="40">
        <f>SQRT('Forces Input '!D48^2+'Forces Input '!E48^2)*B85</f>
        <v>79.588595717575799</v>
      </c>
      <c r="J119" s="41">
        <f t="shared" si="16"/>
        <v>0.58189158580083689</v>
      </c>
      <c r="K119" s="41">
        <f t="shared" si="17"/>
        <v>0.83120018754857594</v>
      </c>
      <c r="L119" s="41">
        <f t="shared" si="18"/>
        <v>25.839598304676169</v>
      </c>
      <c r="M119" s="41">
        <f t="shared" si="19"/>
        <v>22.135053434032347</v>
      </c>
      <c r="N119" s="41">
        <f t="shared" si="24"/>
        <v>0.58186043792503361</v>
      </c>
      <c r="O119" s="67">
        <f t="shared" si="25"/>
        <v>0.83113390036112178</v>
      </c>
    </row>
    <row r="120" spans="6:15" x14ac:dyDescent="0.3">
      <c r="F120" s="18">
        <v>10</v>
      </c>
      <c r="G120" s="56"/>
      <c r="H120" s="40">
        <f>'Forces Input '!C49*B85</f>
        <v>366.29868000000005</v>
      </c>
      <c r="I120" s="40">
        <f>SQRT('Forces Input '!D49^2+'Forces Input '!E49^2)*B85</f>
        <v>79.601050225847601</v>
      </c>
      <c r="J120" s="41">
        <f t="shared" si="16"/>
        <v>0.58189163061266491</v>
      </c>
      <c r="K120" s="41">
        <f t="shared" si="17"/>
        <v>0.83120026015412884</v>
      </c>
      <c r="L120" s="41">
        <f t="shared" si="18"/>
        <v>25.840799239979052</v>
      </c>
      <c r="M120" s="41">
        <f t="shared" si="19"/>
        <v>22.131461983175033</v>
      </c>
      <c r="N120" s="41">
        <f t="shared" si="24"/>
        <v>0.58186047298532051</v>
      </c>
      <c r="O120" s="67">
        <f t="shared" si="25"/>
        <v>0.8311339522122454</v>
      </c>
    </row>
    <row r="121" spans="6:15" x14ac:dyDescent="0.3">
      <c r="F121" s="18">
        <v>11</v>
      </c>
      <c r="G121" s="56"/>
      <c r="H121" s="40">
        <f>'Forces Input '!C50*B85</f>
        <v>172.33073000000002</v>
      </c>
      <c r="I121" s="40">
        <f>SQRT('Forces Input '!D50^2+'Forces Input '!E50^2)*B85</f>
        <v>12.196972706089994</v>
      </c>
      <c r="J121" s="41">
        <f t="shared" si="16"/>
        <v>0.58242213541049748</v>
      </c>
      <c r="K121" s="41">
        <f t="shared" si="17"/>
        <v>0.83205991617320496</v>
      </c>
      <c r="L121" s="41">
        <f t="shared" si="18"/>
        <v>56.051631660524691</v>
      </c>
      <c r="M121" s="41">
        <f t="shared" si="19"/>
        <v>152.14828116806038</v>
      </c>
      <c r="N121" s="41">
        <f t="shared" si="24"/>
        <v>0.58242140312525814</v>
      </c>
      <c r="O121" s="67">
        <f t="shared" si="25"/>
        <v>0.83205835709971843</v>
      </c>
    </row>
    <row r="122" spans="6:15" ht="15" thickBot="1" x14ac:dyDescent="0.35">
      <c r="F122" s="17">
        <v>12</v>
      </c>
      <c r="G122" s="57"/>
      <c r="H122" s="46">
        <f>'Forces Input '!C51*B85</f>
        <v>172.33348000000001</v>
      </c>
      <c r="I122" s="46">
        <f>SQRT('Forces Input '!D51^2+'Forces Input '!E51^2)*B85</f>
        <v>12.196118084716046</v>
      </c>
      <c r="J122" s="46">
        <f t="shared" si="16"/>
        <v>0.58242212788669057</v>
      </c>
      <c r="K122" s="46">
        <f t="shared" si="17"/>
        <v>0.83205990397962437</v>
      </c>
      <c r="L122" s="46">
        <f t="shared" si="18"/>
        <v>56.050721262921932</v>
      </c>
      <c r="M122" s="46">
        <f t="shared" si="19"/>
        <v>152.15898177500696</v>
      </c>
      <c r="N122" s="46">
        <f t="shared" si="24"/>
        <v>0.5824213957040778</v>
      </c>
      <c r="O122" s="72">
        <f t="shared" si="25"/>
        <v>0.83205834512464416</v>
      </c>
    </row>
  </sheetData>
  <mergeCells count="16">
    <mergeCell ref="G111:G122"/>
    <mergeCell ref="J43:K43"/>
    <mergeCell ref="N43:O43"/>
    <mergeCell ref="G45:G56"/>
    <mergeCell ref="G57:G68"/>
    <mergeCell ref="G69:G80"/>
    <mergeCell ref="J85:K85"/>
    <mergeCell ref="N85:O85"/>
    <mergeCell ref="G87:G98"/>
    <mergeCell ref="G99:G110"/>
    <mergeCell ref="G27:G38"/>
    <mergeCell ref="A1:D1"/>
    <mergeCell ref="J1:K1"/>
    <mergeCell ref="N1:O1"/>
    <mergeCell ref="G3:G14"/>
    <mergeCell ref="G15:G26"/>
  </mergeCells>
  <conditionalFormatting sqref="J3 L3 N3:N38">
    <cfRule type="cellIs" dxfId="27" priority="27" operator="lessThan">
      <formula>0</formula>
    </cfRule>
    <cfRule type="cellIs" dxfId="26" priority="28" operator="greaterThan">
      <formula>0</formula>
    </cfRule>
  </conditionalFormatting>
  <conditionalFormatting sqref="K3 M3 O3:O38">
    <cfRule type="cellIs" dxfId="25" priority="25" operator="lessThan">
      <formula>0</formula>
    </cfRule>
    <cfRule type="cellIs" dxfId="24" priority="26" operator="greaterThan">
      <formula>0</formula>
    </cfRule>
  </conditionalFormatting>
  <conditionalFormatting sqref="J4:J14 L4:L14">
    <cfRule type="cellIs" dxfId="23" priority="23" operator="lessThan">
      <formula>0</formula>
    </cfRule>
    <cfRule type="cellIs" dxfId="22" priority="24" operator="greaterThan">
      <formula>0</formula>
    </cfRule>
  </conditionalFormatting>
  <conditionalFormatting sqref="K4:K14 M4:M14">
    <cfRule type="cellIs" dxfId="21" priority="21" operator="lessThan">
      <formula>0</formula>
    </cfRule>
    <cfRule type="cellIs" dxfId="20" priority="22" operator="greaterThan">
      <formula>0</formula>
    </cfRule>
  </conditionalFormatting>
  <conditionalFormatting sqref="J15:J38 L15:L38">
    <cfRule type="cellIs" dxfId="19" priority="19" operator="lessThan">
      <formula>0</formula>
    </cfRule>
    <cfRule type="cellIs" dxfId="18" priority="20" operator="greaterThan">
      <formula>0</formula>
    </cfRule>
  </conditionalFormatting>
  <conditionalFormatting sqref="K15:K38 M15:M38">
    <cfRule type="cellIs" dxfId="17" priority="17" operator="lessThan">
      <formula>0</formula>
    </cfRule>
    <cfRule type="cellIs" dxfId="16" priority="18" operator="greaterThan">
      <formula>0</formula>
    </cfRule>
  </conditionalFormatting>
  <conditionalFormatting sqref="J87 J89 J91 J93 J95 J97 J99 J101 J103 J105 J107 J109 J111 J113 J115 J117 J119 J121 L87 L89 L91 L93 L95 L97 L99 L101 L103 L105 L107 L109 L111 L113 L115 L117 L119 L121 N87:N122">
    <cfRule type="cellIs" dxfId="15" priority="15" operator="lessThan">
      <formula>0</formula>
    </cfRule>
    <cfRule type="cellIs" dxfId="14" priority="16" operator="greaterThan">
      <formula>0</formula>
    </cfRule>
  </conditionalFormatting>
  <conditionalFormatting sqref="K87 K89 K91 K93 K95 K97 K99 K101 K103 K105 K107 K109 K111 K113 K115 K117 K119 K121 M87 M89 M91 M93 M95 M97 M99 M101 M103 M105 M107 M109 M111 M113 M115 M117 M119 M121 O87:O122">
    <cfRule type="cellIs" dxfId="13" priority="13" operator="lessThan">
      <formula>0</formula>
    </cfRule>
    <cfRule type="cellIs" dxfId="12" priority="14" operator="greaterThan">
      <formula>0</formula>
    </cfRule>
  </conditionalFormatting>
  <conditionalFormatting sqref="J88 J90 J92 J94 J96 J98 J100 J102 J104 J106 J108 J110 J112 J114 J116 J118 J120 J122 L88 L90 L92 L94 L96 L98 L100 L102 L104 L106 L108 L110 L112 L114 L116 L118 L120 L122">
    <cfRule type="cellIs" dxfId="11" priority="11" operator="lessThan">
      <formula>0</formula>
    </cfRule>
    <cfRule type="cellIs" dxfId="10" priority="12" operator="greaterThan">
      <formula>0</formula>
    </cfRule>
  </conditionalFormatting>
  <conditionalFormatting sqref="K88 K90 K92 K94 K96 K98 K100 K102 K104 K106 K108 K110 K112 K114 K116 K118 K120 K122 M88 M90 M92 M94 M96 M98 M100 M102 M104 M106 M108 M110 M112 M114 M116 M118 M120 M122">
    <cfRule type="cellIs" dxfId="9" priority="9" operator="lessThan">
      <formula>0</formula>
    </cfRule>
    <cfRule type="cellIs" dxfId="8" priority="10" operator="greaterThan">
      <formula>0</formula>
    </cfRule>
  </conditionalFormatting>
  <conditionalFormatting sqref="J45 J47 J49 J51 J53 J55 J57 J59 J61 J63 J65 J67 J69 J71 J73 J75 J77 J79 L45 L47 L49 L51 L53 L55 L57 L59 L61 L63 L65 L67 L69 L71 L73 L75 L77 L79 N45:N80">
    <cfRule type="cellIs" dxfId="7" priority="7" operator="lessThan">
      <formula>0</formula>
    </cfRule>
    <cfRule type="cellIs" dxfId="6" priority="8" operator="greaterThan">
      <formula>0</formula>
    </cfRule>
  </conditionalFormatting>
  <conditionalFormatting sqref="K45 K47 K49 K51 K53 K55 K57 K59 K61 K63 K65 K67 K69 K71 K73 K75 K77 K79 M45 M47 M49 M51 M53 M55 M57 M59 M61 M63 M65 M67 M69 M71 M73 M75 M77 M79 O45:O80">
    <cfRule type="cellIs" dxfId="5" priority="5" operator="lessThan">
      <formula>0</formula>
    </cfRule>
    <cfRule type="cellIs" dxfId="4" priority="6" operator="greaterThan">
      <formula>0</formula>
    </cfRule>
  </conditionalFormatting>
  <conditionalFormatting sqref="J46 J48 J50 J52 J54 J56 J58 J60 J62 J64 J66 J68 J70 J72 J74 J76 J78 J80 L46 L48 L50 L52 L54 L56 L58 L60 L62 L64 L66 L68 L70 L72 L74 L76 L78 L80">
    <cfRule type="cellIs" dxfId="3" priority="3" operator="lessThan">
      <formula>0</formula>
    </cfRule>
    <cfRule type="cellIs" dxfId="2" priority="4" operator="greaterThan">
      <formula>0</formula>
    </cfRule>
  </conditionalFormatting>
  <conditionalFormatting sqref="K46 K48 K50 K52 K54 K56 K58 K60 K62 K64 K66 K68 K70 K72 K74 K76 K78 K80 M46 M48 M50 M52 M54 M56 M58 M60 M62 M64 M66 M68 M70 M72 M74 M76 M78 M80">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ignoredErrors>
    <ignoredError sqref="I81:I86 I123:I1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Random_MoS</vt:lpstr>
      <vt:lpstr>Especificaciones seno</vt:lpstr>
      <vt:lpstr>Static_MoS</vt:lpstr>
      <vt:lpstr>Forces Input </vt:lpstr>
      <vt:lpstr>Forces x KM x KA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Diego Mataix Caballero</cp:lastModifiedBy>
  <dcterms:created xsi:type="dcterms:W3CDTF">2021-06-01T18:21:32Z</dcterms:created>
  <dcterms:modified xsi:type="dcterms:W3CDTF">2021-06-05T11:24:29Z</dcterms:modified>
</cp:coreProperties>
</file>