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SATAN-TMS\ESATAN-TMS-Models\EO_Micro_Satellite_Project\Relevant Data\"/>
    </mc:Choice>
  </mc:AlternateContent>
  <xr:revisionPtr revIDLastSave="0" documentId="13_ncr:1_{6B39A816-CEA2-4AD0-90E5-2ED822C60ACB}" xr6:coauthVersionLast="46" xr6:coauthVersionMax="46" xr10:uidLastSave="{00000000-0000-0000-0000-000000000000}"/>
  <bookViews>
    <workbookView xWindow="-28920" yWindow="-105" windowWidth="29040" windowHeight="15840" xr2:uid="{4597BB8E-3C40-40D6-9B8C-C21442658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5" i="1" l="1"/>
  <c r="R5" i="1"/>
  <c r="K5" i="1"/>
  <c r="J5" i="1"/>
  <c r="X2" i="1"/>
  <c r="Y2" i="1"/>
  <c r="X3" i="1"/>
  <c r="Y3" i="1"/>
  <c r="X4" i="1"/>
  <c r="Y4" i="1"/>
  <c r="X5" i="1"/>
  <c r="Y5" i="1"/>
  <c r="O5" i="1"/>
  <c r="N5" i="1"/>
  <c r="F8" i="1"/>
  <c r="G8" i="1"/>
  <c r="F6" i="1"/>
  <c r="G6" i="1"/>
  <c r="G7" i="1"/>
  <c r="F7" i="1"/>
  <c r="G5" i="1"/>
  <c r="F5" i="1"/>
  <c r="I24" i="1"/>
  <c r="I23" i="1"/>
  <c r="H23" i="1"/>
  <c r="H24" i="1"/>
  <c r="J15" i="1"/>
  <c r="J14" i="1"/>
  <c r="K15" i="1"/>
  <c r="K14" i="1"/>
  <c r="I15" i="1"/>
  <c r="I14" i="1"/>
  <c r="G24" i="1" l="1"/>
  <c r="AA13" i="1"/>
  <c r="F16" i="1"/>
</calcChain>
</file>

<file path=xl/sharedStrings.xml><?xml version="1.0" encoding="utf-8"?>
<sst xmlns="http://schemas.openxmlformats.org/spreadsheetml/2006/main" count="100" uniqueCount="64">
  <si>
    <t>Mode</t>
  </si>
  <si>
    <t>Cooling</t>
  </si>
  <si>
    <t>CCD Temperature [K]</t>
  </si>
  <si>
    <t>CCD Operating Temperature [K]</t>
  </si>
  <si>
    <t>PLD1 Temperature [K]</t>
  </si>
  <si>
    <t>PLD1  Operating Temperature [K]</t>
  </si>
  <si>
    <t>PLD2 Temperature [K]</t>
  </si>
  <si>
    <t>PLD2  Operating Temperature [K]</t>
  </si>
  <si>
    <t>OBDH&amp;C Temperature [K]</t>
  </si>
  <si>
    <t>OBDH&amp;C Operating Temperature [K]</t>
  </si>
  <si>
    <t>Source</t>
  </si>
  <si>
    <t>Max.</t>
  </si>
  <si>
    <t>Min.</t>
  </si>
  <si>
    <t>Nominal</t>
  </si>
  <si>
    <t>Passive</t>
  </si>
  <si>
    <t>Active + Passive</t>
  </si>
  <si>
    <t>Survival</t>
  </si>
  <si>
    <t>Survival Mode data for diagram of survival tempoeratura vs range temp</t>
  </si>
  <si>
    <t>Survival Mode</t>
  </si>
  <si>
    <t>Radiators</t>
  </si>
  <si>
    <t>Active Cooler</t>
  </si>
  <si>
    <t>Nominal Power [W]</t>
  </si>
  <si>
    <t>Heaters</t>
  </si>
  <si>
    <t>Minimum Payload temperature [K]</t>
  </si>
  <si>
    <t>PLD1</t>
  </si>
  <si>
    <t>PLD2</t>
  </si>
  <si>
    <t>OBDH&amp;C</t>
  </si>
  <si>
    <t>N/A</t>
  </si>
  <si>
    <t>Active+Passive</t>
  </si>
  <si>
    <t>Cryo-cooler*****</t>
  </si>
  <si>
    <t>Case</t>
  </si>
  <si>
    <t>Survival Mode /Cold Case</t>
  </si>
  <si>
    <t>Cold Case</t>
  </si>
  <si>
    <t>*</t>
  </si>
  <si>
    <t>Average Heat Flux:</t>
  </si>
  <si>
    <t>**</t>
  </si>
  <si>
    <t>Average Het Flux:                         ;          Requires the solar panel area to decrease from … t …</t>
  </si>
  <si>
    <t>***</t>
  </si>
  <si>
    <t xml:space="preserve">K538 Model.     Min PC=6W;       Max. PC= 16W;      Cold tip temp: 65K-110K,     Cooldown 5min     </t>
  </si>
  <si>
    <t xml:space="preserve"> Vol=</t>
  </si>
  <si>
    <t>****</t>
  </si>
  <si>
    <t>Must employ larger solar panels to deal with the added power consumption due to the use of a cryo-cooler</t>
  </si>
  <si>
    <t>*****</t>
  </si>
  <si>
    <t>[1]</t>
  </si>
  <si>
    <t>CCD_Cfg1_PC</t>
  </si>
  <si>
    <t>C:\ESATAN-TMS\ESATAN-TMS-Models\EO_Micro_Satellite_Project\Relevant Data</t>
  </si>
  <si>
    <t>[2]</t>
  </si>
  <si>
    <t>Detector model</t>
  </si>
  <si>
    <t>Detector Operating Temp. Range [K]</t>
  </si>
  <si>
    <t>Info comparativa configs modo Nominal</t>
  </si>
  <si>
    <t>Active Thermal Control</t>
  </si>
  <si>
    <t>Thermal Control System</t>
  </si>
  <si>
    <t>NO</t>
  </si>
  <si>
    <t xml:space="preserve"> Total Dissipated Power [W]</t>
  </si>
  <si>
    <t>Total Radiator Area [m^2]</t>
  </si>
  <si>
    <t>Total Solar Panel Area [m^2]</t>
  </si>
  <si>
    <t>Power [W]</t>
  </si>
  <si>
    <t>Cryo-cooler</t>
  </si>
  <si>
    <t>e2V  CCD290-99</t>
  </si>
  <si>
    <t>PICNIC IR detector</t>
  </si>
  <si>
    <t>https://www.eso.org/~gfinger/spie_hawaii2002/spie_finger_4841-89_short.pdf</t>
  </si>
  <si>
    <t>min</t>
  </si>
  <si>
    <t>max</t>
  </si>
  <si>
    <t>ebox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</si>
</sst>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0" fillId="3" borderId="15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0" xfId="0" applyAlignment="1">
      <alignment horizontal="right"/>
    </xf>
    <xf numFmtId="165" fontId="0" fillId="0" borderId="0" xfId="0" applyNumberFormat="1"/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2" fontId="0" fillId="0" borderId="9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1" fillId="0" borderId="0" xfId="0" applyFont="1"/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 wrapText="1"/>
    </xf>
    <xf numFmtId="0" fontId="0" fillId="2" borderId="22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0" fillId="0" borderId="10" xfId="0" applyNumberFormat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164" fontId="0" fillId="0" borderId="16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64" fontId="0" fillId="0" borderId="17" xfId="0" applyNumberFormat="1" applyBorder="1" applyAlignment="1">
      <alignment horizontal="center" vertical="center" wrapText="1"/>
    </xf>
    <xf numFmtId="164" fontId="0" fillId="0" borderId="33" xfId="0" applyNumberFormat="1" applyBorder="1" applyAlignment="1">
      <alignment horizontal="center" vertical="center" wrapText="1"/>
    </xf>
    <xf numFmtId="164" fontId="0" fillId="0" borderId="2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0</xdr:colOff>
      <xdr:row>19</xdr:row>
      <xdr:rowOff>0</xdr:rowOff>
    </xdr:from>
    <xdr:to>
      <xdr:col>35</xdr:col>
      <xdr:colOff>478821</xdr:colOff>
      <xdr:row>23</xdr:row>
      <xdr:rowOff>230340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6C346C8-49DA-431B-B9CB-929D2A8BB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449175" y="4248150"/>
          <a:ext cx="9920001" cy="132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B6013-99F7-4092-9DBA-E542ABCB4904}">
  <dimension ref="A1:AA24"/>
  <sheetViews>
    <sheetView tabSelected="1" workbookViewId="0">
      <selection activeCell="B12" sqref="B12:K17"/>
    </sheetView>
  </sheetViews>
  <sheetFormatPr defaultRowHeight="14.4" x14ac:dyDescent="0.3"/>
  <cols>
    <col min="2" max="2" width="14.88671875" customWidth="1"/>
    <col min="5" max="5" width="8.88671875" customWidth="1"/>
    <col min="7" max="7" width="9.88671875" customWidth="1"/>
    <col min="10" max="10" width="10.44140625" customWidth="1"/>
    <col min="21" max="21" width="13.109375" customWidth="1"/>
  </cols>
  <sheetData>
    <row r="1" spans="1:27" x14ac:dyDescent="0.3">
      <c r="B1" s="5" t="s">
        <v>17</v>
      </c>
      <c r="X1" t="s">
        <v>61</v>
      </c>
      <c r="Y1" t="s">
        <v>62</v>
      </c>
    </row>
    <row r="2" spans="1:27" ht="15" thickBot="1" x14ac:dyDescent="0.35">
      <c r="W2">
        <v>1</v>
      </c>
      <c r="X2" s="81">
        <f>273.15-20</f>
        <v>253.14999999999998</v>
      </c>
      <c r="Y2" s="81">
        <f>273.15+60</f>
        <v>333.15</v>
      </c>
    </row>
    <row r="3" spans="1:27" ht="28.2" customHeight="1" x14ac:dyDescent="0.3">
      <c r="A3" s="59"/>
      <c r="B3" s="60" t="s">
        <v>0</v>
      </c>
      <c r="C3" s="61" t="s">
        <v>1</v>
      </c>
      <c r="D3" s="40" t="s">
        <v>2</v>
      </c>
      <c r="E3" s="41"/>
      <c r="F3" s="40" t="s">
        <v>3</v>
      </c>
      <c r="G3" s="41"/>
      <c r="H3" s="40" t="s">
        <v>4</v>
      </c>
      <c r="I3" s="41"/>
      <c r="J3" s="40" t="s">
        <v>5</v>
      </c>
      <c r="K3" s="41"/>
      <c r="L3" s="40" t="s">
        <v>6</v>
      </c>
      <c r="M3" s="41"/>
      <c r="N3" s="40" t="s">
        <v>7</v>
      </c>
      <c r="O3" s="41"/>
      <c r="P3" s="40" t="s">
        <v>8</v>
      </c>
      <c r="Q3" s="41"/>
      <c r="R3" s="40" t="s">
        <v>9</v>
      </c>
      <c r="S3" s="41"/>
      <c r="T3" s="59"/>
      <c r="W3">
        <v>2</v>
      </c>
      <c r="X3" s="81">
        <f>273.15-40</f>
        <v>233.14999999999998</v>
      </c>
      <c r="Y3" s="81">
        <f>273.15+70</f>
        <v>343.15</v>
      </c>
    </row>
    <row r="4" spans="1:27" ht="15" thickBot="1" x14ac:dyDescent="0.35">
      <c r="A4" s="59"/>
      <c r="B4" s="62"/>
      <c r="C4" s="63"/>
      <c r="D4" s="64" t="s">
        <v>11</v>
      </c>
      <c r="E4" s="65" t="s">
        <v>12</v>
      </c>
      <c r="F4" s="64" t="s">
        <v>11</v>
      </c>
      <c r="G4" s="65" t="s">
        <v>12</v>
      </c>
      <c r="H4" s="64" t="s">
        <v>11</v>
      </c>
      <c r="I4" s="65" t="s">
        <v>12</v>
      </c>
      <c r="J4" s="64" t="s">
        <v>11</v>
      </c>
      <c r="K4" s="65" t="s">
        <v>12</v>
      </c>
      <c r="L4" s="64" t="s">
        <v>11</v>
      </c>
      <c r="M4" s="65" t="s">
        <v>12</v>
      </c>
      <c r="N4" s="64" t="s">
        <v>11</v>
      </c>
      <c r="O4" s="65" t="s">
        <v>12</v>
      </c>
      <c r="P4" s="64" t="s">
        <v>11</v>
      </c>
      <c r="Q4" s="65" t="s">
        <v>12</v>
      </c>
      <c r="R4" s="64" t="s">
        <v>11</v>
      </c>
      <c r="S4" s="65" t="s">
        <v>12</v>
      </c>
      <c r="T4" s="59"/>
      <c r="W4" t="s">
        <v>63</v>
      </c>
      <c r="X4" s="81">
        <f>273.15-25</f>
        <v>248.14999999999998</v>
      </c>
      <c r="Y4" s="81">
        <f>273.15+65</f>
        <v>338.15</v>
      </c>
    </row>
    <row r="5" spans="1:27" x14ac:dyDescent="0.3">
      <c r="A5" s="59"/>
      <c r="B5" s="66" t="s">
        <v>13</v>
      </c>
      <c r="C5" s="67" t="s">
        <v>14</v>
      </c>
      <c r="D5" s="68">
        <v>215.5</v>
      </c>
      <c r="E5" s="69">
        <v>213</v>
      </c>
      <c r="F5">
        <f>K23</f>
        <v>323</v>
      </c>
      <c r="G5">
        <f>L23</f>
        <v>153</v>
      </c>
      <c r="H5" s="68">
        <v>282.3</v>
      </c>
      <c r="I5" s="68">
        <v>279.2</v>
      </c>
      <c r="J5" s="86">
        <f>X2</f>
        <v>253.14999999999998</v>
      </c>
      <c r="K5" s="86">
        <f>Y2</f>
        <v>333.15</v>
      </c>
      <c r="L5" s="68">
        <v>282.7</v>
      </c>
      <c r="M5" s="69">
        <v>279.7</v>
      </c>
      <c r="N5" s="52">
        <f>Y3</f>
        <v>343.15</v>
      </c>
      <c r="O5" s="52">
        <f>X3</f>
        <v>233.14999999999998</v>
      </c>
      <c r="P5" s="68">
        <v>291.7</v>
      </c>
      <c r="Q5" s="69">
        <v>285.2</v>
      </c>
      <c r="R5" s="52">
        <f>Y4</f>
        <v>338.15</v>
      </c>
      <c r="S5" s="83">
        <f>X4</f>
        <v>248.14999999999998</v>
      </c>
      <c r="T5" s="59"/>
      <c r="X5" s="81">
        <f>273.15-55</f>
        <v>218.14999999999998</v>
      </c>
      <c r="Y5" s="81">
        <f>273.15+85</f>
        <v>358.15</v>
      </c>
    </row>
    <row r="6" spans="1:27" ht="29.4" thickBot="1" x14ac:dyDescent="0.35">
      <c r="A6" s="59"/>
      <c r="B6" s="70"/>
      <c r="C6" s="6" t="s">
        <v>15</v>
      </c>
      <c r="D6" s="71">
        <v>70.599999999999994</v>
      </c>
      <c r="E6" s="71">
        <v>70.5</v>
      </c>
      <c r="F6" s="71">
        <f>K24</f>
        <v>110</v>
      </c>
      <c r="G6" s="71">
        <f>L24</f>
        <v>60</v>
      </c>
      <c r="H6" s="71">
        <v>285.7</v>
      </c>
      <c r="I6" s="71">
        <v>282.2</v>
      </c>
      <c r="J6" s="87"/>
      <c r="K6" s="87"/>
      <c r="L6" s="71">
        <v>286.10000000000002</v>
      </c>
      <c r="M6" s="71">
        <v>282.7</v>
      </c>
      <c r="N6" s="82"/>
      <c r="O6" s="82"/>
      <c r="P6" s="71">
        <v>297.39999999999998</v>
      </c>
      <c r="Q6" s="71">
        <v>290</v>
      </c>
      <c r="R6" s="82"/>
      <c r="S6" s="84"/>
      <c r="T6" s="59"/>
      <c r="X6" s="81" t="s">
        <v>27</v>
      </c>
      <c r="Y6" s="81" t="s">
        <v>27</v>
      </c>
    </row>
    <row r="7" spans="1:27" ht="14.4" customHeight="1" thickBot="1" x14ac:dyDescent="0.35">
      <c r="A7" s="59"/>
      <c r="B7" s="66" t="s">
        <v>16</v>
      </c>
      <c r="C7" s="67" t="s">
        <v>14</v>
      </c>
      <c r="D7" s="68">
        <v>212.1</v>
      </c>
      <c r="E7" s="69">
        <v>209.6</v>
      </c>
      <c r="F7" s="68">
        <f>K23</f>
        <v>323</v>
      </c>
      <c r="G7" s="68">
        <f>L23</f>
        <v>153</v>
      </c>
      <c r="H7" s="68">
        <v>267.5</v>
      </c>
      <c r="I7" s="69">
        <v>264.39999999999998</v>
      </c>
      <c r="J7" s="87"/>
      <c r="K7" s="87"/>
      <c r="L7" s="68">
        <v>267.60000000000002</v>
      </c>
      <c r="M7" s="69">
        <v>264.7</v>
      </c>
      <c r="N7" s="82"/>
      <c r="O7" s="82"/>
      <c r="P7" s="68">
        <v>275.2</v>
      </c>
      <c r="Q7" s="69">
        <v>268.60000000000002</v>
      </c>
      <c r="R7" s="82"/>
      <c r="S7" s="84"/>
      <c r="T7" s="59"/>
      <c r="X7" s="3">
        <v>40</v>
      </c>
      <c r="Y7" s="3">
        <v>350</v>
      </c>
    </row>
    <row r="8" spans="1:27" ht="29.4" thickBot="1" x14ac:dyDescent="0.35">
      <c r="A8" s="59"/>
      <c r="B8" s="72"/>
      <c r="C8" s="4" t="s">
        <v>15</v>
      </c>
      <c r="D8" s="73">
        <v>252.2</v>
      </c>
      <c r="E8" s="73">
        <v>251.4</v>
      </c>
      <c r="F8" s="73">
        <f>F6</f>
        <v>110</v>
      </c>
      <c r="G8" s="73">
        <f>G6</f>
        <v>60</v>
      </c>
      <c r="H8" s="73">
        <v>264.5</v>
      </c>
      <c r="I8" s="73">
        <v>261.10000000000002</v>
      </c>
      <c r="J8" s="88"/>
      <c r="K8" s="88"/>
      <c r="L8" s="73">
        <v>264.89999999999998</v>
      </c>
      <c r="M8" s="73">
        <v>261.7</v>
      </c>
      <c r="N8" s="53"/>
      <c r="O8" s="53"/>
      <c r="P8" s="73">
        <v>275.3</v>
      </c>
      <c r="Q8" s="73">
        <v>267.89999999999998</v>
      </c>
      <c r="R8" s="53"/>
      <c r="S8" s="85"/>
      <c r="T8" s="59"/>
    </row>
    <row r="10" spans="1:27" x14ac:dyDescent="0.3">
      <c r="B10" s="5" t="s">
        <v>31</v>
      </c>
      <c r="C10" s="5"/>
    </row>
    <row r="11" spans="1:27" ht="15" thickBot="1" x14ac:dyDescent="0.35">
      <c r="R11" s="27" t="s">
        <v>33</v>
      </c>
      <c r="S11" s="27"/>
      <c r="T11" t="s">
        <v>34</v>
      </c>
    </row>
    <row r="12" spans="1:27" ht="29.4" customHeight="1" x14ac:dyDescent="0.3">
      <c r="B12" s="54" t="s">
        <v>30</v>
      </c>
      <c r="C12" s="74" t="s">
        <v>51</v>
      </c>
      <c r="D12" s="48" t="s">
        <v>19</v>
      </c>
      <c r="E12" s="50" t="s">
        <v>50</v>
      </c>
      <c r="F12" s="50" t="s">
        <v>21</v>
      </c>
      <c r="G12" s="56" t="s">
        <v>53</v>
      </c>
      <c r="H12" s="7" t="s">
        <v>22</v>
      </c>
      <c r="I12" s="40" t="s">
        <v>23</v>
      </c>
      <c r="J12" s="58"/>
      <c r="K12" s="41"/>
      <c r="R12" s="27" t="s">
        <v>35</v>
      </c>
      <c r="S12" s="27"/>
      <c r="T12" t="s">
        <v>36</v>
      </c>
    </row>
    <row r="13" spans="1:27" ht="30.6" customHeight="1" thickBot="1" x14ac:dyDescent="0.35">
      <c r="B13" s="55"/>
      <c r="C13" s="75"/>
      <c r="D13" s="49"/>
      <c r="E13" s="51"/>
      <c r="F13" s="51"/>
      <c r="G13" s="57"/>
      <c r="H13" s="8"/>
      <c r="I13" s="1" t="s">
        <v>24</v>
      </c>
      <c r="J13" s="2" t="s">
        <v>25</v>
      </c>
      <c r="K13" s="9" t="s">
        <v>26</v>
      </c>
      <c r="R13" s="27" t="s">
        <v>37</v>
      </c>
      <c r="S13" s="27"/>
      <c r="T13" t="s">
        <v>38</v>
      </c>
      <c r="Z13" t="s">
        <v>39</v>
      </c>
      <c r="AA13" s="28">
        <f>(0.042)^2*PI()*0.071</f>
        <v>3.9346563030620004E-4</v>
      </c>
    </row>
    <row r="14" spans="1:27" ht="20.399999999999999" customHeight="1" thickBot="1" x14ac:dyDescent="0.35">
      <c r="B14" s="44" t="s">
        <v>18</v>
      </c>
      <c r="C14" s="24" t="s">
        <v>14</v>
      </c>
      <c r="D14" s="42">
        <v>4</v>
      </c>
      <c r="E14" s="42" t="s">
        <v>27</v>
      </c>
      <c r="F14" s="42">
        <v>22.1</v>
      </c>
      <c r="G14" s="11">
        <v>2</v>
      </c>
      <c r="H14" s="12" t="s">
        <v>52</v>
      </c>
      <c r="I14" s="78">
        <f>I7</f>
        <v>264.39999999999998</v>
      </c>
      <c r="J14" s="80">
        <f>M7</f>
        <v>264.7</v>
      </c>
      <c r="K14" s="79">
        <f>Q7</f>
        <v>268.60000000000002</v>
      </c>
      <c r="R14" s="27" t="s">
        <v>40</v>
      </c>
      <c r="S14" s="27"/>
      <c r="T14" t="s">
        <v>41</v>
      </c>
    </row>
    <row r="15" spans="1:27" ht="29.4" thickBot="1" x14ac:dyDescent="0.35">
      <c r="B15" s="45"/>
      <c r="C15" s="25" t="s">
        <v>28</v>
      </c>
      <c r="D15" s="43"/>
      <c r="E15" s="43"/>
      <c r="F15" s="43"/>
      <c r="G15" s="16">
        <v>0</v>
      </c>
      <c r="H15" s="17" t="s">
        <v>52</v>
      </c>
      <c r="I15" s="78">
        <f>I8</f>
        <v>261.10000000000002</v>
      </c>
      <c r="J15" s="80">
        <f>M8</f>
        <v>261.7</v>
      </c>
      <c r="K15" s="79">
        <f>Q8</f>
        <v>267.89999999999998</v>
      </c>
      <c r="R15" s="27" t="s">
        <v>42</v>
      </c>
      <c r="S15" s="27"/>
    </row>
    <row r="16" spans="1:27" ht="14.4" customHeight="1" thickBot="1" x14ac:dyDescent="0.35">
      <c r="B16" s="44" t="s">
        <v>32</v>
      </c>
      <c r="C16" s="24" t="s">
        <v>14</v>
      </c>
      <c r="D16" s="42">
        <v>3</v>
      </c>
      <c r="E16" s="52" t="s">
        <v>57</v>
      </c>
      <c r="F16" s="52">
        <f>22.1+16</f>
        <v>38.1</v>
      </c>
      <c r="G16" s="21">
        <v>2</v>
      </c>
      <c r="H16" s="12" t="s">
        <v>52</v>
      </c>
      <c r="I16" s="78">
        <v>256</v>
      </c>
      <c r="J16" s="14">
        <v>256.10000000000002</v>
      </c>
      <c r="K16" s="12">
        <v>264.7</v>
      </c>
      <c r="R16" s="27" t="s">
        <v>43</v>
      </c>
      <c r="S16" s="27"/>
      <c r="T16" t="s">
        <v>44</v>
      </c>
      <c r="U16" t="s">
        <v>45</v>
      </c>
    </row>
    <row r="17" spans="2:20" ht="29.4" thickBot="1" x14ac:dyDescent="0.35">
      <c r="B17" s="45"/>
      <c r="C17" s="26" t="s">
        <v>28</v>
      </c>
      <c r="D17" s="43"/>
      <c r="E17" s="53"/>
      <c r="F17" s="53"/>
      <c r="G17" s="22">
        <v>0</v>
      </c>
      <c r="H17" s="17" t="s">
        <v>52</v>
      </c>
      <c r="I17" s="13">
        <v>253.3</v>
      </c>
      <c r="J17" s="19">
        <v>253.7</v>
      </c>
      <c r="K17" s="17">
        <v>256.3</v>
      </c>
      <c r="R17" s="27" t="s">
        <v>46</v>
      </c>
      <c r="S17" s="27"/>
      <c r="T17" t="s">
        <v>60</v>
      </c>
    </row>
    <row r="19" spans="2:20" x14ac:dyDescent="0.3">
      <c r="B19" s="39" t="s">
        <v>49</v>
      </c>
    </row>
    <row r="20" spans="2:20" ht="15" thickBot="1" x14ac:dyDescent="0.35"/>
    <row r="21" spans="2:20" ht="28.8" customHeight="1" x14ac:dyDescent="0.3">
      <c r="B21" s="46" t="s">
        <v>1</v>
      </c>
      <c r="C21" s="48" t="s">
        <v>19</v>
      </c>
      <c r="D21" s="50" t="s">
        <v>54</v>
      </c>
      <c r="E21" s="50" t="s">
        <v>55</v>
      </c>
      <c r="F21" s="50" t="s">
        <v>20</v>
      </c>
      <c r="G21" s="29" t="s">
        <v>56</v>
      </c>
      <c r="H21" s="40" t="s">
        <v>2</v>
      </c>
      <c r="I21" s="41"/>
      <c r="J21" s="7" t="s">
        <v>47</v>
      </c>
      <c r="K21" s="40" t="s">
        <v>48</v>
      </c>
      <c r="L21" s="41"/>
      <c r="M21" s="7" t="s">
        <v>10</v>
      </c>
    </row>
    <row r="22" spans="2:20" ht="15" thickBot="1" x14ac:dyDescent="0.35">
      <c r="B22" s="47"/>
      <c r="C22" s="49"/>
      <c r="D22" s="51"/>
      <c r="E22" s="51"/>
      <c r="F22" s="51"/>
      <c r="G22" s="30"/>
      <c r="H22" s="1" t="s">
        <v>11</v>
      </c>
      <c r="I22" s="2" t="s">
        <v>12</v>
      </c>
      <c r="J22" s="8"/>
      <c r="K22" s="1" t="s">
        <v>11</v>
      </c>
      <c r="L22" s="2" t="s">
        <v>12</v>
      </c>
      <c r="M22" s="8"/>
    </row>
    <row r="23" spans="2:20" ht="28.2" customHeight="1" thickBot="1" x14ac:dyDescent="0.35">
      <c r="B23" s="18" t="s">
        <v>14</v>
      </c>
      <c r="C23" s="15">
        <v>4</v>
      </c>
      <c r="D23" s="31">
        <v>0.28389999999999999</v>
      </c>
      <c r="E23" s="38">
        <v>0.21</v>
      </c>
      <c r="F23" s="32" t="s">
        <v>52</v>
      </c>
      <c r="G23" s="15">
        <v>22.1</v>
      </c>
      <c r="H23" s="33">
        <f>D5</f>
        <v>215.5</v>
      </c>
      <c r="I23" s="34">
        <f>E5</f>
        <v>213</v>
      </c>
      <c r="J23" s="76" t="s">
        <v>58</v>
      </c>
      <c r="K23" s="18">
        <v>323</v>
      </c>
      <c r="L23" s="19">
        <v>153</v>
      </c>
      <c r="M23" s="17" t="s">
        <v>43</v>
      </c>
    </row>
    <row r="24" spans="2:20" ht="38.4" customHeight="1" x14ac:dyDescent="0.3">
      <c r="B24" s="20" t="s">
        <v>28</v>
      </c>
      <c r="C24" s="10">
        <v>3</v>
      </c>
      <c r="D24" s="14">
        <v>0.24390000000000001</v>
      </c>
      <c r="E24" s="35">
        <v>0.28000000000000003</v>
      </c>
      <c r="F24" s="20" t="s">
        <v>29</v>
      </c>
      <c r="G24" s="23">
        <f>22.1+16</f>
        <v>38.1</v>
      </c>
      <c r="H24" s="36">
        <f>D6</f>
        <v>70.599999999999994</v>
      </c>
      <c r="I24" s="37">
        <f>E6</f>
        <v>70.5</v>
      </c>
      <c r="J24" s="77" t="s">
        <v>59</v>
      </c>
      <c r="K24" s="13">
        <v>110</v>
      </c>
      <c r="L24" s="14">
        <v>60</v>
      </c>
      <c r="M24" s="12" t="s">
        <v>46</v>
      </c>
    </row>
  </sheetData>
  <mergeCells count="40">
    <mergeCell ref="B7:B8"/>
    <mergeCell ref="B3:B4"/>
    <mergeCell ref="B5:B6"/>
    <mergeCell ref="C3:C4"/>
    <mergeCell ref="D3:E3"/>
    <mergeCell ref="F3:G3"/>
    <mergeCell ref="H3:I3"/>
    <mergeCell ref="G12:G13"/>
    <mergeCell ref="I12:K12"/>
    <mergeCell ref="N3:O3"/>
    <mergeCell ref="P3:Q3"/>
    <mergeCell ref="R3:S3"/>
    <mergeCell ref="J3:K3"/>
    <mergeCell ref="L3:M3"/>
    <mergeCell ref="J5:J8"/>
    <mergeCell ref="K5:K8"/>
    <mergeCell ref="N5:N8"/>
    <mergeCell ref="O5:O8"/>
    <mergeCell ref="R5:R8"/>
    <mergeCell ref="S5:S8"/>
    <mergeCell ref="B12:B13"/>
    <mergeCell ref="C12:C13"/>
    <mergeCell ref="D12:D13"/>
    <mergeCell ref="E12:E13"/>
    <mergeCell ref="F12:F13"/>
    <mergeCell ref="E16:E17"/>
    <mergeCell ref="F16:F17"/>
    <mergeCell ref="D14:D15"/>
    <mergeCell ref="E14:E15"/>
    <mergeCell ref="F14:F15"/>
    <mergeCell ref="B16:B17"/>
    <mergeCell ref="B14:B15"/>
    <mergeCell ref="B21:B22"/>
    <mergeCell ref="C21:C22"/>
    <mergeCell ref="D21:D22"/>
    <mergeCell ref="D16:D17"/>
    <mergeCell ref="K21:L21"/>
    <mergeCell ref="E21:E22"/>
    <mergeCell ref="F21:F22"/>
    <mergeCell ref="H21:I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Mataix Caballero</dc:creator>
  <cp:lastModifiedBy>Diego Mataix Caballero</cp:lastModifiedBy>
  <dcterms:created xsi:type="dcterms:W3CDTF">2021-05-20T21:36:55Z</dcterms:created>
  <dcterms:modified xsi:type="dcterms:W3CDTF">2021-05-21T12:18:35Z</dcterms:modified>
</cp:coreProperties>
</file>