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5DCD09B2-688A-4E4B-8064-6B66DC656CE1}" xr6:coauthVersionLast="47" xr6:coauthVersionMax="47" xr10:uidLastSave="{00000000-0000-0000-0000-000000000000}"/>
  <bookViews>
    <workbookView xWindow="-96" yWindow="-96" windowWidth="23232" windowHeight="12552" xr2:uid="{00000000-000D-0000-FFFF-FFFF00000000}"/>
  </bookViews>
  <sheets>
    <sheet name="ProjectSchedule" sheetId="11" r:id="rId1"/>
    <sheet name="Hours Invested" sheetId="13" r:id="rId2"/>
    <sheet name="About" sheetId="12"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11" l="1"/>
  <c r="E41" i="11"/>
  <c r="F41" i="11" s="1"/>
  <c r="F42" i="11" s="1"/>
  <c r="E40" i="11"/>
  <c r="F39" i="11"/>
  <c r="E39" i="11"/>
  <c r="F38" i="11"/>
  <c r="E38" i="11"/>
  <c r="F36" i="11"/>
  <c r="E33" i="11"/>
  <c r="E32" i="11"/>
  <c r="E31" i="11"/>
  <c r="E18" i="11"/>
  <c r="E19" i="11" s="1"/>
  <c r="E17" i="11"/>
  <c r="E16" i="11"/>
  <c r="E13" i="11"/>
  <c r="F12" i="11"/>
  <c r="F13" i="11" s="1"/>
  <c r="E12" i="11"/>
  <c r="F11" i="11"/>
  <c r="E11" i="11"/>
  <c r="F10" i="11"/>
  <c r="E3" i="11"/>
  <c r="F9" i="11"/>
  <c r="E9" i="11"/>
  <c r="E10" i="11" s="1"/>
  <c r="F20" i="13"/>
  <c r="F2" i="13"/>
  <c r="H7" i="11"/>
  <c r="E42" i="11" l="1"/>
  <c r="F18" i="11"/>
  <c r="F19" i="11" s="1"/>
  <c r="E20" i="11" l="1"/>
  <c r="F20" i="11" s="1"/>
  <c r="E21" i="11" s="1"/>
  <c r="I5" i="11"/>
  <c r="H45" i="11"/>
  <c r="H44" i="11"/>
  <c r="H28" i="11"/>
  <c r="H14" i="11"/>
  <c r="H8" i="11"/>
  <c r="F21" i="11" l="1"/>
  <c r="E22" i="11" s="1"/>
  <c r="F22" i="11" s="1"/>
  <c r="E24" i="11" s="1"/>
  <c r="F24" i="11" s="1"/>
  <c r="E25" i="11" s="1"/>
  <c r="F25" i="11" s="1"/>
  <c r="E26" i="11" s="1"/>
  <c r="F26" i="11" s="1"/>
  <c r="E27" i="11" s="1"/>
  <c r="F27" i="11" s="1"/>
  <c r="E29" i="11" s="1"/>
  <c r="H9" i="11"/>
  <c r="I6" i="11"/>
  <c r="F29" i="11" l="1"/>
  <c r="E30" i="11" s="1"/>
  <c r="H30" i="11" s="1"/>
  <c r="H33" i="11"/>
  <c r="H10" i="11"/>
  <c r="H31" i="11"/>
  <c r="H15" i="11"/>
  <c r="H13" i="11"/>
  <c r="J5" i="11"/>
  <c r="K5" i="11" s="1"/>
  <c r="L5" i="11" s="1"/>
  <c r="M5" i="11" s="1"/>
  <c r="N5" i="11" s="1"/>
  <c r="O5" i="11" s="1"/>
  <c r="P5" i="11" s="1"/>
  <c r="I4" i="11"/>
  <c r="H29" i="11" l="1"/>
  <c r="H32" i="11"/>
  <c r="H16" i="11"/>
  <c r="H11" i="11"/>
  <c r="H12" i="11"/>
  <c r="P4" i="11"/>
  <c r="Q5" i="11"/>
  <c r="R5" i="11" s="1"/>
  <c r="S5" i="11" s="1"/>
  <c r="T5" i="11" s="1"/>
  <c r="U5" i="11" s="1"/>
  <c r="V5" i="11" s="1"/>
  <c r="W5" i="11" s="1"/>
  <c r="J6" i="11"/>
  <c r="H21" i="11" l="1"/>
  <c r="H18" i="11"/>
  <c r="W4" i="11"/>
  <c r="X5" i="11"/>
  <c r="Y5" i="11" s="1"/>
  <c r="Z5" i="11" s="1"/>
  <c r="AA5" i="11" s="1"/>
  <c r="AB5" i="11" s="1"/>
  <c r="AC5" i="11" s="1"/>
  <c r="AD5" i="11" s="1"/>
  <c r="K6" i="11"/>
  <c r="H17"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E37" i="11" l="1"/>
  <c r="F37" i="11" s="1"/>
</calcChain>
</file>

<file path=xl/sharedStrings.xml><?xml version="1.0" encoding="utf-8"?>
<sst xmlns="http://schemas.openxmlformats.org/spreadsheetml/2006/main" count="139" uniqueCount="107">
  <si>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</si>
  <si>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</si>
  <si>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</si>
  <si>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</si>
  <si>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</si>
  <si>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</si>
  <si>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</si>
  <si>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</si>
  <si>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</si>
  <si>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</si>
  <si>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</si>
  <si>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</si>
  <si>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</si>
  <si>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</si>
  <si>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</si>
  <si>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</si>
  <si>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</si>
  <si>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</si>
  <si>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</si>
  <si>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</si>
  <si>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</si>
  <si>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</si>
  <si>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</si>
  <si>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</si>
  <si>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</si>
  <si>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</si>
  <si>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</si>
  <si>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</si>
  <si>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</si>
  <si>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</si>
  <si>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</si>
  <si>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</si>
  <si>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</si>
  <si>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</si>
  <si>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</si>
  <si>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</si>
  <si>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</si>
  <si>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</si>
  <si>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</si>
  <si>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</si>
  <si>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</si>
  <si>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</si>
  <si>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</si>
  <si>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Polytechnic University of Madrid</t>
  </si>
  <si>
    <t>Diego Mataix Caballero</t>
  </si>
  <si>
    <t>Week 1</t>
  </si>
  <si>
    <t>Week</t>
  </si>
  <si>
    <t>Start Date</t>
  </si>
  <si>
    <t>End Date</t>
  </si>
  <si>
    <t>Activities</t>
  </si>
  <si>
    <t>Hours Invested</t>
  </si>
  <si>
    <t>Week 2</t>
  </si>
  <si>
    <t>Week 3</t>
  </si>
  <si>
    <t>Week 4</t>
  </si>
  <si>
    <t>Week 5</t>
  </si>
  <si>
    <t>Week 6</t>
  </si>
  <si>
    <t>Week 7</t>
  </si>
  <si>
    <t>Week 8</t>
  </si>
  <si>
    <t>Week 9</t>
  </si>
  <si>
    <t>Week 10</t>
  </si>
  <si>
    <t>Week 11</t>
  </si>
  <si>
    <t>Week 12</t>
  </si>
  <si>
    <t>Week 13</t>
  </si>
  <si>
    <t>Week 14</t>
  </si>
  <si>
    <t>Week 15</t>
  </si>
  <si>
    <t>Week 16</t>
  </si>
  <si>
    <t>Week 17</t>
  </si>
  <si>
    <t>Preparation (1), Study Convection (2), Understand model (3)</t>
  </si>
  <si>
    <t>(1) - 4 hours, (2) - 2 hours, (3) - 5 hours</t>
  </si>
  <si>
    <t>Total Hours</t>
  </si>
  <si>
    <t>Total</t>
  </si>
  <si>
    <t>Study Convection (1), Understand model (2)</t>
  </si>
  <si>
    <t>(1) - 2 hours (Monday), (2) - 1.5 hours (Monday)</t>
  </si>
  <si>
    <t>DMC</t>
  </si>
  <si>
    <t>Study Convection</t>
  </si>
  <si>
    <t>Study program code</t>
  </si>
  <si>
    <t>Initial Preparation</t>
  </si>
  <si>
    <t>Study ESATAN test model</t>
  </si>
  <si>
    <t>Study ESATAN flight model</t>
  </si>
  <si>
    <t>CE2 - Correlating the thermal model of the B2Space 3U cubesat with the available flight data for the TASEC-Lab project</t>
  </si>
  <si>
    <t>1. Preparation. Understanding the model</t>
  </si>
  <si>
    <t>Write the introduction</t>
  </si>
  <si>
    <t>Write the results section</t>
  </si>
  <si>
    <t>Write the literature review section</t>
  </si>
  <si>
    <t>Write the methodology section</t>
  </si>
  <si>
    <t>Write the discussion section</t>
  </si>
  <si>
    <t>Write the conclusion</t>
  </si>
  <si>
    <t>Include all relevant appendices</t>
  </si>
  <si>
    <t>Prepare presentation</t>
  </si>
  <si>
    <t>2. Analyse and correct the model. Begin with stationary solution at 18 km for COC and HOC cases</t>
  </si>
  <si>
    <t>Create a new model from scratch. B2Space_New</t>
  </si>
  <si>
    <t>Make the COC radiative case work</t>
  </si>
  <si>
    <t>Make the COC analysis case work</t>
  </si>
  <si>
    <t>Make the HOC radiative case work</t>
  </si>
  <si>
    <t>Make the HOC analysis case work</t>
  </si>
  <si>
    <t>Adapt the geometry to better fit the real model</t>
  </si>
  <si>
    <t>Adapt the model properties to better fit the real model</t>
  </si>
  <si>
    <t>Achieve results that are beliavable</t>
  </si>
  <si>
    <t>4. Correlate the TVT thermal model</t>
  </si>
  <si>
    <t>3. Design and carry out a thermal vacuum test (TVT)</t>
  </si>
  <si>
    <t>Design the TVT</t>
  </si>
  <si>
    <t>Submit the document</t>
  </si>
  <si>
    <t>Prepare the CubeSat for the TVT</t>
  </si>
  <si>
    <t>Carry out the TVT</t>
  </si>
  <si>
    <t>5. Final work</t>
  </si>
  <si>
    <t>Write the background section</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</si>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</sst>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1" tint="0.49998474074526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14" fontId="0" fillId="0" borderId="0" xfId="0" applyNumberFormat="1"/>
    <xf numFmtId="0" fontId="0" fillId="0" borderId="0" xfId="0" applyAlignment="1">
      <alignment horizontal="center" vertical="center"/>
    </xf>
    <xf numFmtId="0" fontId="6" fillId="0" borderId="0" xfId="0" applyFont="1"/>
    <xf numFmtId="0" fontId="22" fillId="12" borderId="11" xfId="0" applyFont="1" applyFill="1" applyBorder="1" applyAlignment="1">
      <alignment horizontal="right"/>
    </xf>
    <xf numFmtId="0" fontId="22" fillId="12" borderId="11" xfId="0" applyFont="1" applyFill="1" applyBorder="1"/>
    <xf numFmtId="0" fontId="6" fillId="7"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9" fillId="13" borderId="2" xfId="12" applyFill="1">
      <alignment horizontal="left" vertical="center" indent="2"/>
    </xf>
    <xf numFmtId="0" fontId="9" fillId="13" borderId="2" xfId="11" applyFill="1">
      <alignment horizontal="center" vertical="center"/>
    </xf>
    <xf numFmtId="9" fontId="5" fillId="13" borderId="2" xfId="2" applyFont="1" applyFill="1" applyBorder="1" applyAlignment="1">
      <alignment horizontal="center" vertical="center"/>
    </xf>
    <xf numFmtId="165" fontId="9" fillId="13" borderId="2" xfId="10" applyFill="1">
      <alignment horizontal="center" vertical="center"/>
    </xf>
    <xf numFmtId="0" fontId="9" fillId="14" borderId="2" xfId="11" applyFill="1">
      <alignment horizontal="center" vertical="center"/>
    </xf>
    <xf numFmtId="9" fontId="5" fillId="14" borderId="2" xfId="2" applyFont="1" applyFill="1" applyBorder="1" applyAlignment="1">
      <alignment horizontal="center" vertical="center"/>
    </xf>
    <xf numFmtId="165" fontId="9" fillId="14" borderId="2" xfId="10" applyFill="1">
      <alignment horizontal="center" vertical="center"/>
    </xf>
    <xf numFmtId="0" fontId="6" fillId="14" borderId="2" xfId="12" applyFont="1" applyFill="1">
      <alignment horizontal="left" vertical="center" indent="2"/>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0" fontId="9" fillId="16" borderId="2" xfId="11" applyFill="1">
      <alignment horizontal="center" vertical="center"/>
    </xf>
    <xf numFmtId="9" fontId="5" fillId="16" borderId="2" xfId="2" applyFont="1" applyFill="1" applyBorder="1" applyAlignment="1">
      <alignment horizontal="center" vertical="center"/>
    </xf>
    <xf numFmtId="165" fontId="9" fillId="16" borderId="2" xfId="10" applyFill="1">
      <alignment horizontal="center" vertical="center"/>
    </xf>
    <xf numFmtId="0" fontId="6" fillId="16" borderId="2" xfId="12" applyFont="1" applyFill="1">
      <alignment horizontal="left" vertical="center" indent="2"/>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7">
    <dxf>
      <font>
        <b/>
      </font>
      <numFmt numFmtId="0" formatCode="General"/>
    </dxf>
    <dxf>
      <numFmt numFmtId="19" formatCode="dd/mm/yyyy"/>
    </dxf>
    <dxf>
      <numFmt numFmtId="19" formatCode="dd/mm/yyyy"/>
    </dxf>
    <dxf>
      <alignment horizontal="center"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fgColor theme="1" tint="0.499984740745262"/>
        </patternFill>
      </fill>
      <border diagonalUp="1">
        <diagonal style="thin">
          <color auto="1"/>
        </diagonal>
      </border>
    </dxf>
  </dxfs>
  <tableStyles count="2" defaultTableStyle="TableStyleMedium2" defaultPivotStyle="PivotStyleLight16">
    <tableStyle name="Grey Table" pivot="0" count="1" xr9:uid="{691F0F87-5D4D-4BE0-AF66-D98877C7695C}">
      <tableStyleElement type="wholeTable" dxfId="16"/>
    </tableStyle>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B04651-B9EB-4F78-92D3-0E6026461653}" name="Table1" displayName="Table1" ref="A1:F18" totalsRowShown="0" headerRowDxfId="3">
  <autoFilter ref="A1:F18" xr:uid="{43B04651-B9EB-4F78-92D3-0E6026461653}">
    <filterColumn colId="0" hiddenButton="1"/>
    <filterColumn colId="1" hiddenButton="1"/>
    <filterColumn colId="2" hiddenButton="1"/>
    <filterColumn colId="3" hiddenButton="1"/>
    <filterColumn colId="4" hiddenButton="1"/>
    <filterColumn colId="5" hiddenButton="1"/>
  </autoFilter>
  <tableColumns count="6">
    <tableColumn id="1" xr3:uid="{32B5F6BC-F2DA-4683-AFB6-F8CD01B72010}" name="Week"/>
    <tableColumn id="2" xr3:uid="{280C3312-2C46-46E0-BCA3-CB74741767FD}" name="Start Date" dataDxfId="2"/>
    <tableColumn id="3" xr3:uid="{65E0DFE0-7A91-45B1-A320-8B67F6E78236}" name="End Date" dataDxfId="1"/>
    <tableColumn id="4" xr3:uid="{58492D59-44F3-41E0-B3AE-E0C7C38CCA5A}" name="Activities"/>
    <tableColumn id="5" xr3:uid="{3FA4BF38-5F0D-41D3-ACB6-535129768E99}" name="Hours Invested"/>
    <tableColumn id="6" xr3:uid="{E3BE978F-0F2B-4FAA-BCF2-5E3AF5F7370E}" name="Total Hours" dataDxfId="0">
      <calculatedColumnFormula>4+2+5</calculatedColumnFormula>
    </tableColum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8"/>
  <sheetViews>
    <sheetView showGridLines="0" tabSelected="1" showRuler="0" zoomScaleNormal="100" zoomScalePageLayoutView="70" workbookViewId="0">
      <pane ySplit="6" topLeftCell="A31" activePane="bottomLeft" state="frozen"/>
      <selection pane="bottomLeft" activeCell="D10" sqref="D10"/>
    </sheetView>
  </sheetViews>
  <sheetFormatPr defaultColWidth="9.109375" defaultRowHeight="30" customHeight="1" x14ac:dyDescent="0.3"/>
  <cols>
    <col min="1" max="1" width="2.6640625" style="51" customWidth="1"/>
    <col min="2" max="2" width="52" customWidth="1"/>
    <col min="3" max="3" width="10.886718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2" t="s">
        <v>34</v>
      </c>
      <c r="B1" s="56" t="s">
        <v>79</v>
      </c>
      <c r="C1" s="1"/>
      <c r="D1" s="2"/>
      <c r="E1" s="4"/>
      <c r="F1" s="40"/>
      <c r="H1" s="2"/>
      <c r="I1" s="14"/>
    </row>
    <row r="2" spans="1:64" ht="30" customHeight="1" x14ac:dyDescent="0.35">
      <c r="A2" s="51" t="s">
        <v>29</v>
      </c>
      <c r="B2" s="57" t="s">
        <v>43</v>
      </c>
      <c r="I2" s="54"/>
    </row>
    <row r="3" spans="1:64" ht="30" customHeight="1" x14ac:dyDescent="0.3">
      <c r="A3" s="51" t="s">
        <v>35</v>
      </c>
      <c r="B3" s="58" t="s">
        <v>44</v>
      </c>
      <c r="C3" s="101" t="s">
        <v>6</v>
      </c>
      <c r="D3" s="102"/>
      <c r="E3" s="100">
        <f>'Hours Invested'!B2</f>
        <v>44466</v>
      </c>
      <c r="F3" s="100"/>
    </row>
    <row r="4" spans="1:64" ht="30" customHeight="1" x14ac:dyDescent="0.3">
      <c r="A4" s="52" t="s">
        <v>36</v>
      </c>
      <c r="C4" s="101" t="s">
        <v>13</v>
      </c>
      <c r="D4" s="102"/>
      <c r="E4" s="7">
        <v>7</v>
      </c>
      <c r="I4" s="97">
        <f>I5</f>
        <v>44508</v>
      </c>
      <c r="J4" s="98"/>
      <c r="K4" s="98"/>
      <c r="L4" s="98"/>
      <c r="M4" s="98"/>
      <c r="N4" s="98"/>
      <c r="O4" s="99"/>
      <c r="P4" s="97">
        <f>P5</f>
        <v>44515</v>
      </c>
      <c r="Q4" s="98"/>
      <c r="R4" s="98"/>
      <c r="S4" s="98"/>
      <c r="T4" s="98"/>
      <c r="U4" s="98"/>
      <c r="V4" s="99"/>
      <c r="W4" s="97">
        <f>W5</f>
        <v>44522</v>
      </c>
      <c r="X4" s="98"/>
      <c r="Y4" s="98"/>
      <c r="Z4" s="98"/>
      <c r="AA4" s="98"/>
      <c r="AB4" s="98"/>
      <c r="AC4" s="99"/>
      <c r="AD4" s="97">
        <f>AD5</f>
        <v>44529</v>
      </c>
      <c r="AE4" s="98"/>
      <c r="AF4" s="98"/>
      <c r="AG4" s="98"/>
      <c r="AH4" s="98"/>
      <c r="AI4" s="98"/>
      <c r="AJ4" s="99"/>
      <c r="AK4" s="97">
        <f>AK5</f>
        <v>44536</v>
      </c>
      <c r="AL4" s="98"/>
      <c r="AM4" s="98"/>
      <c r="AN4" s="98"/>
      <c r="AO4" s="98"/>
      <c r="AP4" s="98"/>
      <c r="AQ4" s="99"/>
      <c r="AR4" s="97">
        <f>AR5</f>
        <v>44543</v>
      </c>
      <c r="AS4" s="98"/>
      <c r="AT4" s="98"/>
      <c r="AU4" s="98"/>
      <c r="AV4" s="98"/>
      <c r="AW4" s="98"/>
      <c r="AX4" s="99"/>
      <c r="AY4" s="97">
        <f>AY5</f>
        <v>44550</v>
      </c>
      <c r="AZ4" s="98"/>
      <c r="BA4" s="98"/>
      <c r="BB4" s="98"/>
      <c r="BC4" s="98"/>
      <c r="BD4" s="98"/>
      <c r="BE4" s="99"/>
      <c r="BF4" s="97">
        <f>BF5</f>
        <v>44557</v>
      </c>
      <c r="BG4" s="98"/>
      <c r="BH4" s="98"/>
      <c r="BI4" s="98"/>
      <c r="BJ4" s="98"/>
      <c r="BK4" s="98"/>
      <c r="BL4" s="99"/>
    </row>
    <row r="5" spans="1:64" ht="15" customHeight="1" x14ac:dyDescent="0.3">
      <c r="A5" s="52" t="s">
        <v>37</v>
      </c>
      <c r="B5" s="103"/>
      <c r="C5" s="103"/>
      <c r="D5" s="103"/>
      <c r="E5" s="103"/>
      <c r="F5" s="103"/>
      <c r="G5" s="103"/>
      <c r="I5" s="11">
        <f>Project_Start-WEEKDAY(Project_Start,1)+2+7*(Display_Week-1)</f>
        <v>44508</v>
      </c>
      <c r="J5" s="10">
        <f>I5+1</f>
        <v>44509</v>
      </c>
      <c r="K5" s="10">
        <f t="shared" ref="K5:AX5" si="0">J5+1</f>
        <v>44510</v>
      </c>
      <c r="L5" s="10">
        <f t="shared" si="0"/>
        <v>44511</v>
      </c>
      <c r="M5" s="10">
        <f t="shared" si="0"/>
        <v>44512</v>
      </c>
      <c r="N5" s="10">
        <f t="shared" si="0"/>
        <v>44513</v>
      </c>
      <c r="O5" s="12">
        <f t="shared" si="0"/>
        <v>44514</v>
      </c>
      <c r="P5" s="11">
        <f>O5+1</f>
        <v>44515</v>
      </c>
      <c r="Q5" s="10">
        <f>P5+1</f>
        <v>44516</v>
      </c>
      <c r="R5" s="10">
        <f t="shared" si="0"/>
        <v>44517</v>
      </c>
      <c r="S5" s="10">
        <f t="shared" si="0"/>
        <v>44518</v>
      </c>
      <c r="T5" s="10">
        <f t="shared" si="0"/>
        <v>44519</v>
      </c>
      <c r="U5" s="10">
        <f t="shared" si="0"/>
        <v>44520</v>
      </c>
      <c r="V5" s="12">
        <f t="shared" si="0"/>
        <v>44521</v>
      </c>
      <c r="W5" s="11">
        <f>V5+1</f>
        <v>44522</v>
      </c>
      <c r="X5" s="10">
        <f>W5+1</f>
        <v>44523</v>
      </c>
      <c r="Y5" s="10">
        <f t="shared" si="0"/>
        <v>44524</v>
      </c>
      <c r="Z5" s="10">
        <f t="shared" si="0"/>
        <v>44525</v>
      </c>
      <c r="AA5" s="10">
        <f t="shared" si="0"/>
        <v>44526</v>
      </c>
      <c r="AB5" s="10">
        <f t="shared" si="0"/>
        <v>44527</v>
      </c>
      <c r="AC5" s="12">
        <f t="shared" si="0"/>
        <v>44528</v>
      </c>
      <c r="AD5" s="11">
        <f>AC5+1</f>
        <v>44529</v>
      </c>
      <c r="AE5" s="10">
        <f>AD5+1</f>
        <v>44530</v>
      </c>
      <c r="AF5" s="10">
        <f t="shared" si="0"/>
        <v>44531</v>
      </c>
      <c r="AG5" s="10">
        <f t="shared" si="0"/>
        <v>44532</v>
      </c>
      <c r="AH5" s="10">
        <f t="shared" si="0"/>
        <v>44533</v>
      </c>
      <c r="AI5" s="10">
        <f t="shared" si="0"/>
        <v>44534</v>
      </c>
      <c r="AJ5" s="12">
        <f t="shared" si="0"/>
        <v>44535</v>
      </c>
      <c r="AK5" s="11">
        <f>AJ5+1</f>
        <v>44536</v>
      </c>
      <c r="AL5" s="10">
        <f>AK5+1</f>
        <v>44537</v>
      </c>
      <c r="AM5" s="10">
        <f t="shared" si="0"/>
        <v>44538</v>
      </c>
      <c r="AN5" s="10">
        <f t="shared" si="0"/>
        <v>44539</v>
      </c>
      <c r="AO5" s="10">
        <f t="shared" si="0"/>
        <v>44540</v>
      </c>
      <c r="AP5" s="10">
        <f t="shared" si="0"/>
        <v>44541</v>
      </c>
      <c r="AQ5" s="12">
        <f t="shared" si="0"/>
        <v>44542</v>
      </c>
      <c r="AR5" s="11">
        <f>AQ5+1</f>
        <v>44543</v>
      </c>
      <c r="AS5" s="10">
        <f>AR5+1</f>
        <v>44544</v>
      </c>
      <c r="AT5" s="10">
        <f t="shared" si="0"/>
        <v>44545</v>
      </c>
      <c r="AU5" s="10">
        <f t="shared" si="0"/>
        <v>44546</v>
      </c>
      <c r="AV5" s="10">
        <f t="shared" si="0"/>
        <v>44547</v>
      </c>
      <c r="AW5" s="10">
        <f t="shared" si="0"/>
        <v>44548</v>
      </c>
      <c r="AX5" s="12">
        <f t="shared" si="0"/>
        <v>44549</v>
      </c>
      <c r="AY5" s="11">
        <f>AX5+1</f>
        <v>44550</v>
      </c>
      <c r="AZ5" s="10">
        <f>AY5+1</f>
        <v>44551</v>
      </c>
      <c r="BA5" s="10">
        <f t="shared" ref="BA5:BE5" si="1">AZ5+1</f>
        <v>44552</v>
      </c>
      <c r="BB5" s="10">
        <f t="shared" si="1"/>
        <v>44553</v>
      </c>
      <c r="BC5" s="10">
        <f t="shared" si="1"/>
        <v>44554</v>
      </c>
      <c r="BD5" s="10">
        <f t="shared" si="1"/>
        <v>44555</v>
      </c>
      <c r="BE5" s="12">
        <f t="shared" si="1"/>
        <v>44556</v>
      </c>
      <c r="BF5" s="11">
        <f>BE5+1</f>
        <v>44557</v>
      </c>
      <c r="BG5" s="10">
        <f>BF5+1</f>
        <v>44558</v>
      </c>
      <c r="BH5" s="10">
        <f t="shared" ref="BH5:BL5" si="2">BG5+1</f>
        <v>44559</v>
      </c>
      <c r="BI5" s="10">
        <f t="shared" si="2"/>
        <v>44560</v>
      </c>
      <c r="BJ5" s="10">
        <f t="shared" si="2"/>
        <v>44561</v>
      </c>
      <c r="BK5" s="10">
        <f t="shared" si="2"/>
        <v>44562</v>
      </c>
      <c r="BL5" s="12">
        <f t="shared" si="2"/>
        <v>44563</v>
      </c>
    </row>
    <row r="6" spans="1:64" ht="30" customHeight="1" thickBot="1" x14ac:dyDescent="0.35">
      <c r="A6" s="52" t="s">
        <v>38</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1" t="s">
        <v>33</v>
      </c>
      <c r="C7" s="55"/>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3" customFormat="1" ht="30.75" customHeight="1" thickBot="1" x14ac:dyDescent="0.35">
      <c r="A8" s="52" t="s">
        <v>39</v>
      </c>
      <c r="B8" s="79" t="s">
        <v>80</v>
      </c>
      <c r="C8" s="63" t="s">
        <v>73</v>
      </c>
      <c r="D8" s="18"/>
      <c r="E8" s="19"/>
      <c r="F8" s="20"/>
      <c r="G8" s="17"/>
      <c r="H8" s="17" t="str">
        <f t="shared" ref="H8:H45" si="6">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 customFormat="1" ht="30" customHeight="1" thickBot="1" x14ac:dyDescent="0.35">
      <c r="A9" s="52" t="s">
        <v>40</v>
      </c>
      <c r="B9" s="70" t="s">
        <v>76</v>
      </c>
      <c r="C9" s="64" t="s">
        <v>73</v>
      </c>
      <c r="D9" s="21">
        <v>1</v>
      </c>
      <c r="E9" s="59">
        <f>'Hours Invested'!B2</f>
        <v>44466</v>
      </c>
      <c r="F9" s="59">
        <f>'Hours Invested'!C2</f>
        <v>44472</v>
      </c>
      <c r="G9" s="17"/>
      <c r="H9" s="17">
        <f t="shared" si="6"/>
        <v>7</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 customFormat="1" ht="30" customHeight="1" thickBot="1" x14ac:dyDescent="0.35">
      <c r="A10" s="52" t="s">
        <v>41</v>
      </c>
      <c r="B10" s="70" t="s">
        <v>74</v>
      </c>
      <c r="C10" s="64" t="s">
        <v>73</v>
      </c>
      <c r="D10" s="21" t="s">
        <v>106</v>
      </c>
      <c r="E10" s="59">
        <f>E9</f>
        <v>44466</v>
      </c>
      <c r="F10" s="59">
        <f>'Hours Invested'!C3</f>
        <v>44479</v>
      </c>
      <c r="G10" s="17"/>
      <c r="H10" s="17">
        <f t="shared" si="6"/>
        <v>14</v>
      </c>
      <c r="I10" s="37"/>
      <c r="J10" s="37"/>
      <c r="K10" s="37"/>
      <c r="L10" s="37"/>
      <c r="M10" s="37"/>
      <c r="N10" s="37"/>
      <c r="O10" s="37"/>
      <c r="P10" s="37"/>
      <c r="Q10" s="37"/>
      <c r="R10" s="37"/>
      <c r="S10" s="37"/>
      <c r="T10" s="37"/>
      <c r="U10" s="38"/>
      <c r="V10" s="38"/>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 customFormat="1" ht="30" customHeight="1" thickBot="1" x14ac:dyDescent="0.35">
      <c r="A11" s="51"/>
      <c r="B11" s="70" t="s">
        <v>75</v>
      </c>
      <c r="C11" s="64" t="s">
        <v>73</v>
      </c>
      <c r="D11" s="21">
        <v>1</v>
      </c>
      <c r="E11" s="59">
        <f>'Hours Invested'!B2</f>
        <v>44466</v>
      </c>
      <c r="F11" s="59">
        <f>'Hours Invested'!C3</f>
        <v>44479</v>
      </c>
      <c r="G11" s="17"/>
      <c r="H11" s="17">
        <f t="shared" si="6"/>
        <v>14</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 customFormat="1" ht="30" customHeight="1" thickBot="1" x14ac:dyDescent="0.35">
      <c r="A12" s="51"/>
      <c r="B12" s="70" t="s">
        <v>77</v>
      </c>
      <c r="C12" s="64" t="s">
        <v>73</v>
      </c>
      <c r="D12" s="21">
        <v>1</v>
      </c>
      <c r="E12" s="59">
        <f>'Hours Invested'!B3</f>
        <v>44473</v>
      </c>
      <c r="F12" s="59">
        <f>'Hours Invested'!C4-7</f>
        <v>44479</v>
      </c>
      <c r="G12" s="17"/>
      <c r="H12" s="17">
        <f t="shared" si="6"/>
        <v>7</v>
      </c>
      <c r="I12" s="37"/>
      <c r="J12" s="37"/>
      <c r="K12" s="37"/>
      <c r="L12" s="37"/>
      <c r="M12" s="37"/>
      <c r="N12" s="37"/>
      <c r="O12" s="37"/>
      <c r="P12" s="37"/>
      <c r="Q12" s="37"/>
      <c r="R12" s="37"/>
      <c r="S12" s="37"/>
      <c r="T12" s="37"/>
      <c r="U12" s="37"/>
      <c r="V12" s="37"/>
      <c r="W12" s="37"/>
      <c r="X12" s="37"/>
      <c r="Y12" s="38"/>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 customFormat="1" ht="30" customHeight="1" thickBot="1" x14ac:dyDescent="0.35">
      <c r="A13" s="51"/>
      <c r="B13" s="70" t="s">
        <v>78</v>
      </c>
      <c r="C13" s="64" t="s">
        <v>73</v>
      </c>
      <c r="D13" s="21">
        <v>1</v>
      </c>
      <c r="E13" s="59">
        <f>'Hours Invested'!B4-4</f>
        <v>44476</v>
      </c>
      <c r="F13" s="59">
        <f>F12+2</f>
        <v>44481</v>
      </c>
      <c r="G13" s="17"/>
      <c r="H13" s="17">
        <f t="shared" si="6"/>
        <v>6</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 customFormat="1" ht="32.25" customHeight="1" thickBot="1" x14ac:dyDescent="0.35">
      <c r="A14" s="52" t="s">
        <v>42</v>
      </c>
      <c r="B14" s="80" t="s">
        <v>89</v>
      </c>
      <c r="C14" s="65" t="s">
        <v>73</v>
      </c>
      <c r="D14" s="22"/>
      <c r="E14" s="23"/>
      <c r="F14" s="24"/>
      <c r="G14" s="17"/>
      <c r="H14" s="17" t="str">
        <f t="shared" si="6"/>
        <v/>
      </c>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 customFormat="1" ht="30" customHeight="1" thickBot="1" x14ac:dyDescent="0.35">
      <c r="A15" s="52"/>
      <c r="B15" s="71" t="s">
        <v>90</v>
      </c>
      <c r="C15" s="66" t="s">
        <v>73</v>
      </c>
      <c r="D15" s="25">
        <v>1</v>
      </c>
      <c r="E15" s="60">
        <v>44477</v>
      </c>
      <c r="F15" s="60">
        <v>44481</v>
      </c>
      <c r="G15" s="17"/>
      <c r="H15" s="17">
        <f t="shared" si="6"/>
        <v>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 customFormat="1" ht="30" customHeight="1" thickBot="1" x14ac:dyDescent="0.35">
      <c r="A16" s="51"/>
      <c r="B16" s="71" t="s">
        <v>91</v>
      </c>
      <c r="C16" s="66" t="s">
        <v>73</v>
      </c>
      <c r="D16" s="25">
        <v>1</v>
      </c>
      <c r="E16" s="60">
        <f>F15</f>
        <v>44481</v>
      </c>
      <c r="F16" s="60">
        <v>44487</v>
      </c>
      <c r="G16" s="17"/>
      <c r="H16" s="17">
        <f t="shared" si="6"/>
        <v>7</v>
      </c>
      <c r="I16" s="37"/>
      <c r="J16" s="37"/>
      <c r="K16" s="37"/>
      <c r="L16" s="37"/>
      <c r="M16" s="37"/>
      <c r="N16" s="37"/>
      <c r="O16" s="37"/>
      <c r="P16" s="37"/>
      <c r="Q16" s="37"/>
      <c r="R16" s="37"/>
      <c r="S16" s="37"/>
      <c r="T16" s="37"/>
      <c r="U16" s="38"/>
      <c r="V16" s="38"/>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 customFormat="1" ht="30" customHeight="1" thickBot="1" x14ac:dyDescent="0.35">
      <c r="A17" s="51"/>
      <c r="B17" s="71" t="s">
        <v>92</v>
      </c>
      <c r="C17" s="66" t="s">
        <v>73</v>
      </c>
      <c r="D17" s="25">
        <v>1</v>
      </c>
      <c r="E17" s="60">
        <f>F16-2</f>
        <v>44485</v>
      </c>
      <c r="F17" s="60">
        <v>44496</v>
      </c>
      <c r="G17" s="17"/>
      <c r="H17" s="17">
        <f t="shared" si="6"/>
        <v>12</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 customFormat="1" ht="30" customHeight="1" thickBot="1" x14ac:dyDescent="0.35">
      <c r="A18" s="51"/>
      <c r="B18" s="71" t="s">
        <v>93</v>
      </c>
      <c r="C18" s="66" t="s">
        <v>73</v>
      </c>
      <c r="D18" s="25">
        <v>1</v>
      </c>
      <c r="E18" s="60">
        <f>F17</f>
        <v>44496</v>
      </c>
      <c r="F18" s="60">
        <f>E18</f>
        <v>44496</v>
      </c>
      <c r="G18" s="17"/>
      <c r="H18" s="17">
        <f t="shared" si="6"/>
        <v>1</v>
      </c>
      <c r="I18" s="37"/>
      <c r="J18" s="37"/>
      <c r="K18" s="37"/>
      <c r="L18" s="37"/>
      <c r="M18" s="37"/>
      <c r="N18" s="37"/>
      <c r="O18" s="37"/>
      <c r="P18" s="37"/>
      <c r="Q18" s="37"/>
      <c r="R18" s="37"/>
      <c r="S18" s="37"/>
      <c r="T18" s="37"/>
      <c r="U18" s="37"/>
      <c r="V18" s="37"/>
      <c r="W18" s="37"/>
      <c r="X18" s="37"/>
      <c r="Y18" s="38"/>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 customFormat="1" ht="30" customHeight="1" thickBot="1" x14ac:dyDescent="0.35">
      <c r="A19" s="51"/>
      <c r="B19" s="71" t="s">
        <v>94</v>
      </c>
      <c r="C19" s="66" t="s">
        <v>73</v>
      </c>
      <c r="D19" s="25">
        <v>1</v>
      </c>
      <c r="E19" s="60">
        <f>E18</f>
        <v>44496</v>
      </c>
      <c r="F19" s="60">
        <f>F18</f>
        <v>44496</v>
      </c>
      <c r="G19" s="17"/>
      <c r="H19" s="17"/>
      <c r="I19" s="37"/>
      <c r="J19" s="37"/>
      <c r="K19" s="37"/>
      <c r="L19" s="37"/>
      <c r="M19" s="37"/>
      <c r="N19" s="37"/>
      <c r="O19" s="37"/>
      <c r="P19" s="37"/>
      <c r="Q19" s="37"/>
      <c r="R19" s="37"/>
      <c r="S19" s="37"/>
      <c r="T19" s="37"/>
      <c r="U19" s="37"/>
      <c r="V19" s="37"/>
      <c r="W19" s="37"/>
      <c r="X19" s="37"/>
      <c r="Y19" s="38"/>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 customFormat="1" ht="30" customHeight="1" thickBot="1" x14ac:dyDescent="0.35">
      <c r="A20" s="51"/>
      <c r="B20" s="71" t="s">
        <v>95</v>
      </c>
      <c r="C20" s="66" t="s">
        <v>73</v>
      </c>
      <c r="D20" s="25">
        <v>1</v>
      </c>
      <c r="E20" s="60">
        <f>F19+1</f>
        <v>44497</v>
      </c>
      <c r="F20" s="60">
        <f>E20+9</f>
        <v>44506</v>
      </c>
      <c r="G20" s="17"/>
      <c r="H20" s="17"/>
      <c r="I20" s="37"/>
      <c r="J20" s="37"/>
      <c r="K20" s="37"/>
      <c r="L20" s="37"/>
      <c r="M20" s="37"/>
      <c r="N20" s="37"/>
      <c r="O20" s="37"/>
      <c r="P20" s="37"/>
      <c r="Q20" s="37"/>
      <c r="R20" s="37"/>
      <c r="S20" s="37"/>
      <c r="T20" s="37"/>
      <c r="U20" s="37"/>
      <c r="V20" s="37"/>
      <c r="W20" s="37"/>
      <c r="X20" s="37"/>
      <c r="Y20" s="38"/>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 customFormat="1" ht="30" customHeight="1" thickBot="1" x14ac:dyDescent="0.35">
      <c r="A21" s="51"/>
      <c r="B21" s="71" t="s">
        <v>96</v>
      </c>
      <c r="C21" s="66" t="s">
        <v>73</v>
      </c>
      <c r="D21" s="25">
        <v>0.8</v>
      </c>
      <c r="E21" s="60">
        <f>F20-2</f>
        <v>44504</v>
      </c>
      <c r="F21" s="60">
        <f>E21+13</f>
        <v>44517</v>
      </c>
      <c r="G21" s="17"/>
      <c r="H21" s="17">
        <f t="shared" si="6"/>
        <v>14</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 customFormat="1" ht="30" customHeight="1" thickBot="1" x14ac:dyDescent="0.35">
      <c r="A22" s="51"/>
      <c r="B22" s="71" t="s">
        <v>97</v>
      </c>
      <c r="C22" s="66" t="s">
        <v>73</v>
      </c>
      <c r="D22" s="25">
        <v>0</v>
      </c>
      <c r="E22" s="60">
        <f>F21</f>
        <v>44517</v>
      </c>
      <c r="F22" s="60">
        <f>E22</f>
        <v>44517</v>
      </c>
      <c r="G22" s="17"/>
      <c r="H22" s="1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 customFormat="1" ht="30" customHeight="1" thickBot="1" x14ac:dyDescent="0.35">
      <c r="A23" s="51"/>
      <c r="B23" s="96" t="s">
        <v>99</v>
      </c>
      <c r="C23" s="93"/>
      <c r="D23" s="94"/>
      <c r="E23" s="95"/>
      <c r="F23" s="95"/>
      <c r="G23" s="17"/>
      <c r="H23" s="1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 customFormat="1" ht="30" customHeight="1" thickBot="1" x14ac:dyDescent="0.35">
      <c r="A24" s="51"/>
      <c r="B24" s="89" t="s">
        <v>100</v>
      </c>
      <c r="C24" s="90" t="s">
        <v>73</v>
      </c>
      <c r="D24" s="91">
        <v>0</v>
      </c>
      <c r="E24" s="92">
        <f>F22+1</f>
        <v>44518</v>
      </c>
      <c r="F24" s="92">
        <f>E24+12</f>
        <v>44530</v>
      </c>
      <c r="G24" s="17"/>
      <c r="H24" s="1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 customFormat="1" ht="30" customHeight="1" thickBot="1" x14ac:dyDescent="0.35">
      <c r="A25" s="51"/>
      <c r="B25" s="89" t="s">
        <v>101</v>
      </c>
      <c r="C25" s="90" t="s">
        <v>73</v>
      </c>
      <c r="D25" s="91">
        <v>0</v>
      </c>
      <c r="E25" s="92">
        <f>F24+1</f>
        <v>44531</v>
      </c>
      <c r="F25" s="92">
        <f>E25</f>
        <v>44531</v>
      </c>
      <c r="G25" s="17"/>
      <c r="H25" s="1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 customFormat="1" ht="30" customHeight="1" thickBot="1" x14ac:dyDescent="0.35">
      <c r="A26" s="51"/>
      <c r="B26" s="89" t="s">
        <v>102</v>
      </c>
      <c r="C26" s="90" t="s">
        <v>73</v>
      </c>
      <c r="D26" s="91">
        <v>0</v>
      </c>
      <c r="E26" s="92">
        <f>F25+1</f>
        <v>44532</v>
      </c>
      <c r="F26" s="92">
        <f>E26+1</f>
        <v>44533</v>
      </c>
      <c r="G26" s="17"/>
      <c r="H26" s="1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3" customFormat="1" ht="30" customHeight="1" thickBot="1" x14ac:dyDescent="0.35">
      <c r="A27" s="51"/>
      <c r="B27" s="89" t="s">
        <v>103</v>
      </c>
      <c r="C27" s="90" t="s">
        <v>73</v>
      </c>
      <c r="D27" s="91">
        <v>0</v>
      </c>
      <c r="E27" s="92">
        <f>F26</f>
        <v>44533</v>
      </c>
      <c r="F27" s="92">
        <f>E27+12</f>
        <v>44545</v>
      </c>
      <c r="G27" s="17"/>
      <c r="H27" s="1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 customFormat="1" ht="30" customHeight="1" thickBot="1" x14ac:dyDescent="0.35">
      <c r="A28" s="51" t="s">
        <v>30</v>
      </c>
      <c r="B28" s="26" t="s">
        <v>98</v>
      </c>
      <c r="C28" s="67"/>
      <c r="D28" s="27"/>
      <c r="E28" s="28"/>
      <c r="F28" s="29"/>
      <c r="G28" s="17"/>
      <c r="H28" s="17" t="str">
        <f t="shared" si="6"/>
        <v/>
      </c>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3" customFormat="1" ht="30" customHeight="1" thickBot="1" x14ac:dyDescent="0.35">
      <c r="A29" s="51"/>
      <c r="B29" s="72" t="s">
        <v>3</v>
      </c>
      <c r="C29" s="68" t="s">
        <v>73</v>
      </c>
      <c r="D29" s="30">
        <v>0</v>
      </c>
      <c r="E29" s="61">
        <f>F27</f>
        <v>44545</v>
      </c>
      <c r="F29" s="61">
        <f>E29+15</f>
        <v>44560</v>
      </c>
      <c r="G29" s="17"/>
      <c r="H29" s="17">
        <f t="shared" si="6"/>
        <v>16</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3" customFormat="1" ht="30" customHeight="1" thickBot="1" x14ac:dyDescent="0.35">
      <c r="A30" s="51"/>
      <c r="B30" s="72" t="s">
        <v>4</v>
      </c>
      <c r="C30" s="68" t="s">
        <v>73</v>
      </c>
      <c r="D30" s="30">
        <v>0</v>
      </c>
      <c r="E30" s="61">
        <f>F29</f>
        <v>44560</v>
      </c>
      <c r="F30" s="61"/>
      <c r="G30" s="17"/>
      <c r="H30" s="17" t="str">
        <f t="shared" si="6"/>
        <v/>
      </c>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3" customFormat="1" ht="30" customHeight="1" thickBot="1" x14ac:dyDescent="0.35">
      <c r="A31" s="51"/>
      <c r="B31" s="72" t="s">
        <v>0</v>
      </c>
      <c r="C31" s="68" t="s">
        <v>73</v>
      </c>
      <c r="D31" s="30">
        <v>0</v>
      </c>
      <c r="E31" s="61">
        <f>F30</f>
        <v>0</v>
      </c>
      <c r="F31" s="61"/>
      <c r="G31" s="17"/>
      <c r="H31" s="17" t="str">
        <f t="shared" si="6"/>
        <v/>
      </c>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row>
    <row r="32" spans="1:64" s="3" customFormat="1" ht="30" customHeight="1" thickBot="1" x14ac:dyDescent="0.35">
      <c r="A32" s="51"/>
      <c r="B32" s="72" t="s">
        <v>1</v>
      </c>
      <c r="C32" s="68" t="s">
        <v>73</v>
      </c>
      <c r="D32" s="30">
        <v>0</v>
      </c>
      <c r="E32" s="61">
        <f>F31</f>
        <v>0</v>
      </c>
      <c r="F32" s="61"/>
      <c r="G32" s="17"/>
      <c r="H32" s="17" t="str">
        <f t="shared" si="6"/>
        <v/>
      </c>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row>
    <row r="33" spans="1:64" s="3" customFormat="1" ht="30" customHeight="1" thickBot="1" x14ac:dyDescent="0.35">
      <c r="A33" s="51"/>
      <c r="B33" s="72" t="s">
        <v>2</v>
      </c>
      <c r="C33" s="68" t="s">
        <v>73</v>
      </c>
      <c r="D33" s="30">
        <v>0</v>
      </c>
      <c r="E33" s="61">
        <f>F32</f>
        <v>0</v>
      </c>
      <c r="F33" s="61"/>
      <c r="G33" s="17"/>
      <c r="H33" s="17" t="str">
        <f t="shared" si="6"/>
        <v/>
      </c>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3" customFormat="1" ht="30" customHeight="1" thickBot="1" x14ac:dyDescent="0.35">
      <c r="A34" s="51"/>
      <c r="B34" s="88" t="s">
        <v>104</v>
      </c>
      <c r="C34" s="85"/>
      <c r="D34" s="86"/>
      <c r="E34" s="87"/>
      <c r="F34" s="87"/>
      <c r="G34" s="17"/>
      <c r="H34" s="1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3" customFormat="1" ht="30" customHeight="1" thickBot="1" x14ac:dyDescent="0.35">
      <c r="A35" s="51"/>
      <c r="B35" s="81" t="s">
        <v>81</v>
      </c>
      <c r="C35" s="82" t="s">
        <v>73</v>
      </c>
      <c r="D35" s="83"/>
      <c r="E35" s="84"/>
      <c r="F35" s="84"/>
      <c r="G35" s="17"/>
      <c r="H35" s="1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row>
    <row r="36" spans="1:64" s="3" customFormat="1" ht="30" customHeight="1" thickBot="1" x14ac:dyDescent="0.35">
      <c r="A36" s="51"/>
      <c r="B36" s="81" t="s">
        <v>83</v>
      </c>
      <c r="C36" s="82" t="s">
        <v>73</v>
      </c>
      <c r="D36" s="83"/>
      <c r="E36" s="84">
        <v>44536</v>
      </c>
      <c r="F36" s="84">
        <f>E36+1</f>
        <v>44537</v>
      </c>
      <c r="G36" s="17"/>
      <c r="H36" s="1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s="3" customFormat="1" ht="30" customHeight="1" thickBot="1" x14ac:dyDescent="0.35">
      <c r="A37" s="51"/>
      <c r="B37" s="81" t="s">
        <v>105</v>
      </c>
      <c r="C37" s="82" t="s">
        <v>73</v>
      </c>
      <c r="D37" s="83"/>
      <c r="E37" s="84">
        <f>F36</f>
        <v>44537</v>
      </c>
      <c r="F37" s="84">
        <f>E37+1</f>
        <v>44538</v>
      </c>
      <c r="G37" s="17"/>
      <c r="H37" s="1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s="3" customFormat="1" ht="30" customHeight="1" thickBot="1" x14ac:dyDescent="0.35">
      <c r="A38" s="51"/>
      <c r="B38" s="81" t="s">
        <v>84</v>
      </c>
      <c r="C38" s="82" t="s">
        <v>73</v>
      </c>
      <c r="D38" s="83"/>
      <c r="E38" s="84">
        <f>F37+1</f>
        <v>44539</v>
      </c>
      <c r="F38" s="84">
        <f>E38+7</f>
        <v>44546</v>
      </c>
      <c r="G38" s="17"/>
      <c r="H38" s="1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row>
    <row r="39" spans="1:64" s="3" customFormat="1" ht="30" customHeight="1" thickBot="1" x14ac:dyDescent="0.35">
      <c r="A39" s="51"/>
      <c r="B39" s="81" t="s">
        <v>82</v>
      </c>
      <c r="C39" s="82" t="s">
        <v>73</v>
      </c>
      <c r="D39" s="83"/>
      <c r="E39" s="84">
        <f>F29+2</f>
        <v>44562</v>
      </c>
      <c r="F39" s="84">
        <f>E39+5</f>
        <v>44567</v>
      </c>
      <c r="G39" s="17"/>
      <c r="H39" s="1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row>
    <row r="40" spans="1:64" s="3" customFormat="1" ht="30" customHeight="1" thickBot="1" x14ac:dyDescent="0.35">
      <c r="A40" s="51"/>
      <c r="B40" s="81" t="s">
        <v>85</v>
      </c>
      <c r="C40" s="82" t="s">
        <v>73</v>
      </c>
      <c r="D40" s="83"/>
      <c r="E40" s="84">
        <f>F39</f>
        <v>44567</v>
      </c>
      <c r="F40" s="84">
        <f>E40+3</f>
        <v>44570</v>
      </c>
      <c r="G40" s="17"/>
      <c r="H40" s="1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row>
    <row r="41" spans="1:64" s="3" customFormat="1" ht="30" customHeight="1" thickBot="1" x14ac:dyDescent="0.35">
      <c r="A41" s="51"/>
      <c r="B41" s="81" t="s">
        <v>86</v>
      </c>
      <c r="C41" s="82" t="s">
        <v>73</v>
      </c>
      <c r="D41" s="83"/>
      <c r="E41" s="84">
        <f>F40+5</f>
        <v>44575</v>
      </c>
      <c r="F41" s="84">
        <f>E41</f>
        <v>44575</v>
      </c>
      <c r="G41" s="17"/>
      <c r="H41" s="1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s="3" customFormat="1" ht="30" customHeight="1" thickBot="1" x14ac:dyDescent="0.35">
      <c r="A42" s="51"/>
      <c r="B42" s="81" t="s">
        <v>87</v>
      </c>
      <c r="C42" s="82" t="s">
        <v>73</v>
      </c>
      <c r="D42" s="83"/>
      <c r="E42" s="84">
        <f>E41</f>
        <v>44575</v>
      </c>
      <c r="F42" s="84">
        <f>F41</f>
        <v>44575</v>
      </c>
      <c r="G42" s="17"/>
      <c r="H42" s="1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row>
    <row r="43" spans="1:64" s="3" customFormat="1" ht="30" customHeight="1" thickBot="1" x14ac:dyDescent="0.35">
      <c r="A43" s="51"/>
      <c r="B43" s="81" t="s">
        <v>88</v>
      </c>
      <c r="C43" s="82" t="s">
        <v>73</v>
      </c>
      <c r="D43" s="83"/>
      <c r="E43" s="84">
        <v>44582</v>
      </c>
      <c r="F43" s="84">
        <v>44585</v>
      </c>
      <c r="G43" s="17"/>
      <c r="H43" s="1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row>
    <row r="44" spans="1:64" s="3" customFormat="1" ht="30" customHeight="1" thickBot="1" x14ac:dyDescent="0.35">
      <c r="A44" s="51" t="s">
        <v>32</v>
      </c>
      <c r="B44" s="73"/>
      <c r="C44" s="69"/>
      <c r="D44" s="16"/>
      <c r="E44" s="62"/>
      <c r="F44" s="62"/>
      <c r="G44" s="17"/>
      <c r="H44" s="17" t="str">
        <f t="shared" si="6"/>
        <v/>
      </c>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row>
    <row r="45" spans="1:64" s="3" customFormat="1" ht="30" customHeight="1" thickBot="1" x14ac:dyDescent="0.35">
      <c r="A45" s="52" t="s">
        <v>31</v>
      </c>
      <c r="B45" s="31" t="s">
        <v>5</v>
      </c>
      <c r="C45" s="32"/>
      <c r="D45" s="33"/>
      <c r="E45" s="34"/>
      <c r="F45" s="35"/>
      <c r="G45" s="36"/>
      <c r="H45" s="36" t="str">
        <f t="shared" si="6"/>
        <v/>
      </c>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row>
    <row r="46" spans="1:64" ht="30" customHeight="1" x14ac:dyDescent="0.3">
      <c r="G46" s="6"/>
    </row>
    <row r="47" spans="1:64" ht="30" customHeight="1" x14ac:dyDescent="0.3">
      <c r="C47" s="14"/>
      <c r="F47" s="53"/>
    </row>
    <row r="48" spans="1:64" ht="30" customHeight="1" x14ac:dyDescent="0.3">
      <c r="C48"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8 D21 D23:D36 D38:D4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5">
    <cfRule type="expression" dxfId="6" priority="37">
      <formula>AND(TODAY()&gt;=I$5,TODAY()&lt;J$5)</formula>
    </cfRule>
  </conditionalFormatting>
  <conditionalFormatting sqref="I7:BL45">
    <cfRule type="expression" dxfId="5" priority="31">
      <formula>AND(task_start&lt;=I$5,ROUNDDOWN((task_end-task_start+1)*task_progress,0)+task_start-1&gt;=I$5)</formula>
    </cfRule>
    <cfRule type="expression" dxfId="4" priority="32" stopIfTrue="1">
      <formula>AND(task_end&gt;=I$5,task_start&lt;J$5)</formula>
    </cfRule>
  </conditionalFormatting>
  <conditionalFormatting sqref="D19">
    <cfRule type="dataBar" priority="4">
      <dataBar>
        <cfvo type="num" val="0"/>
        <cfvo type="num" val="1"/>
        <color theme="0" tint="-0.249977111117893"/>
      </dataBar>
      <extLst>
        <ext xmlns:x14="http://schemas.microsoft.com/office/spreadsheetml/2009/9/main" uri="{B025F937-C7B1-47D3-B67F-A62EFF666E3E}">
          <x14:id>{7A88492C-137E-47C7-9C36-E45459A23485}</x14:id>
        </ext>
      </extLst>
    </cfRule>
  </conditionalFormatting>
  <conditionalFormatting sqref="D20">
    <cfRule type="dataBar" priority="3">
      <dataBar>
        <cfvo type="num" val="0"/>
        <cfvo type="num" val="1"/>
        <color theme="0" tint="-0.249977111117893"/>
      </dataBar>
      <extLst>
        <ext xmlns:x14="http://schemas.microsoft.com/office/spreadsheetml/2009/9/main" uri="{B025F937-C7B1-47D3-B67F-A62EFF666E3E}">
          <x14:id>{07668138-D3ED-4545-B563-504778920531}</x14:id>
        </ext>
      </extLst>
    </cfRule>
  </conditionalFormatting>
  <conditionalFormatting sqref="D22">
    <cfRule type="dataBar" priority="2">
      <dataBar>
        <cfvo type="num" val="0"/>
        <cfvo type="num" val="1"/>
        <color theme="0" tint="-0.249977111117893"/>
      </dataBar>
      <extLst>
        <ext xmlns:x14="http://schemas.microsoft.com/office/spreadsheetml/2009/9/main" uri="{B025F937-C7B1-47D3-B67F-A62EFF666E3E}">
          <x14:id>{0F1B10FE-319D-4528-AC93-C5E207C76C9B}</x14:id>
        </ext>
      </extLst>
    </cfRule>
  </conditionalFormatting>
  <conditionalFormatting sqref="D37">
    <cfRule type="dataBar" priority="1">
      <dataBar>
        <cfvo type="num" val="0"/>
        <cfvo type="num" val="1"/>
        <color theme="0" tint="-0.249977111117893"/>
      </dataBar>
      <extLst>
        <ext xmlns:x14="http://schemas.microsoft.com/office/spreadsheetml/2009/9/main" uri="{B025F937-C7B1-47D3-B67F-A62EFF666E3E}">
          <x14:id>{14F01593-DD0A-45F8-B1E7-A81658721433}</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D21 D23:D36 D38:D45</xm:sqref>
        </x14:conditionalFormatting>
        <x14:conditionalFormatting xmlns:xm="http://schemas.microsoft.com/office/excel/2006/main">
          <x14:cfRule type="dataBar" id="{7A88492C-137E-47C7-9C36-E45459A23485}">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07668138-D3ED-4545-B563-504778920531}">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0F1B10FE-319D-4528-AC93-C5E207C76C9B}">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14F01593-DD0A-45F8-B1E7-A81658721433}">
            <x14:dataBar minLength="0" maxLength="100" gradient="0">
              <x14:cfvo type="num">
                <xm:f>0</xm:f>
              </x14:cfvo>
              <x14:cfvo type="num">
                <xm:f>1</xm:f>
              </x14:cfvo>
              <x14:negativeFillColor rgb="FFFF0000"/>
              <x14:axisColor rgb="FF000000"/>
            </x14:dataBar>
          </x14:cfRule>
          <xm:sqref>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D007-035F-4E8C-A274-447CF309BBF5}">
  <dimension ref="A1:F20"/>
  <sheetViews>
    <sheetView workbookViewId="0">
      <selection activeCell="D25" sqref="D25"/>
    </sheetView>
  </sheetViews>
  <sheetFormatPr defaultColWidth="9.109375" defaultRowHeight="14.4" x14ac:dyDescent="0.3"/>
  <cols>
    <col min="2" max="2" width="14.5546875" customWidth="1"/>
    <col min="3" max="3" width="13.88671875" customWidth="1"/>
    <col min="4" max="4" width="70.33203125" customWidth="1"/>
    <col min="5" max="5" width="45.88671875" customWidth="1"/>
    <col min="6" max="6" width="13" customWidth="1"/>
  </cols>
  <sheetData>
    <row r="1" spans="1:6" x14ac:dyDescent="0.3">
      <c r="A1" s="75" t="s">
        <v>46</v>
      </c>
      <c r="B1" s="75" t="s">
        <v>47</v>
      </c>
      <c r="C1" s="75" t="s">
        <v>48</v>
      </c>
      <c r="D1" s="75" t="s">
        <v>49</v>
      </c>
      <c r="E1" s="75" t="s">
        <v>50</v>
      </c>
      <c r="F1" s="75" t="s">
        <v>69</v>
      </c>
    </row>
    <row r="2" spans="1:6" x14ac:dyDescent="0.3">
      <c r="A2" t="s">
        <v>45</v>
      </c>
      <c r="B2" s="74">
        <v>44466</v>
      </c>
      <c r="C2" s="74">
        <v>44472</v>
      </c>
      <c r="D2" t="s">
        <v>67</v>
      </c>
      <c r="E2" t="s">
        <v>68</v>
      </c>
      <c r="F2" s="76">
        <f t="shared" ref="F2" si="0">4+2+5</f>
        <v>11</v>
      </c>
    </row>
    <row r="3" spans="1:6" x14ac:dyDescent="0.3">
      <c r="A3" t="s">
        <v>51</v>
      </c>
      <c r="B3" s="74">
        <v>44473</v>
      </c>
      <c r="C3" s="74">
        <v>44479</v>
      </c>
      <c r="D3" t="s">
        <v>71</v>
      </c>
      <c r="E3" t="s">
        <v>72</v>
      </c>
      <c r="F3" s="76"/>
    </row>
    <row r="4" spans="1:6" x14ac:dyDescent="0.3">
      <c r="A4" t="s">
        <v>52</v>
      </c>
      <c r="B4" s="74">
        <v>44480</v>
      </c>
      <c r="C4" s="74">
        <v>44486</v>
      </c>
      <c r="F4" s="76"/>
    </row>
    <row r="5" spans="1:6" x14ac:dyDescent="0.3">
      <c r="A5" t="s">
        <v>53</v>
      </c>
      <c r="B5" s="74">
        <v>44487</v>
      </c>
      <c r="C5" s="74">
        <v>44493</v>
      </c>
      <c r="F5" s="76"/>
    </row>
    <row r="6" spans="1:6" x14ac:dyDescent="0.3">
      <c r="A6" t="s">
        <v>54</v>
      </c>
      <c r="B6" s="74">
        <v>44494</v>
      </c>
      <c r="C6" s="74">
        <v>44500</v>
      </c>
      <c r="F6" s="76"/>
    </row>
    <row r="7" spans="1:6" x14ac:dyDescent="0.3">
      <c r="A7" t="s">
        <v>55</v>
      </c>
      <c r="B7" s="74">
        <v>44501</v>
      </c>
      <c r="C7" s="74">
        <v>44507</v>
      </c>
      <c r="F7" s="76"/>
    </row>
    <row r="8" spans="1:6" x14ac:dyDescent="0.3">
      <c r="A8" t="s">
        <v>56</v>
      </c>
      <c r="B8" s="74">
        <v>44508</v>
      </c>
      <c r="C8" s="74">
        <v>44514</v>
      </c>
      <c r="F8" s="76"/>
    </row>
    <row r="9" spans="1:6" x14ac:dyDescent="0.3">
      <c r="A9" t="s">
        <v>57</v>
      </c>
      <c r="B9" s="74">
        <v>44515</v>
      </c>
      <c r="C9" s="74">
        <v>44521</v>
      </c>
      <c r="F9" s="76"/>
    </row>
    <row r="10" spans="1:6" x14ac:dyDescent="0.3">
      <c r="A10" t="s">
        <v>58</v>
      </c>
      <c r="B10" s="74">
        <v>44522</v>
      </c>
      <c r="C10" s="74">
        <v>44528</v>
      </c>
      <c r="F10" s="76"/>
    </row>
    <row r="11" spans="1:6" x14ac:dyDescent="0.3">
      <c r="A11" t="s">
        <v>59</v>
      </c>
      <c r="B11" s="74">
        <v>44529</v>
      </c>
      <c r="C11" s="74">
        <v>44535</v>
      </c>
      <c r="F11" s="76"/>
    </row>
    <row r="12" spans="1:6" x14ac:dyDescent="0.3">
      <c r="A12" t="s">
        <v>60</v>
      </c>
      <c r="B12" s="74">
        <v>44536</v>
      </c>
      <c r="C12" s="74">
        <v>44542</v>
      </c>
      <c r="F12" s="76"/>
    </row>
    <row r="13" spans="1:6" x14ac:dyDescent="0.3">
      <c r="A13" t="s">
        <v>61</v>
      </c>
      <c r="B13" s="74">
        <v>44543</v>
      </c>
      <c r="C13" s="74">
        <v>44549</v>
      </c>
      <c r="F13" s="76"/>
    </row>
    <row r="14" spans="1:6" x14ac:dyDescent="0.3">
      <c r="A14" t="s">
        <v>62</v>
      </c>
      <c r="B14" s="74">
        <v>44550</v>
      </c>
      <c r="C14" s="74">
        <v>44556</v>
      </c>
      <c r="F14" s="76"/>
    </row>
    <row r="15" spans="1:6" x14ac:dyDescent="0.3">
      <c r="A15" t="s">
        <v>63</v>
      </c>
      <c r="B15" s="74">
        <v>44557</v>
      </c>
      <c r="C15" s="74">
        <v>44563</v>
      </c>
      <c r="F15" s="76"/>
    </row>
    <row r="16" spans="1:6" x14ac:dyDescent="0.3">
      <c r="A16" t="s">
        <v>64</v>
      </c>
      <c r="B16" s="74">
        <v>44564</v>
      </c>
      <c r="C16" s="74">
        <v>44570</v>
      </c>
      <c r="F16" s="76"/>
    </row>
    <row r="17" spans="1:6" x14ac:dyDescent="0.3">
      <c r="A17" t="s">
        <v>65</v>
      </c>
      <c r="B17" s="74">
        <v>44571</v>
      </c>
      <c r="C17" s="74">
        <v>44577</v>
      </c>
      <c r="F17" s="76"/>
    </row>
    <row r="18" spans="1:6" x14ac:dyDescent="0.3">
      <c r="A18" t="s">
        <v>66</v>
      </c>
      <c r="B18" s="74">
        <v>44578</v>
      </c>
      <c r="C18" s="74">
        <v>44584</v>
      </c>
      <c r="F18" s="76"/>
    </row>
    <row r="20" spans="1:6" x14ac:dyDescent="0.3">
      <c r="E20" s="77" t="s">
        <v>70</v>
      </c>
      <c r="F20" s="78">
        <f>SUM(Table1[Total Hours])</f>
        <v>11</v>
      </c>
    </row>
  </sheetData>
  <phoneticPr fontId="23"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1" customWidth="1"/>
    <col min="2" max="16384" width="9.109375" style="2"/>
  </cols>
  <sheetData>
    <row r="1" spans="1:2" ht="46.5" customHeight="1" x14ac:dyDescent="0.3"/>
    <row r="2" spans="1:2" s="43" customFormat="1" ht="15.6" x14ac:dyDescent="0.3">
      <c r="A2" s="42" t="s">
        <v>17</v>
      </c>
      <c r="B2" s="42"/>
    </row>
    <row r="3" spans="1:2" s="47" customFormat="1" ht="27" customHeight="1" x14ac:dyDescent="0.3">
      <c r="A3" s="48" t="s">
        <v>22</v>
      </c>
      <c r="B3" s="48"/>
    </row>
    <row r="4" spans="1:2" s="44" customFormat="1" ht="25.8" x14ac:dyDescent="0.5">
      <c r="A4" s="45" t="s">
        <v>16</v>
      </c>
    </row>
    <row r="5" spans="1:2" ht="74.099999999999994" customHeight="1" x14ac:dyDescent="0.3">
      <c r="A5" s="46" t="s">
        <v>25</v>
      </c>
    </row>
    <row r="6" spans="1:2" ht="26.25" customHeight="1" x14ac:dyDescent="0.3">
      <c r="A6" s="45" t="s">
        <v>28</v>
      </c>
    </row>
    <row r="7" spans="1:2" s="41" customFormat="1" ht="204.9" customHeight="1" x14ac:dyDescent="0.3">
      <c r="A7" s="50" t="s">
        <v>27</v>
      </c>
    </row>
    <row r="8" spans="1:2" s="44" customFormat="1" ht="25.8" x14ac:dyDescent="0.5">
      <c r="A8" s="45" t="s">
        <v>18</v>
      </c>
    </row>
    <row r="9" spans="1:2" ht="57.6" x14ac:dyDescent="0.3">
      <c r="A9" s="46" t="s">
        <v>26</v>
      </c>
    </row>
    <row r="10" spans="1:2" s="41" customFormat="1" ht="27.9" customHeight="1" x14ac:dyDescent="0.3">
      <c r="A10" s="49" t="s">
        <v>24</v>
      </c>
    </row>
    <row r="11" spans="1:2" s="44" customFormat="1" ht="25.8" x14ac:dyDescent="0.5">
      <c r="A11" s="45" t="s">
        <v>15</v>
      </c>
    </row>
    <row r="12" spans="1:2" ht="28.8" x14ac:dyDescent="0.3">
      <c r="A12" s="46" t="s">
        <v>23</v>
      </c>
    </row>
    <row r="13" spans="1:2" s="41" customFormat="1" ht="27.9" customHeight="1" x14ac:dyDescent="0.3">
      <c r="A13" s="49" t="s">
        <v>9</v>
      </c>
    </row>
    <row r="14" spans="1:2" s="44" customFormat="1" ht="25.8" x14ac:dyDescent="0.5">
      <c r="A14" s="45" t="s">
        <v>19</v>
      </c>
    </row>
    <row r="15" spans="1:2" ht="75" customHeight="1" x14ac:dyDescent="0.3">
      <c r="A15" s="46" t="s">
        <v>20</v>
      </c>
    </row>
    <row r="16" spans="1:2" ht="72" x14ac:dyDescent="0.3">
      <c r="A16" s="46"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Hours Invested</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2021-11-15T10:07:46Z</dcterms:modified>
</cp:coreProperties>
</file>