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22"/>
  <workbookPr/>
  <mc:AlternateContent xmlns:mc="http://schemas.openxmlformats.org/markup-compatibility/2006">
    <mc:Choice Requires="x15">
      <x15ac:absPath xmlns:x15ac="http://schemas.microsoft.com/office/spreadsheetml/2010/11/ac" url="C:\Users\oamon\Downloads\"/>
    </mc:Choice>
  </mc:AlternateContent>
  <xr:revisionPtr revIDLastSave="117" documentId="13_ncr:1_{5D53E9F4-1140-4CB9-B1C6-C53F9200A254}" xr6:coauthVersionLast="46" xr6:coauthVersionMax="46" xr10:uidLastSave="{DCD836C7-C17A-419E-BB91-60B24CFE5D51}"/>
  <bookViews>
    <workbookView xWindow="-98" yWindow="-98" windowWidth="20715" windowHeight="13276" xr2:uid="{00000000-000D-0000-FFFF-FFFF00000000}"/>
  </bookViews>
  <sheets>
    <sheet name="Defect Log" sheetId="1" r:id="rId1"/>
    <sheet name="Graphs" sheetId="2" r:id="rId2"/>
    <sheet name="Pareto Charts" sheetId="3" r:id="rId3"/>
    <sheet name="Configuration" sheetId="4" r:id="rId4"/>
    <sheet name="DefectLog Separated" sheetId="5" r:id="rId5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8" i="3" l="1"/>
  <c r="B247" i="3"/>
  <c r="B246" i="3"/>
  <c r="B233" i="3"/>
  <c r="B232" i="3"/>
  <c r="B231" i="3"/>
  <c r="B230" i="3"/>
  <c r="B217" i="3"/>
  <c r="B216" i="3"/>
  <c r="B215" i="3"/>
  <c r="B214" i="3"/>
  <c r="B199" i="3"/>
  <c r="B198" i="3"/>
  <c r="B185" i="3"/>
  <c r="B184" i="3"/>
  <c r="B183" i="3"/>
  <c r="B182" i="3"/>
  <c r="B169" i="3"/>
  <c r="B168" i="3"/>
  <c r="B167" i="3"/>
  <c r="B166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E46" i="5"/>
  <c r="E45" i="5"/>
  <c r="E44" i="5"/>
  <c r="E43" i="5"/>
  <c r="E42" i="5"/>
  <c r="E41" i="5"/>
  <c r="E40" i="5"/>
  <c r="E38" i="5"/>
  <c r="E37" i="5"/>
  <c r="E36" i="5"/>
  <c r="E35" i="5"/>
  <c r="E34" i="5"/>
  <c r="B117" i="3" s="1"/>
  <c r="E33" i="5"/>
  <c r="B116" i="3" s="1"/>
  <c r="E32" i="5"/>
  <c r="E30" i="5"/>
  <c r="E29" i="5"/>
  <c r="E28" i="5"/>
  <c r="E27" i="5"/>
  <c r="E26" i="5"/>
  <c r="E25" i="5"/>
  <c r="E24" i="5"/>
  <c r="E23" i="5"/>
  <c r="E21" i="5"/>
  <c r="E20" i="5"/>
  <c r="E19" i="5"/>
  <c r="B84" i="3" s="1"/>
  <c r="E17" i="5"/>
  <c r="B69" i="3" s="1"/>
  <c r="E16" i="5"/>
  <c r="B70" i="3" s="1"/>
  <c r="E15" i="5"/>
  <c r="E14" i="5"/>
  <c r="E13" i="5"/>
  <c r="E12" i="5"/>
  <c r="E11" i="5"/>
  <c r="E10" i="5"/>
  <c r="E8" i="5"/>
  <c r="E7" i="5"/>
  <c r="E6" i="5"/>
  <c r="E5" i="5"/>
  <c r="E4" i="5"/>
  <c r="E3" i="5"/>
  <c r="B54" i="3" s="1"/>
  <c r="E2" i="5"/>
  <c r="B52" i="3" s="1"/>
  <c r="B115" i="3" l="1"/>
  <c r="B33" i="3"/>
  <c r="B67" i="3"/>
  <c r="B99" i="3"/>
  <c r="B132" i="3"/>
  <c r="B45" i="3"/>
  <c r="B68" i="3"/>
  <c r="B53" i="3"/>
  <c r="B118" i="3"/>
  <c r="B131" i="3"/>
  <c r="B36" i="3"/>
  <c r="B101" i="3"/>
  <c r="B100" i="3"/>
  <c r="B46" i="3"/>
  <c r="B34" i="3"/>
  <c r="B102" i="3"/>
  <c r="B38" i="3"/>
  <c r="B42" i="3"/>
  <c r="B35" i="3"/>
  <c r="B43" i="3"/>
  <c r="B51" i="3"/>
  <c r="B83" i="3"/>
  <c r="B133" i="3"/>
  <c r="B39" i="3"/>
  <c r="B40" i="3"/>
  <c r="B44" i="3"/>
  <c r="B37" i="3"/>
  <c r="B41" i="3"/>
  <c r="H12" i="2"/>
  <c r="H12" i="3" s="1"/>
  <c r="H11" i="2"/>
  <c r="H9" i="3" s="1"/>
  <c r="H10" i="2"/>
  <c r="H11" i="3" s="1"/>
  <c r="H9" i="2"/>
  <c r="H10" i="3" s="1"/>
  <c r="H8" i="2"/>
  <c r="H7" i="3" s="1"/>
  <c r="H7" i="2"/>
  <c r="H5" i="3" s="1"/>
  <c r="H6" i="2"/>
  <c r="H8" i="3" s="1"/>
  <c r="H5" i="2"/>
  <c r="H4" i="3" s="1"/>
  <c r="H4" i="2"/>
  <c r="H6" i="3" s="1"/>
  <c r="B9" i="2"/>
  <c r="B8" i="3" s="1"/>
  <c r="B8" i="2"/>
  <c r="B7" i="3" s="1"/>
  <c r="B7" i="2"/>
  <c r="B5" i="3" s="1"/>
  <c r="B6" i="2"/>
  <c r="B9" i="3" s="1"/>
  <c r="B5" i="2"/>
  <c r="B4" i="3" s="1"/>
  <c r="B4" i="2"/>
  <c r="B6" i="3" s="1"/>
  <c r="B10" i="2" l="1"/>
  <c r="C7" i="2" s="1"/>
  <c r="H13" i="3"/>
  <c r="I4" i="3" s="1"/>
  <c r="B10" i="3"/>
  <c r="C7" i="3" s="1"/>
  <c r="H13" i="2"/>
  <c r="I12" i="2" s="1"/>
  <c r="C246" i="3"/>
  <c r="C247" i="3" s="1"/>
  <c r="C248" i="3" s="1"/>
  <c r="C230" i="3"/>
  <c r="C231" i="3" s="1"/>
  <c r="C232" i="3" s="1"/>
  <c r="C233" i="3" s="1"/>
  <c r="C214" i="3"/>
  <c r="C215" i="3" s="1"/>
  <c r="C216" i="3" s="1"/>
  <c r="C217" i="3" s="1"/>
  <c r="C198" i="3"/>
  <c r="C199" i="3" s="1"/>
  <c r="C182" i="3"/>
  <c r="C183" i="3" s="1"/>
  <c r="C184" i="3" s="1"/>
  <c r="C185" i="3" s="1"/>
  <c r="C166" i="3"/>
  <c r="C167" i="3" s="1"/>
  <c r="C168" i="3" s="1"/>
  <c r="C169" i="3" s="1"/>
  <c r="C147" i="3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9" i="2" l="1"/>
  <c r="C5" i="2"/>
  <c r="C8" i="2"/>
  <c r="C4" i="2"/>
  <c r="C6" i="2"/>
  <c r="D246" i="3"/>
  <c r="E246" i="3" s="1"/>
  <c r="D248" i="3"/>
  <c r="D247" i="3"/>
  <c r="D230" i="3"/>
  <c r="E230" i="3" s="1"/>
  <c r="D233" i="3"/>
  <c r="D232" i="3"/>
  <c r="D231" i="3"/>
  <c r="D215" i="3"/>
  <c r="D214" i="3"/>
  <c r="E214" i="3" s="1"/>
  <c r="D217" i="3"/>
  <c r="D216" i="3"/>
  <c r="D199" i="3"/>
  <c r="D198" i="3"/>
  <c r="E198" i="3" s="1"/>
  <c r="D182" i="3"/>
  <c r="E182" i="3" s="1"/>
  <c r="D183" i="3"/>
  <c r="D185" i="3"/>
  <c r="D184" i="3"/>
  <c r="D166" i="3"/>
  <c r="E166" i="3" s="1"/>
  <c r="D169" i="3"/>
  <c r="D167" i="3"/>
  <c r="D168" i="3"/>
  <c r="D159" i="3"/>
  <c r="D155" i="3"/>
  <c r="D151" i="3"/>
  <c r="D147" i="3"/>
  <c r="E147" i="3" s="1"/>
  <c r="D160" i="3"/>
  <c r="D158" i="3"/>
  <c r="D154" i="3"/>
  <c r="D150" i="3"/>
  <c r="D156" i="3"/>
  <c r="D148" i="3"/>
  <c r="D157" i="3"/>
  <c r="D153" i="3"/>
  <c r="D149" i="3"/>
  <c r="D152" i="3"/>
  <c r="I10" i="3"/>
  <c r="I6" i="3"/>
  <c r="I7" i="3"/>
  <c r="I11" i="3"/>
  <c r="I5" i="3"/>
  <c r="I12" i="3"/>
  <c r="I9" i="3"/>
  <c r="I8" i="3"/>
  <c r="C9" i="3"/>
  <c r="C6" i="3"/>
  <c r="C8" i="3"/>
  <c r="C5" i="3"/>
  <c r="C4" i="3"/>
  <c r="I4" i="2"/>
  <c r="I7" i="2"/>
  <c r="I5" i="2"/>
  <c r="I10" i="2"/>
  <c r="I8" i="2"/>
  <c r="I9" i="2"/>
  <c r="I11" i="2"/>
  <c r="I6" i="2"/>
  <c r="C131" i="3"/>
  <c r="C132" i="3" s="1"/>
  <c r="C133" i="3" s="1"/>
  <c r="C115" i="3"/>
  <c r="C116" i="3" s="1"/>
  <c r="C117" i="3" s="1"/>
  <c r="C118" i="3" s="1"/>
  <c r="C99" i="3"/>
  <c r="C100" i="3" s="1"/>
  <c r="C101" i="3" s="1"/>
  <c r="C102" i="3" s="1"/>
  <c r="C83" i="3"/>
  <c r="C84" i="3" s="1"/>
  <c r="D84" i="3" s="1"/>
  <c r="C67" i="3"/>
  <c r="C68" i="3" s="1"/>
  <c r="C69" i="3" s="1"/>
  <c r="C70" i="3" s="1"/>
  <c r="C51" i="3"/>
  <c r="C52" i="3" s="1"/>
  <c r="C53" i="3" s="1"/>
  <c r="C54" i="3" s="1"/>
  <c r="C33" i="3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J4" i="3"/>
  <c r="K4" i="3" s="1"/>
  <c r="D4" i="3"/>
  <c r="E4" i="3" s="1"/>
  <c r="E199" i="3" l="1"/>
  <c r="E167" i="3"/>
  <c r="E168" i="3" s="1"/>
  <c r="E169" i="3" s="1"/>
  <c r="D5" i="3"/>
  <c r="E5" i="3" s="1"/>
  <c r="E247" i="3"/>
  <c r="E248" i="3" s="1"/>
  <c r="E231" i="3"/>
  <c r="E232" i="3" s="1"/>
  <c r="E233" i="3" s="1"/>
  <c r="E215" i="3"/>
  <c r="E216" i="3" s="1"/>
  <c r="E217" i="3" s="1"/>
  <c r="E183" i="3"/>
  <c r="E184" i="3" s="1"/>
  <c r="E185" i="3" s="1"/>
  <c r="E148" i="3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D132" i="3"/>
  <c r="D131" i="3"/>
  <c r="E131" i="3" s="1"/>
  <c r="D133" i="3"/>
  <c r="D116" i="3"/>
  <c r="D115" i="3"/>
  <c r="E115" i="3" s="1"/>
  <c r="D118" i="3"/>
  <c r="D117" i="3"/>
  <c r="D101" i="3"/>
  <c r="D99" i="3"/>
  <c r="E99" i="3" s="1"/>
  <c r="D102" i="3"/>
  <c r="D100" i="3"/>
  <c r="D83" i="3"/>
  <c r="E83" i="3" s="1"/>
  <c r="E84" i="3" s="1"/>
  <c r="D68" i="3"/>
  <c r="D67" i="3"/>
  <c r="E67" i="3" s="1"/>
  <c r="D70" i="3"/>
  <c r="D69" i="3"/>
  <c r="D52" i="3"/>
  <c r="D51" i="3"/>
  <c r="E51" i="3" s="1"/>
  <c r="D54" i="3"/>
  <c r="D53" i="3"/>
  <c r="D45" i="3"/>
  <c r="D41" i="3"/>
  <c r="D37" i="3"/>
  <c r="D33" i="3"/>
  <c r="E33" i="3" s="1"/>
  <c r="D42" i="3"/>
  <c r="D44" i="3"/>
  <c r="D40" i="3"/>
  <c r="D36" i="3"/>
  <c r="D46" i="3"/>
  <c r="D34" i="3"/>
  <c r="D43" i="3"/>
  <c r="D39" i="3"/>
  <c r="D35" i="3"/>
  <c r="D38" i="3"/>
  <c r="J5" i="3"/>
  <c r="D6" i="3"/>
  <c r="E52" i="3" l="1"/>
  <c r="E53" i="3" s="1"/>
  <c r="E54" i="3" s="1"/>
  <c r="E132" i="3"/>
  <c r="E133" i="3" s="1"/>
  <c r="E116" i="3"/>
  <c r="E117" i="3" s="1"/>
  <c r="E118" i="3" s="1"/>
  <c r="E100" i="3"/>
  <c r="E101" i="3" s="1"/>
  <c r="E102" i="3" s="1"/>
  <c r="E68" i="3"/>
  <c r="E69" i="3" s="1"/>
  <c r="E70" i="3" s="1"/>
  <c r="E34" i="3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J6" i="3"/>
  <c r="K5" i="3"/>
  <c r="E6" i="3"/>
  <c r="D7" i="3"/>
  <c r="J7" i="3" l="1"/>
  <c r="K6" i="3"/>
  <c r="E7" i="3"/>
  <c r="D8" i="3"/>
  <c r="J8" i="3" l="1"/>
  <c r="K7" i="3"/>
  <c r="E8" i="3"/>
  <c r="D9" i="3"/>
  <c r="E9" i="3" s="1"/>
  <c r="J9" i="3" l="1"/>
  <c r="K8" i="3"/>
  <c r="J10" i="3" l="1"/>
  <c r="K9" i="3"/>
  <c r="J11" i="3" l="1"/>
  <c r="K10" i="3"/>
  <c r="J12" i="3" l="1"/>
  <c r="K12" i="3" s="1"/>
  <c r="K11" i="3"/>
</calcChain>
</file>

<file path=xl/sharedStrings.xml><?xml version="1.0" encoding="utf-8"?>
<sst xmlns="http://schemas.openxmlformats.org/spreadsheetml/2006/main" count="499" uniqueCount="115">
  <si>
    <t xml:space="preserve">     Master of Science in Software Engineering                        Defect Log                     CS 5385 Software Requirements                                      
               The University of Texas at El Paso                                                                               Designed by Dr. Oscar A. Mondragon</t>
  </si>
  <si>
    <t>Defect Log</t>
  </si>
  <si>
    <t>Document or 
Component Name</t>
  </si>
  <si>
    <t>Defect type</t>
  </si>
  <si>
    <t>Injection phase</t>
  </si>
  <si>
    <t>Removal phase</t>
  </si>
  <si>
    <t>Major / Minor 
Defect</t>
  </si>
  <si>
    <t>Fix cost
(minutes)</t>
  </si>
  <si>
    <t>Defect description</t>
  </si>
  <si>
    <t>Understanding Problem</t>
  </si>
  <si>
    <t xml:space="preserve">Incomplete </t>
  </si>
  <si>
    <t>Understanding Problem Revirew</t>
  </si>
  <si>
    <t>Major</t>
  </si>
  <si>
    <t>incomplete list of type of users</t>
  </si>
  <si>
    <t>Understanding Project</t>
  </si>
  <si>
    <t>Understanding Project Review</t>
  </si>
  <si>
    <t xml:space="preserve">Missing Project Description, Module List, Documentation List and Context Level 1 Diagram. </t>
  </si>
  <si>
    <t xml:space="preserve">Ambiguous </t>
  </si>
  <si>
    <t>Minor</t>
  </si>
  <si>
    <t>The answer to "What is your project/system to be developed?" is ambiguous. The answer says it "facilitates the work of the program director. What does it mean to facilitate the work?'</t>
  </si>
  <si>
    <t xml:space="preserve">In #3, there should be an input line from Students to System that provides the forms necessary for the advising session
</t>
  </si>
  <si>
    <t>In diagram for #3, there is a relationship missing from goldmine to the system. There should be an arrow going from goldmine to the system inputting student grades.</t>
  </si>
  <si>
    <t>Operational Concept (OpsCon)</t>
  </si>
  <si>
    <t>Operational Concept (OpsCon) Review</t>
  </si>
  <si>
    <t xml:space="preserve">Add grad school to the list of actors in 6.1
</t>
  </si>
  <si>
    <t>Add authentication service, sending course substitutions to grad school and upload docs to one drive (Section 6.2)</t>
  </si>
  <si>
    <t xml:space="preserve">Add send course substitutions, and upload docs to one drive. (6.4)
</t>
  </si>
  <si>
    <t>Break Office365 down into 3 actors (section 7.1)</t>
  </si>
  <si>
    <t>In section 3, on the interfaces section, make interface list consistent with section 6</t>
  </si>
  <si>
    <t xml:space="preserve">Use Case Scenario 11 did not provide a way for the customer to know that a new document has successfully uploaded to One Drive. </t>
  </si>
  <si>
    <t xml:space="preserve">Section 7 was missing sources. </t>
  </si>
  <si>
    <t>System Requirement Review</t>
  </si>
  <si>
    <t>Section 6 is missing traceability sources.</t>
  </si>
  <si>
    <t xml:space="preserve">Incorrect </t>
  </si>
  <si>
    <t>List of actors was incorrect on section 5.1</t>
  </si>
  <si>
    <t xml:space="preserve">  Master of Science in Software Engineering                        Defect Log                     CS 5385 Software Requirements                                      
           The University of Texas at El Paso                                                                               Designed by Dr. Oscar A. Mondragon</t>
  </si>
  <si>
    <t xml:space="preserve">                                                                                Graph 1 - % defects injected by injection phase</t>
  </si>
  <si>
    <t xml:space="preserve">                                                                                Graph 2 - % defects removed by removal phase</t>
  </si>
  <si>
    <t>Injection Phase</t>
  </si>
  <si>
    <t># of defects</t>
  </si>
  <si>
    <t>%</t>
  </si>
  <si>
    <t>Removal Phase</t>
  </si>
  <si>
    <t>Stake Holder Requirement</t>
  </si>
  <si>
    <t>Stake Holder Requirement Review</t>
  </si>
  <si>
    <t>System Requirement</t>
  </si>
  <si>
    <t>System Engineering Management Plan</t>
  </si>
  <si>
    <t>System Engineering Management Plan Review</t>
  </si>
  <si>
    <t>Design</t>
  </si>
  <si>
    <t>Design Review</t>
  </si>
  <si>
    <t>Implementation</t>
  </si>
  <si>
    <t>Implementation Review</t>
  </si>
  <si>
    <t>Test</t>
  </si>
  <si>
    <t>Unit Test</t>
  </si>
  <si>
    <t>Total</t>
  </si>
  <si>
    <t>Integral Test</t>
  </si>
  <si>
    <t>System Test</t>
  </si>
  <si>
    <t>Qualification Test</t>
  </si>
  <si>
    <t xml:space="preserve">Total </t>
  </si>
  <si>
    <t xml:space="preserve"> Master of Science in Software Engineering                        Defect Log                     CS 5385 Software Requirements                                      
           The University of Texas at El Paso                                                                               Designed by Dr. Oscar A. Mondragon</t>
  </si>
  <si>
    <t xml:space="preserve">                                                                                Pareto 1 - % defects injected by inection phase</t>
  </si>
  <si>
    <t xml:space="preserve">                                                                                Pareto 2 - % defects removed by removal phase</t>
  </si>
  <si>
    <t># of defects 
cumulative</t>
  </si>
  <si>
    <t>% 
cumulative</t>
  </si>
  <si>
    <t># of defects
cumulative</t>
  </si>
  <si>
    <t>%
cumulative</t>
  </si>
  <si>
    <t xml:space="preserve">                                                                                Pareto 3 - Fix cost per type of defect - All phases</t>
  </si>
  <si>
    <t>Defect Type</t>
  </si>
  <si>
    <t>Fix Cost</t>
  </si>
  <si>
    <t>Fix Cost Cumulative</t>
  </si>
  <si>
    <t>% cumulative</t>
  </si>
  <si>
    <t>Incomplete Requirement</t>
  </si>
  <si>
    <t>Incomplete Need</t>
  </si>
  <si>
    <t>Incorrect Requirement</t>
  </si>
  <si>
    <t>Ambiguous Need</t>
  </si>
  <si>
    <t>Not clear Requirement</t>
  </si>
  <si>
    <t>Ambiguous Requirement</t>
  </si>
  <si>
    <t>Not clear Need</t>
  </si>
  <si>
    <t>Incorrect Need</t>
  </si>
  <si>
    <t>Not Clear Design</t>
  </si>
  <si>
    <t>Ambiguous Design</t>
  </si>
  <si>
    <t>Incomplete Design</t>
  </si>
  <si>
    <t>Incorrect Design</t>
  </si>
  <si>
    <t>Grammar</t>
  </si>
  <si>
    <t>Syntax</t>
  </si>
  <si>
    <t xml:space="preserve">                                                                Pareto 4 - Fix cost per Stakeholder Requirement</t>
  </si>
  <si>
    <t xml:space="preserve">Defect Type </t>
  </si>
  <si>
    <t xml:space="preserve">Fix Cost </t>
  </si>
  <si>
    <t xml:space="preserve">                                                                Pareto 5 - Fix cost per System Requirement</t>
  </si>
  <si>
    <t xml:space="preserve">                                                                Pareto 6 - Fix cost per System Engineering Management Plan</t>
  </si>
  <si>
    <t xml:space="preserve">                                                                Pareto 7 - Fix cost per Design</t>
  </si>
  <si>
    <t xml:space="preserve">                                                                Pareto 8 - Fix cost per Implementation</t>
  </si>
  <si>
    <t xml:space="preserve">                                                                Pareto 9 - Fix cost per Test</t>
  </si>
  <si>
    <t xml:space="preserve">                                                                                Pareto 10 - Frequency per type of defect - All phases</t>
  </si>
  <si>
    <t>Frequency</t>
  </si>
  <si>
    <t>Frequency Cumulative</t>
  </si>
  <si>
    <t xml:space="preserve">                                                                Pareto 11 - Frequency per Stakeholder Requirement</t>
  </si>
  <si>
    <t xml:space="preserve">                                                                Pareto 12 - Frequency per System Requirement</t>
  </si>
  <si>
    <t xml:space="preserve">                                                                Pareto 13 - Frequency per System Engineering Management Plan</t>
  </si>
  <si>
    <t xml:space="preserve">                                                                Pareto 14 - Frequency cost per Design</t>
  </si>
  <si>
    <t>Frenquency</t>
  </si>
  <si>
    <t xml:space="preserve">                                                                Pareto 15 - Frequency per Implementation</t>
  </si>
  <si>
    <t xml:space="preserve">                                                                Pareto 16 - Frequency per Test</t>
  </si>
  <si>
    <t>Major / Minor</t>
  </si>
  <si>
    <t>Interview questionaire</t>
  </si>
  <si>
    <t>Interview questionaire Review</t>
  </si>
  <si>
    <t xml:space="preserve">Not clear </t>
  </si>
  <si>
    <t>Inconsistent</t>
  </si>
  <si>
    <t>Mock up</t>
  </si>
  <si>
    <t>Mock up Review</t>
  </si>
  <si>
    <t>Validation presentation</t>
  </si>
  <si>
    <t>Validation presentation Review</t>
  </si>
  <si>
    <t xml:space="preserve"> </t>
  </si>
  <si>
    <t>Final presentation</t>
  </si>
  <si>
    <t>Final presentationReview</t>
  </si>
  <si>
    <t>Master of Science in Software Engineering                     Defect Log                     CS 5385 Software Requirements                                      
         The University of Texas at El Paso                                                                           Designed by Dr. Oscar A. Mondragon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</si>
</sst>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9"/>
      <color rgb="FF333333"/>
      <name val="Segoe UI"/>
      <charset val="1"/>
    </font>
    <font>
      <sz val="9"/>
      <color rgb="FF333333"/>
      <name val="Inherit"/>
      <charset val="1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0" fillId="0" borderId="7" xfId="0" applyBorder="1"/>
    <xf numFmtId="0" fontId="0" fillId="0" borderId="7" xfId="0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1" fillId="3" borderId="9" xfId="0" applyFont="1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/>
    </xf>
    <xf numFmtId="0" fontId="0" fillId="6" borderId="7" xfId="0" applyFill="1" applyBorder="1"/>
    <xf numFmtId="0" fontId="0" fillId="2" borderId="7" xfId="0" applyFill="1" applyBorder="1" applyAlignment="1">
      <alignment horizontal="center"/>
    </xf>
    <xf numFmtId="0" fontId="0" fillId="6" borderId="13" xfId="0" applyFill="1" applyBorder="1"/>
    <xf numFmtId="0" fontId="0" fillId="2" borderId="7" xfId="0" applyFill="1" applyBorder="1" applyAlignment="1">
      <alignment wrapText="1"/>
    </xf>
    <xf numFmtId="0" fontId="0" fillId="2" borderId="7" xfId="0" applyFill="1" applyBorder="1" applyAlignment="1">
      <alignment horizontal="center" wrapText="1"/>
    </xf>
    <xf numFmtId="0" fontId="0" fillId="2" borderId="12" xfId="0" applyFill="1" applyBorder="1" applyAlignment="1">
      <alignment horizontal="center" wrapText="1"/>
    </xf>
    <xf numFmtId="0" fontId="0" fillId="2" borderId="12" xfId="0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3" fillId="6" borderId="11" xfId="0" applyFont="1" applyFill="1" applyBorder="1" applyAlignment="1">
      <alignment horizontal="center"/>
    </xf>
    <xf numFmtId="0" fontId="3" fillId="6" borderId="14" xfId="0" applyFont="1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0" fillId="5" borderId="0" xfId="0" applyFill="1" applyBorder="1" applyAlignment="1">
      <alignment horizontal="center" wrapText="1"/>
    </xf>
    <xf numFmtId="0" fontId="0" fillId="6" borderId="11" xfId="0" applyFill="1" applyBorder="1"/>
    <xf numFmtId="0" fontId="0" fillId="6" borderId="14" xfId="0" applyFill="1" applyBorder="1"/>
    <xf numFmtId="0" fontId="0" fillId="6" borderId="11" xfId="0" applyFill="1" applyBorder="1" applyAlignment="1">
      <alignment horizontal="left"/>
    </xf>
    <xf numFmtId="2" fontId="0" fillId="0" borderId="0" xfId="0" applyNumberFormat="1" applyBorder="1"/>
    <xf numFmtId="2" fontId="0" fillId="0" borderId="7" xfId="0" applyNumberFormat="1" applyBorder="1" applyAlignment="1">
      <alignment horizontal="center"/>
    </xf>
    <xf numFmtId="0" fontId="0" fillId="0" borderId="16" xfId="0" applyFill="1" applyBorder="1" applyAlignment="1">
      <alignment horizontal="right"/>
    </xf>
    <xf numFmtId="0" fontId="0" fillId="0" borderId="7" xfId="0" applyFill="1" applyBorder="1" applyAlignment="1">
      <alignment horizontal="center"/>
    </xf>
    <xf numFmtId="0" fontId="0" fillId="0" borderId="17" xfId="0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4" fillId="7" borderId="1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4" fillId="7" borderId="18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4" fillId="7" borderId="19" xfId="0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1 - % of defects injected by injection phase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65135608048995"/>
          <c:y val="0.17171296296296296"/>
          <c:w val="0.82979308836395449"/>
          <c:h val="0.4255726888305627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Graphs!$A$4:$A$9</c:f>
              <c:strCache>
                <c:ptCount val="6"/>
                <c:pt idx="0">
                  <c:v>Stake Holder Requirement</c:v>
                </c:pt>
                <c:pt idx="1">
                  <c:v>System Requirement</c:v>
                </c:pt>
                <c:pt idx="2">
                  <c:v>System Engineering Management Plan</c:v>
                </c:pt>
                <c:pt idx="3">
                  <c:v>Design</c:v>
                </c:pt>
                <c:pt idx="4">
                  <c:v>Implementation</c:v>
                </c:pt>
                <c:pt idx="5">
                  <c:v>Test</c:v>
                </c:pt>
              </c:strCache>
            </c:strRef>
          </c:cat>
          <c:val>
            <c:numRef>
              <c:f>Graphs!$C$4:$C$9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06-45B5-83B5-FA0008757A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2545992"/>
        <c:axId val="342551872"/>
      </c:barChart>
      <c:catAx>
        <c:axId val="342545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Injection Phase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551872"/>
        <c:crosses val="autoZero"/>
        <c:auto val="1"/>
        <c:lblAlgn val="ctr"/>
        <c:lblOffset val="100"/>
        <c:noMultiLvlLbl val="0"/>
      </c:catAx>
      <c:valAx>
        <c:axId val="34255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defects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545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Pareto 8 - Fix cost per Implementation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'Pareto Charts'!$B$114</c:f>
              <c:strCache>
                <c:ptCount val="1"/>
                <c:pt idx="0">
                  <c:v>Fix Cost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'Pareto Charts'!$A$115:$A$118</c:f>
              <c:strCache>
                <c:ptCount val="4"/>
                <c:pt idx="0">
                  <c:v>Incomplete Need</c:v>
                </c:pt>
                <c:pt idx="1">
                  <c:v>Ambiguous Need</c:v>
                </c:pt>
                <c:pt idx="2">
                  <c:v>Incorrect Need</c:v>
                </c:pt>
                <c:pt idx="3">
                  <c:v>Syntax</c:v>
                </c:pt>
              </c:strCache>
            </c:strRef>
          </c:cat>
          <c:val>
            <c:numRef>
              <c:f>'Pareto Charts'!$B$115:$B$118</c:f>
              <c:numCache>
                <c:formatCode>General</c:formatCode>
                <c:ptCount val="4"/>
                <c:pt idx="0">
                  <c:v>10</c:v>
                </c:pt>
                <c:pt idx="1">
                  <c:v>240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1B-4FF4-8F28-9C0547F8CDA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5109016"/>
        <c:axId val="385110192"/>
      </c:barChart>
      <c:lineChart>
        <c:grouping val="standard"/>
        <c:varyColors val="0"/>
        <c:ser>
          <c:idx val="1"/>
          <c:order val="1"/>
          <c:tx>
            <c:strRef>
              <c:f>'Pareto Charts'!$E$114</c:f>
              <c:strCache>
                <c:ptCount val="1"/>
                <c:pt idx="0">
                  <c:v>% cumulative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'Pareto Charts'!$A$115:$A$118</c:f>
              <c:strCache>
                <c:ptCount val="4"/>
                <c:pt idx="0">
                  <c:v>Incomplete Need</c:v>
                </c:pt>
                <c:pt idx="1">
                  <c:v>Ambiguous Need</c:v>
                </c:pt>
                <c:pt idx="2">
                  <c:v>Incorrect Need</c:v>
                </c:pt>
                <c:pt idx="3">
                  <c:v>Syntax</c:v>
                </c:pt>
              </c:strCache>
            </c:strRef>
          </c:cat>
          <c:val>
            <c:numRef>
              <c:f>'Pareto Charts'!$E$115:$E$118</c:f>
              <c:numCache>
                <c:formatCode>0.00</c:formatCode>
                <c:ptCount val="4"/>
                <c:pt idx="0">
                  <c:v>4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1B-4FF4-8F28-9C0547F8CDA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37322248"/>
        <c:axId val="337318720"/>
      </c:lineChart>
      <c:catAx>
        <c:axId val="385109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10192"/>
        <c:crosses val="autoZero"/>
        <c:auto val="1"/>
        <c:lblAlgn val="ctr"/>
        <c:lblOffset val="100"/>
        <c:noMultiLvlLbl val="0"/>
      </c:catAx>
      <c:valAx>
        <c:axId val="38511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09016"/>
        <c:crosses val="autoZero"/>
        <c:crossBetween val="between"/>
      </c:valAx>
      <c:valAx>
        <c:axId val="337318720"/>
        <c:scaling>
          <c:orientation val="minMax"/>
          <c:max val="100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322248"/>
        <c:crosses val="max"/>
        <c:crossBetween val="between"/>
      </c:valAx>
      <c:catAx>
        <c:axId val="337322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7318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Pareto 9 - Fix cost per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'Pareto Charts'!$B$130</c:f>
              <c:strCache>
                <c:ptCount val="1"/>
                <c:pt idx="0">
                  <c:v>Fix Cost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'Pareto Charts'!$A$131:$A$133</c:f>
              <c:strCache>
                <c:ptCount val="3"/>
                <c:pt idx="0">
                  <c:v>Incomplete Need</c:v>
                </c:pt>
                <c:pt idx="1">
                  <c:v>Not clear Need</c:v>
                </c:pt>
                <c:pt idx="2">
                  <c:v>Grammar</c:v>
                </c:pt>
              </c:strCache>
            </c:strRef>
          </c:cat>
          <c:val>
            <c:numRef>
              <c:f>'Pareto Charts'!$B$131:$B$133</c:f>
              <c:numCache>
                <c:formatCode>General</c:formatCode>
                <c:ptCount val="3"/>
                <c:pt idx="0">
                  <c:v>15</c:v>
                </c:pt>
                <c:pt idx="1">
                  <c:v>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40-4B00-B485-BD20A825551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7318328"/>
        <c:axId val="337319112"/>
      </c:barChart>
      <c:lineChart>
        <c:grouping val="standard"/>
        <c:varyColors val="0"/>
        <c:ser>
          <c:idx val="1"/>
          <c:order val="1"/>
          <c:tx>
            <c:strRef>
              <c:f>'Pareto Charts'!$E$130</c:f>
              <c:strCache>
                <c:ptCount val="1"/>
                <c:pt idx="0">
                  <c:v>% cumulative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'Pareto Charts'!$A$131:$A$133</c:f>
              <c:strCache>
                <c:ptCount val="3"/>
                <c:pt idx="0">
                  <c:v>Incomplete Need</c:v>
                </c:pt>
                <c:pt idx="1">
                  <c:v>Not clear Need</c:v>
                </c:pt>
                <c:pt idx="2">
                  <c:v>Grammar</c:v>
                </c:pt>
              </c:strCache>
            </c:strRef>
          </c:cat>
          <c:val>
            <c:numRef>
              <c:f>'Pareto Charts'!$E$131:$E$133</c:f>
              <c:numCache>
                <c:formatCode>0.00</c:formatCode>
                <c:ptCount val="3"/>
                <c:pt idx="0">
                  <c:v>75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40-4B00-B485-BD20A825551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38809440"/>
        <c:axId val="338809048"/>
      </c:lineChart>
      <c:catAx>
        <c:axId val="33731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319112"/>
        <c:crosses val="autoZero"/>
        <c:auto val="1"/>
        <c:lblAlgn val="ctr"/>
        <c:lblOffset val="100"/>
        <c:noMultiLvlLbl val="0"/>
      </c:catAx>
      <c:valAx>
        <c:axId val="33731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318328"/>
        <c:crosses val="autoZero"/>
        <c:crossBetween val="between"/>
      </c:valAx>
      <c:valAx>
        <c:axId val="338809048"/>
        <c:scaling>
          <c:orientation val="minMax"/>
          <c:max val="100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809440"/>
        <c:crosses val="max"/>
        <c:crossBetween val="between"/>
      </c:valAx>
      <c:catAx>
        <c:axId val="338809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88090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 Pareto 10 - Frequency per type of defect - All phases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'Pareto Charts'!$B$146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'Pareto Charts'!$A$147:$A$160</c:f>
              <c:strCache>
                <c:ptCount val="14"/>
                <c:pt idx="0">
                  <c:v>Incomplete Requirement</c:v>
                </c:pt>
                <c:pt idx="1">
                  <c:v>Incomplete Need</c:v>
                </c:pt>
                <c:pt idx="2">
                  <c:v>Incorrect Requirement</c:v>
                </c:pt>
                <c:pt idx="3">
                  <c:v>Ambiguous Need</c:v>
                </c:pt>
                <c:pt idx="4">
                  <c:v>Not clear Requirement</c:v>
                </c:pt>
                <c:pt idx="5">
                  <c:v>Ambiguous Requirement</c:v>
                </c:pt>
                <c:pt idx="6">
                  <c:v>Grammar</c:v>
                </c:pt>
                <c:pt idx="7">
                  <c:v>Syntax</c:v>
                </c:pt>
                <c:pt idx="8">
                  <c:v>Not clear Need</c:v>
                </c:pt>
                <c:pt idx="9">
                  <c:v>Incorrect Need</c:v>
                </c:pt>
                <c:pt idx="10">
                  <c:v>Not Clear Design</c:v>
                </c:pt>
                <c:pt idx="11">
                  <c:v>Ambiguous Design</c:v>
                </c:pt>
                <c:pt idx="12">
                  <c:v>Incomplete Design</c:v>
                </c:pt>
                <c:pt idx="13">
                  <c:v>Incorrect Design</c:v>
                </c:pt>
              </c:strCache>
            </c:strRef>
          </c:cat>
          <c:val>
            <c:numRef>
              <c:f>'Pareto Charts'!$B$147:$B$160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C4-4D19-A8D6-9D9550D43AB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8803168"/>
        <c:axId val="338805520"/>
      </c:barChart>
      <c:lineChart>
        <c:grouping val="standard"/>
        <c:varyColors val="0"/>
        <c:ser>
          <c:idx val="1"/>
          <c:order val="1"/>
          <c:tx>
            <c:strRef>
              <c:f>'Pareto Charts'!$E$146</c:f>
              <c:strCache>
                <c:ptCount val="1"/>
                <c:pt idx="0">
                  <c:v>% cumulative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'Pareto Charts'!$A$147:$A$160</c:f>
              <c:strCache>
                <c:ptCount val="14"/>
                <c:pt idx="0">
                  <c:v>Incomplete Requirement</c:v>
                </c:pt>
                <c:pt idx="1">
                  <c:v>Incomplete Need</c:v>
                </c:pt>
                <c:pt idx="2">
                  <c:v>Incorrect Requirement</c:v>
                </c:pt>
                <c:pt idx="3">
                  <c:v>Ambiguous Need</c:v>
                </c:pt>
                <c:pt idx="4">
                  <c:v>Not clear Requirement</c:v>
                </c:pt>
                <c:pt idx="5">
                  <c:v>Ambiguous Requirement</c:v>
                </c:pt>
                <c:pt idx="6">
                  <c:v>Grammar</c:v>
                </c:pt>
                <c:pt idx="7">
                  <c:v>Syntax</c:v>
                </c:pt>
                <c:pt idx="8">
                  <c:v>Not clear Need</c:v>
                </c:pt>
                <c:pt idx="9">
                  <c:v>Incorrect Need</c:v>
                </c:pt>
                <c:pt idx="10">
                  <c:v>Not Clear Design</c:v>
                </c:pt>
                <c:pt idx="11">
                  <c:v>Ambiguous Design</c:v>
                </c:pt>
                <c:pt idx="12">
                  <c:v>Incomplete Design</c:v>
                </c:pt>
                <c:pt idx="13">
                  <c:v>Incorrect Design</c:v>
                </c:pt>
              </c:strCache>
            </c:strRef>
          </c:cat>
          <c:val>
            <c:numRef>
              <c:f>'Pareto Charts'!$E$147:$E$160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C4-4D19-A8D6-9D9550D43AB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38464976"/>
        <c:axId val="338471640"/>
      </c:lineChart>
      <c:catAx>
        <c:axId val="33880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805520"/>
        <c:crosses val="autoZero"/>
        <c:auto val="1"/>
        <c:lblAlgn val="ctr"/>
        <c:lblOffset val="100"/>
        <c:noMultiLvlLbl val="0"/>
      </c:catAx>
      <c:valAx>
        <c:axId val="33880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803168"/>
        <c:crosses val="autoZero"/>
        <c:crossBetween val="between"/>
      </c:valAx>
      <c:valAx>
        <c:axId val="338471640"/>
        <c:scaling>
          <c:orientation val="minMax"/>
          <c:max val="100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464976"/>
        <c:crosses val="max"/>
        <c:crossBetween val="between"/>
      </c:valAx>
      <c:catAx>
        <c:axId val="338464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8471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Pareto 11 - Frequency per Stakeholder Requirement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'Pareto Charts'!$B$165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'Pareto Charts'!$A$166:$A$169</c:f>
              <c:strCache>
                <c:ptCount val="4"/>
                <c:pt idx="0">
                  <c:v>Incomplete Requirement</c:v>
                </c:pt>
                <c:pt idx="1">
                  <c:v>Incorrect Requirement</c:v>
                </c:pt>
                <c:pt idx="2">
                  <c:v>Not clear Requirement</c:v>
                </c:pt>
                <c:pt idx="3">
                  <c:v>Ambiguous Requirement</c:v>
                </c:pt>
              </c:strCache>
            </c:strRef>
          </c:cat>
          <c:val>
            <c:numRef>
              <c:f>'Pareto Charts'!$B$166:$B$169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28-4766-B942-26FEC84D499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88595232"/>
        <c:axId val="153249728"/>
      </c:barChart>
      <c:lineChart>
        <c:grouping val="standard"/>
        <c:varyColors val="0"/>
        <c:ser>
          <c:idx val="1"/>
          <c:order val="1"/>
          <c:tx>
            <c:strRef>
              <c:f>'Pareto Charts'!$E$165</c:f>
              <c:strCache>
                <c:ptCount val="1"/>
                <c:pt idx="0">
                  <c:v>% cumulative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'Pareto Charts'!$A$166:$A$169</c:f>
              <c:strCache>
                <c:ptCount val="4"/>
                <c:pt idx="0">
                  <c:v>Incomplete Requirement</c:v>
                </c:pt>
                <c:pt idx="1">
                  <c:v>Incorrect Requirement</c:v>
                </c:pt>
                <c:pt idx="2">
                  <c:v>Not clear Requirement</c:v>
                </c:pt>
                <c:pt idx="3">
                  <c:v>Ambiguous Requirement</c:v>
                </c:pt>
              </c:strCache>
            </c:strRef>
          </c:cat>
          <c:val>
            <c:numRef>
              <c:f>'Pareto Charts'!$E$166:$E$169</c:f>
              <c:numCache>
                <c:formatCode>0.00</c:formatCode>
                <c:ptCount val="4"/>
                <c:pt idx="0">
                  <c:v>28.571428571428569</c:v>
                </c:pt>
                <c:pt idx="1">
                  <c:v>57.142857142857139</c:v>
                </c:pt>
                <c:pt idx="2">
                  <c:v>85.714285714285708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28-4766-B942-26FEC84D499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86418808"/>
        <c:axId val="386414888"/>
      </c:lineChart>
      <c:catAx>
        <c:axId val="28859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49728"/>
        <c:crosses val="autoZero"/>
        <c:auto val="1"/>
        <c:lblAlgn val="ctr"/>
        <c:lblOffset val="100"/>
        <c:noMultiLvlLbl val="0"/>
      </c:catAx>
      <c:valAx>
        <c:axId val="15324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595232"/>
        <c:crosses val="autoZero"/>
        <c:crossBetween val="between"/>
      </c:valAx>
      <c:valAx>
        <c:axId val="38641488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18808"/>
        <c:crosses val="max"/>
        <c:crossBetween val="between"/>
      </c:valAx>
      <c:catAx>
        <c:axId val="386418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6414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Pareto 12 - Frequency per System Requirement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'Pareto Charts'!$B$181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'Pareto Charts'!$A$182:$A$185</c:f>
              <c:strCache>
                <c:ptCount val="4"/>
                <c:pt idx="0">
                  <c:v>Incomplete Requirement</c:v>
                </c:pt>
                <c:pt idx="1">
                  <c:v>Ambiguous Requirement</c:v>
                </c:pt>
                <c:pt idx="2">
                  <c:v>Incorrect Requirement</c:v>
                </c:pt>
                <c:pt idx="3">
                  <c:v>Not clear Requirement</c:v>
                </c:pt>
              </c:strCache>
            </c:strRef>
          </c:cat>
          <c:val>
            <c:numRef>
              <c:f>'Pareto Charts'!$B$182:$B$185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0-4BB5-88B9-B75FF3D237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6418024"/>
        <c:axId val="386417240"/>
      </c:barChart>
      <c:lineChart>
        <c:grouping val="standard"/>
        <c:varyColors val="0"/>
        <c:ser>
          <c:idx val="1"/>
          <c:order val="1"/>
          <c:tx>
            <c:strRef>
              <c:f>'Pareto Charts'!$E$181</c:f>
              <c:strCache>
                <c:ptCount val="1"/>
                <c:pt idx="0">
                  <c:v>% cumulative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'Pareto Charts'!$A$182:$A$185</c:f>
              <c:strCache>
                <c:ptCount val="4"/>
                <c:pt idx="0">
                  <c:v>Incomplete Requirement</c:v>
                </c:pt>
                <c:pt idx="1">
                  <c:v>Ambiguous Requirement</c:v>
                </c:pt>
                <c:pt idx="2">
                  <c:v>Incorrect Requirement</c:v>
                </c:pt>
                <c:pt idx="3">
                  <c:v>Not clear Requirement</c:v>
                </c:pt>
              </c:strCache>
            </c:strRef>
          </c:cat>
          <c:val>
            <c:numRef>
              <c:f>'Pareto Charts'!$E$182:$E$185</c:f>
              <c:numCache>
                <c:formatCode>0.00</c:formatCode>
                <c:ptCount val="4"/>
                <c:pt idx="0">
                  <c:v>50</c:v>
                </c:pt>
                <c:pt idx="1">
                  <c:v>75</c:v>
                </c:pt>
                <c:pt idx="2">
                  <c:v>87.5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40-4BB5-88B9-B75FF3D237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86419592"/>
        <c:axId val="386419200"/>
      </c:lineChart>
      <c:catAx>
        <c:axId val="38641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17240"/>
        <c:crosses val="autoZero"/>
        <c:auto val="1"/>
        <c:lblAlgn val="ctr"/>
        <c:lblOffset val="100"/>
        <c:noMultiLvlLbl val="0"/>
      </c:catAx>
      <c:valAx>
        <c:axId val="38641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18024"/>
        <c:crosses val="autoZero"/>
        <c:crossBetween val="between"/>
      </c:valAx>
      <c:valAx>
        <c:axId val="386419200"/>
        <c:scaling>
          <c:orientation val="minMax"/>
          <c:max val="100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19592"/>
        <c:crosses val="max"/>
        <c:crossBetween val="between"/>
      </c:valAx>
      <c:catAx>
        <c:axId val="386419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6419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Pareto 13 - Frequency per System Engineering Management Plan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'Pareto Charts'!$B$197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'Pareto Charts'!$A$198:$A$199</c:f>
              <c:strCache>
                <c:ptCount val="2"/>
                <c:pt idx="0">
                  <c:v>Ambiguous Need</c:v>
                </c:pt>
                <c:pt idx="1">
                  <c:v>Incorrect Need</c:v>
                </c:pt>
              </c:strCache>
            </c:strRef>
          </c:cat>
          <c:val>
            <c:numRef>
              <c:f>'Pareto Charts'!$B$198:$B$199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A8-4FA2-8754-124E6BE8D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6412928"/>
        <c:axId val="386414496"/>
      </c:barChart>
      <c:lineChart>
        <c:grouping val="standard"/>
        <c:varyColors val="0"/>
        <c:ser>
          <c:idx val="1"/>
          <c:order val="1"/>
          <c:tx>
            <c:strRef>
              <c:f>'Pareto Charts'!$E$197</c:f>
              <c:strCache>
                <c:ptCount val="1"/>
                <c:pt idx="0">
                  <c:v>% cumulative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'Pareto Charts'!$A$198:$A$199</c:f>
              <c:strCache>
                <c:ptCount val="2"/>
                <c:pt idx="0">
                  <c:v>Ambiguous Need</c:v>
                </c:pt>
                <c:pt idx="1">
                  <c:v>Incorrect Need</c:v>
                </c:pt>
              </c:strCache>
            </c:strRef>
          </c:cat>
          <c:val>
            <c:numRef>
              <c:f>'Pareto Charts'!$E$198:$E$199</c:f>
              <c:numCache>
                <c:formatCode>0.00</c:formatCode>
                <c:ptCount val="2"/>
                <c:pt idx="0">
                  <c:v>66.666666666666657</c:v>
                </c:pt>
                <c:pt idx="1">
                  <c:v>99.999999999999986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A8-4FA2-8754-124E6BE8D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86416848"/>
        <c:axId val="386412536"/>
      </c:lineChart>
      <c:catAx>
        <c:axId val="38641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14496"/>
        <c:crosses val="autoZero"/>
        <c:auto val="1"/>
        <c:lblAlgn val="ctr"/>
        <c:lblOffset val="100"/>
        <c:noMultiLvlLbl val="0"/>
      </c:catAx>
      <c:valAx>
        <c:axId val="38641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12928"/>
        <c:crosses val="autoZero"/>
        <c:crossBetween val="between"/>
      </c:valAx>
      <c:valAx>
        <c:axId val="386412536"/>
        <c:scaling>
          <c:orientation val="minMax"/>
          <c:max val="100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16848"/>
        <c:crosses val="max"/>
        <c:crossBetween val="between"/>
      </c:valAx>
      <c:catAx>
        <c:axId val="386416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6412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Pareto 14 - Frequency cost per Design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'Pareto Charts'!$B$213</c:f>
              <c:strCache>
                <c:ptCount val="1"/>
                <c:pt idx="0">
                  <c:v>Frenquency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'Pareto Charts'!$A$214:$A$217</c:f>
              <c:strCache>
                <c:ptCount val="4"/>
                <c:pt idx="0">
                  <c:v>Not Clear Design</c:v>
                </c:pt>
                <c:pt idx="1">
                  <c:v>Ambiguous Design</c:v>
                </c:pt>
                <c:pt idx="2">
                  <c:v>Incomplete Design</c:v>
                </c:pt>
                <c:pt idx="3">
                  <c:v>Incorrect Design</c:v>
                </c:pt>
              </c:strCache>
            </c:strRef>
          </c:cat>
          <c:val>
            <c:numRef>
              <c:f>'Pareto Charts'!$B$214:$B$217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1-48C6-8264-335D61796E8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6413712"/>
        <c:axId val="386417632"/>
      </c:barChart>
      <c:lineChart>
        <c:grouping val="standard"/>
        <c:varyColors val="0"/>
        <c:ser>
          <c:idx val="1"/>
          <c:order val="1"/>
          <c:tx>
            <c:strRef>
              <c:f>'Pareto Charts'!$E$213</c:f>
              <c:strCache>
                <c:ptCount val="1"/>
                <c:pt idx="0">
                  <c:v>% cumulative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'Pareto Charts'!$A$214:$A$217</c:f>
              <c:strCache>
                <c:ptCount val="4"/>
                <c:pt idx="0">
                  <c:v>Not Clear Design</c:v>
                </c:pt>
                <c:pt idx="1">
                  <c:v>Ambiguous Design</c:v>
                </c:pt>
                <c:pt idx="2">
                  <c:v>Incomplete Design</c:v>
                </c:pt>
                <c:pt idx="3">
                  <c:v>Incorrect Design</c:v>
                </c:pt>
              </c:strCache>
            </c:strRef>
          </c:cat>
          <c:val>
            <c:numRef>
              <c:f>'Pareto Charts'!$E$214:$E$217</c:f>
              <c:numCache>
                <c:formatCode>0.00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F1-48C6-8264-335D61796E8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86414104"/>
        <c:axId val="386418416"/>
      </c:lineChart>
      <c:catAx>
        <c:axId val="38641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17632"/>
        <c:crosses val="autoZero"/>
        <c:auto val="1"/>
        <c:lblAlgn val="ctr"/>
        <c:lblOffset val="100"/>
        <c:noMultiLvlLbl val="0"/>
      </c:catAx>
      <c:valAx>
        <c:axId val="3864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13712"/>
        <c:crosses val="autoZero"/>
        <c:crossBetween val="between"/>
      </c:valAx>
      <c:valAx>
        <c:axId val="386418416"/>
        <c:scaling>
          <c:orientation val="minMax"/>
          <c:max val="100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14104"/>
        <c:crosses val="max"/>
        <c:crossBetween val="between"/>
      </c:valAx>
      <c:catAx>
        <c:axId val="386414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6418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Pareto 15 - Frequency per Implementation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'Pareto Charts'!$B$229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'Pareto Charts'!$A$230:$A$233</c:f>
              <c:strCache>
                <c:ptCount val="4"/>
                <c:pt idx="0">
                  <c:v>Syntax</c:v>
                </c:pt>
                <c:pt idx="1">
                  <c:v>Incomplete Need</c:v>
                </c:pt>
                <c:pt idx="2">
                  <c:v>Ambiguous Need</c:v>
                </c:pt>
                <c:pt idx="3">
                  <c:v>Incorrect Need</c:v>
                </c:pt>
              </c:strCache>
            </c:strRef>
          </c:cat>
          <c:val>
            <c:numRef>
              <c:f>'Pareto Charts'!$B$230:$B$233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5B-46DF-9092-03F496FE4FC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6416064"/>
        <c:axId val="386416456"/>
      </c:barChart>
      <c:lineChart>
        <c:grouping val="standard"/>
        <c:varyColors val="0"/>
        <c:ser>
          <c:idx val="1"/>
          <c:order val="1"/>
          <c:tx>
            <c:strRef>
              <c:f>'Pareto Charts'!$E$229</c:f>
              <c:strCache>
                <c:ptCount val="1"/>
                <c:pt idx="0">
                  <c:v>% cumulative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'Pareto Charts'!$A$230:$A$233</c:f>
              <c:strCache>
                <c:ptCount val="4"/>
                <c:pt idx="0">
                  <c:v>Syntax</c:v>
                </c:pt>
                <c:pt idx="1">
                  <c:v>Incomplete Need</c:v>
                </c:pt>
                <c:pt idx="2">
                  <c:v>Ambiguous Need</c:v>
                </c:pt>
                <c:pt idx="3">
                  <c:v>Incorrect Need</c:v>
                </c:pt>
              </c:strCache>
            </c:strRef>
          </c:cat>
          <c:val>
            <c:numRef>
              <c:f>'Pareto Charts'!$E$230:$E$233</c:f>
              <c:numCache>
                <c:formatCode>0.00</c:formatCode>
                <c:ptCount val="4"/>
                <c:pt idx="0">
                  <c:v>42.857142857142854</c:v>
                </c:pt>
                <c:pt idx="1">
                  <c:v>71.428571428571416</c:v>
                </c:pt>
                <c:pt idx="2">
                  <c:v>85.714285714285694</c:v>
                </c:pt>
                <c:pt idx="3">
                  <c:v>99.999999999999972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B-46DF-9092-03F496FE4FC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86601432"/>
        <c:axId val="386603000"/>
      </c:lineChart>
      <c:catAx>
        <c:axId val="38641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16456"/>
        <c:crosses val="autoZero"/>
        <c:auto val="1"/>
        <c:lblAlgn val="ctr"/>
        <c:lblOffset val="100"/>
        <c:noMultiLvlLbl val="0"/>
      </c:catAx>
      <c:valAx>
        <c:axId val="38641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16064"/>
        <c:crosses val="autoZero"/>
        <c:crossBetween val="between"/>
      </c:valAx>
      <c:valAx>
        <c:axId val="386603000"/>
        <c:scaling>
          <c:orientation val="minMax"/>
          <c:max val="100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601432"/>
        <c:crosses val="max"/>
        <c:crossBetween val="between"/>
      </c:valAx>
      <c:catAx>
        <c:axId val="386601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6603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Pareto 16 - Frequency per Test</a:t>
            </a:r>
          </a:p>
        </c:rich>
      </c:tx>
      <c:layout>
        <c:manualLayout>
          <c:xMode val="edge"/>
          <c:yMode val="edge"/>
          <c:x val="0.23185401824771898"/>
          <c:y val="2.68006653036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'Pareto Charts'!$B$245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'Pareto Charts'!$A$246:$A$248</c:f>
              <c:strCache>
                <c:ptCount val="3"/>
                <c:pt idx="0">
                  <c:v>Grammar</c:v>
                </c:pt>
                <c:pt idx="1">
                  <c:v>Incomplete Need</c:v>
                </c:pt>
                <c:pt idx="2">
                  <c:v>Not clear Need</c:v>
                </c:pt>
              </c:strCache>
            </c:strRef>
          </c:cat>
          <c:val>
            <c:numRef>
              <c:f>'Pareto Charts'!$B$246:$B$248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06-426D-873C-D1649950CF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6602608"/>
        <c:axId val="386603784"/>
      </c:barChart>
      <c:lineChart>
        <c:grouping val="standard"/>
        <c:varyColors val="0"/>
        <c:ser>
          <c:idx val="1"/>
          <c:order val="1"/>
          <c:tx>
            <c:strRef>
              <c:f>'Pareto Charts'!$E$245</c:f>
              <c:strCache>
                <c:ptCount val="1"/>
                <c:pt idx="0">
                  <c:v>% cumulative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'Pareto Charts'!$A$246:$A$248</c:f>
              <c:strCache>
                <c:ptCount val="3"/>
                <c:pt idx="0">
                  <c:v>Grammar</c:v>
                </c:pt>
                <c:pt idx="1">
                  <c:v>Incomplete Need</c:v>
                </c:pt>
                <c:pt idx="2">
                  <c:v>Not clear Need</c:v>
                </c:pt>
              </c:strCache>
            </c:strRef>
          </c:cat>
          <c:val>
            <c:numRef>
              <c:f>'Pareto Charts'!$E$246:$E$248</c:f>
              <c:numCache>
                <c:formatCode>0.00</c:formatCode>
                <c:ptCount val="3"/>
                <c:pt idx="0">
                  <c:v>42.857142857142854</c:v>
                </c:pt>
                <c:pt idx="1">
                  <c:v>71.428571428571416</c:v>
                </c:pt>
                <c:pt idx="2">
                  <c:v>99.999999999999986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06-426D-873C-D1649950CF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86606136"/>
        <c:axId val="386601040"/>
      </c:lineChart>
      <c:catAx>
        <c:axId val="38660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603784"/>
        <c:crosses val="autoZero"/>
        <c:auto val="1"/>
        <c:lblAlgn val="ctr"/>
        <c:lblOffset val="100"/>
        <c:noMultiLvlLbl val="0"/>
      </c:catAx>
      <c:valAx>
        <c:axId val="38660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602608"/>
        <c:crosses val="autoZero"/>
        <c:crossBetween val="between"/>
      </c:valAx>
      <c:valAx>
        <c:axId val="386601040"/>
        <c:scaling>
          <c:orientation val="minMax"/>
          <c:max val="100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606136"/>
        <c:crosses val="max"/>
        <c:crossBetween val="between"/>
      </c:valAx>
      <c:catAx>
        <c:axId val="386606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6601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2 - % defects removed by removal phase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Graphs!$G$4:$G$12</c:f>
              <c:strCache>
                <c:ptCount val="9"/>
                <c:pt idx="0">
                  <c:v>Stake Holder Requirement Review</c:v>
                </c:pt>
                <c:pt idx="1">
                  <c:v>System Requirement Review</c:v>
                </c:pt>
                <c:pt idx="2">
                  <c:v>System Engineering Management Plan Review</c:v>
                </c:pt>
                <c:pt idx="3">
                  <c:v>Design Review</c:v>
                </c:pt>
                <c:pt idx="4">
                  <c:v>Implementation Review</c:v>
                </c:pt>
                <c:pt idx="5">
                  <c:v>Unit Test</c:v>
                </c:pt>
                <c:pt idx="6">
                  <c:v>Integral Test</c:v>
                </c:pt>
                <c:pt idx="7">
                  <c:v>System Test</c:v>
                </c:pt>
                <c:pt idx="8">
                  <c:v>Qualification Test</c:v>
                </c:pt>
              </c:strCache>
            </c:strRef>
          </c:cat>
          <c:val>
            <c:numRef>
              <c:f>Graphs!$I$4:$I$12</c:f>
              <c:numCache>
                <c:formatCode>General</c:formatCode>
                <c:ptCount val="9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A-4BE5-A914-C110C52DD6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2544816"/>
        <c:axId val="342548736"/>
      </c:barChart>
      <c:catAx>
        <c:axId val="34254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Removal Phase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548736"/>
        <c:crosses val="autoZero"/>
        <c:auto val="1"/>
        <c:lblAlgn val="ctr"/>
        <c:lblOffset val="100"/>
        <c:noMultiLvlLbl val="0"/>
      </c:catAx>
      <c:valAx>
        <c:axId val="34254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defects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54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Pareto 1</a:t>
            </a:r>
            <a:r>
              <a:rPr lang="en-US" baseline="0"/>
              <a:t> - % of defects injected by injection phase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'Pareto Charts'!$B$3</c:f>
              <c:strCache>
                <c:ptCount val="1"/>
                <c:pt idx="0">
                  <c:v># of defects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'Pareto Charts'!$A$4:$A$9</c:f>
              <c:strCache>
                <c:ptCount val="6"/>
                <c:pt idx="0">
                  <c:v>System Requirement</c:v>
                </c:pt>
                <c:pt idx="1">
                  <c:v>Design</c:v>
                </c:pt>
                <c:pt idx="2">
                  <c:v>Stake Holder Requirement</c:v>
                </c:pt>
                <c:pt idx="3">
                  <c:v>Implementation</c:v>
                </c:pt>
                <c:pt idx="4">
                  <c:v>Test</c:v>
                </c:pt>
                <c:pt idx="5">
                  <c:v>System Engineering Management Plan</c:v>
                </c:pt>
              </c:strCache>
            </c:strRef>
          </c:cat>
          <c:val>
            <c:numRef>
              <c:f>'Pareto Charts'!$B$4:$B$9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E5-45F7-AC5C-ACB4E56CA1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2549912"/>
        <c:axId val="342546384"/>
      </c:barChart>
      <c:lineChart>
        <c:grouping val="standard"/>
        <c:varyColors val="0"/>
        <c:ser>
          <c:idx val="1"/>
          <c:order val="1"/>
          <c:tx>
            <c:strRef>
              <c:f>'Pareto Charts'!$E$3</c:f>
              <c:strCache>
                <c:ptCount val="1"/>
                <c:pt idx="0">
                  <c:v>% 
cumulative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'Pareto Charts'!$A$4:$A$9</c:f>
              <c:strCache>
                <c:ptCount val="6"/>
                <c:pt idx="0">
                  <c:v>System Requirement</c:v>
                </c:pt>
                <c:pt idx="1">
                  <c:v>Design</c:v>
                </c:pt>
                <c:pt idx="2">
                  <c:v>Stake Holder Requirement</c:v>
                </c:pt>
                <c:pt idx="3">
                  <c:v>Implementation</c:v>
                </c:pt>
                <c:pt idx="4">
                  <c:v>Test</c:v>
                </c:pt>
                <c:pt idx="5">
                  <c:v>System Engineering Management Plan</c:v>
                </c:pt>
              </c:strCache>
            </c:strRef>
          </c:cat>
          <c:val>
            <c:numRef>
              <c:f>'Pareto Charts'!$E$4:$E$9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E5-45F7-AC5C-ACB4E56CA1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2549128"/>
        <c:axId val="342545208"/>
      </c:lineChart>
      <c:catAx>
        <c:axId val="34254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546384"/>
        <c:crosses val="autoZero"/>
        <c:auto val="1"/>
        <c:lblAlgn val="ctr"/>
        <c:lblOffset val="100"/>
        <c:noMultiLvlLbl val="0"/>
      </c:catAx>
      <c:valAx>
        <c:axId val="34254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549912"/>
        <c:crosses val="autoZero"/>
        <c:crossBetween val="between"/>
      </c:valAx>
      <c:valAx>
        <c:axId val="342545208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549128"/>
        <c:crosses val="max"/>
        <c:crossBetween val="between"/>
      </c:valAx>
      <c:catAx>
        <c:axId val="342549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2545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 Pareto 2 - % defects removed by removal phase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'Pareto Charts'!$H$3</c:f>
              <c:strCache>
                <c:ptCount val="1"/>
                <c:pt idx="0">
                  <c:v># of defects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'Pareto Charts'!$G$4:$G$12</c:f>
              <c:strCache>
                <c:ptCount val="9"/>
                <c:pt idx="0">
                  <c:v>System Requirement Review</c:v>
                </c:pt>
                <c:pt idx="1">
                  <c:v>Design Review</c:v>
                </c:pt>
                <c:pt idx="2">
                  <c:v>Stake Holder Requirement Review</c:v>
                </c:pt>
                <c:pt idx="3">
                  <c:v>Implementation Review</c:v>
                </c:pt>
                <c:pt idx="4">
                  <c:v>System Engineering Management Plan Review</c:v>
                </c:pt>
                <c:pt idx="5">
                  <c:v>System Test</c:v>
                </c:pt>
                <c:pt idx="6">
                  <c:v>Unit Test</c:v>
                </c:pt>
                <c:pt idx="7">
                  <c:v>Integral Test</c:v>
                </c:pt>
                <c:pt idx="8">
                  <c:v>Qualification Test</c:v>
                </c:pt>
              </c:strCache>
            </c:strRef>
          </c:cat>
          <c:val>
            <c:numRef>
              <c:f>'Pareto Charts'!$H$4:$H$12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B2-4AA2-B9A2-6C5064628F5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2550304"/>
        <c:axId val="342546776"/>
      </c:barChart>
      <c:lineChart>
        <c:grouping val="standard"/>
        <c:varyColors val="0"/>
        <c:ser>
          <c:idx val="1"/>
          <c:order val="1"/>
          <c:tx>
            <c:strRef>
              <c:f>'Pareto Charts'!$K$3</c:f>
              <c:strCache>
                <c:ptCount val="1"/>
                <c:pt idx="0">
                  <c:v>%
cumulative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'Pareto Charts'!$G$4:$G$12</c:f>
              <c:strCache>
                <c:ptCount val="9"/>
                <c:pt idx="0">
                  <c:v>System Requirement Review</c:v>
                </c:pt>
                <c:pt idx="1">
                  <c:v>Design Review</c:v>
                </c:pt>
                <c:pt idx="2">
                  <c:v>Stake Holder Requirement Review</c:v>
                </c:pt>
                <c:pt idx="3">
                  <c:v>Implementation Review</c:v>
                </c:pt>
                <c:pt idx="4">
                  <c:v>System Engineering Management Plan Review</c:v>
                </c:pt>
                <c:pt idx="5">
                  <c:v>System Test</c:v>
                </c:pt>
                <c:pt idx="6">
                  <c:v>Unit Test</c:v>
                </c:pt>
                <c:pt idx="7">
                  <c:v>Integral Test</c:v>
                </c:pt>
                <c:pt idx="8">
                  <c:v>Qualification Test</c:v>
                </c:pt>
              </c:strCache>
            </c:strRef>
          </c:cat>
          <c:val>
            <c:numRef>
              <c:f>'Pareto Charts'!$K$4:$K$12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B2-4AA2-B9A2-6C5064628F5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37324208"/>
        <c:axId val="337324600"/>
      </c:lineChart>
      <c:catAx>
        <c:axId val="34255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546776"/>
        <c:crosses val="autoZero"/>
        <c:auto val="1"/>
        <c:lblAlgn val="ctr"/>
        <c:lblOffset val="100"/>
        <c:noMultiLvlLbl val="0"/>
      </c:catAx>
      <c:valAx>
        <c:axId val="34254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550304"/>
        <c:crosses val="autoZero"/>
        <c:crossBetween val="between"/>
      </c:valAx>
      <c:valAx>
        <c:axId val="337324600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324208"/>
        <c:crosses val="max"/>
        <c:crossBetween val="between"/>
      </c:valAx>
      <c:catAx>
        <c:axId val="337324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73246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Pareto 3 - Fix cost per type of defect - All phases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4149157972169"/>
          <c:y val="0.1557585044316028"/>
          <c:w val="0.77931723708665768"/>
          <c:h val="0.506036000407382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'Pareto Charts'!$B$32</c:f>
              <c:strCache>
                <c:ptCount val="1"/>
                <c:pt idx="0">
                  <c:v>Fix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'Pareto Charts'!$A$33:$A$46</c:f>
              <c:strCache>
                <c:ptCount val="14"/>
                <c:pt idx="0">
                  <c:v>Incomplete Requirement</c:v>
                </c:pt>
                <c:pt idx="1">
                  <c:v>Incomplete Need</c:v>
                </c:pt>
                <c:pt idx="2">
                  <c:v>Incorrect Requirement</c:v>
                </c:pt>
                <c:pt idx="3">
                  <c:v>Ambiguous Need</c:v>
                </c:pt>
                <c:pt idx="4">
                  <c:v>Not clear Requirement</c:v>
                </c:pt>
                <c:pt idx="5">
                  <c:v>Ambiguous Requirement</c:v>
                </c:pt>
                <c:pt idx="6">
                  <c:v>Not clear Need</c:v>
                </c:pt>
                <c:pt idx="7">
                  <c:v>Incorrect Need</c:v>
                </c:pt>
                <c:pt idx="8">
                  <c:v>Not Clear Design</c:v>
                </c:pt>
                <c:pt idx="9">
                  <c:v>Ambiguous Design</c:v>
                </c:pt>
                <c:pt idx="10">
                  <c:v>Incomplete Design</c:v>
                </c:pt>
                <c:pt idx="11">
                  <c:v>Incorrect Design</c:v>
                </c:pt>
                <c:pt idx="12">
                  <c:v>Grammar</c:v>
                </c:pt>
                <c:pt idx="13">
                  <c:v>Syntax</c:v>
                </c:pt>
              </c:strCache>
            </c:strRef>
          </c:cat>
          <c:val>
            <c:numRef>
              <c:f>'Pareto Charts'!$B$33:$B$46</c:f>
              <c:numCache>
                <c:formatCode>General</c:formatCode>
                <c:ptCount val="14"/>
                <c:pt idx="0">
                  <c:v>31</c:v>
                </c:pt>
                <c:pt idx="1">
                  <c:v>25</c:v>
                </c:pt>
                <c:pt idx="2">
                  <c:v>30</c:v>
                </c:pt>
                <c:pt idx="3">
                  <c:v>240</c:v>
                </c:pt>
                <c:pt idx="4">
                  <c:v>0</c:v>
                </c:pt>
                <c:pt idx="5">
                  <c:v>125</c:v>
                </c:pt>
                <c:pt idx="6">
                  <c:v>5</c:v>
                </c:pt>
                <c:pt idx="7">
                  <c:v>10</c:v>
                </c:pt>
                <c:pt idx="8">
                  <c:v>0</c:v>
                </c:pt>
                <c:pt idx="9">
                  <c:v>10</c:v>
                </c:pt>
                <c:pt idx="10">
                  <c:v>5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DE-40CE-9FE9-A34E4891C17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7319896"/>
        <c:axId val="337322640"/>
      </c:barChart>
      <c:lineChart>
        <c:grouping val="standard"/>
        <c:varyColors val="0"/>
        <c:ser>
          <c:idx val="1"/>
          <c:order val="1"/>
          <c:tx>
            <c:strRef>
              <c:f>'Pareto Charts'!$E$32</c:f>
              <c:strCache>
                <c:ptCount val="1"/>
                <c:pt idx="0">
                  <c:v>% cumulative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'Pareto Charts'!$A$33:$A$46</c:f>
              <c:strCache>
                <c:ptCount val="14"/>
                <c:pt idx="0">
                  <c:v>Incomplete Requirement</c:v>
                </c:pt>
                <c:pt idx="1">
                  <c:v>Incomplete Need</c:v>
                </c:pt>
                <c:pt idx="2">
                  <c:v>Incorrect Requirement</c:v>
                </c:pt>
                <c:pt idx="3">
                  <c:v>Ambiguous Need</c:v>
                </c:pt>
                <c:pt idx="4">
                  <c:v>Not clear Requirement</c:v>
                </c:pt>
                <c:pt idx="5">
                  <c:v>Ambiguous Requirement</c:v>
                </c:pt>
                <c:pt idx="6">
                  <c:v>Not clear Need</c:v>
                </c:pt>
                <c:pt idx="7">
                  <c:v>Incorrect Need</c:v>
                </c:pt>
                <c:pt idx="8">
                  <c:v>Not Clear Design</c:v>
                </c:pt>
                <c:pt idx="9">
                  <c:v>Ambiguous Design</c:v>
                </c:pt>
                <c:pt idx="10">
                  <c:v>Incomplete Design</c:v>
                </c:pt>
                <c:pt idx="11">
                  <c:v>Incorrect Design</c:v>
                </c:pt>
                <c:pt idx="12">
                  <c:v>Grammar</c:v>
                </c:pt>
                <c:pt idx="13">
                  <c:v>Syntax</c:v>
                </c:pt>
              </c:strCache>
            </c:strRef>
          </c:cat>
          <c:val>
            <c:numRef>
              <c:f>'Pareto Charts'!$E$33:$E$46</c:f>
              <c:numCache>
                <c:formatCode>0.00</c:formatCode>
                <c:ptCount val="14"/>
                <c:pt idx="0">
                  <c:v>6.313645621181263</c:v>
                </c:pt>
                <c:pt idx="1">
                  <c:v>11.405295315682281</c:v>
                </c:pt>
                <c:pt idx="2">
                  <c:v>17.515274949083505</c:v>
                </c:pt>
                <c:pt idx="3">
                  <c:v>66.395112016293282</c:v>
                </c:pt>
                <c:pt idx="4">
                  <c:v>66.395112016293282</c:v>
                </c:pt>
                <c:pt idx="5">
                  <c:v>91.853360488798373</c:v>
                </c:pt>
                <c:pt idx="6">
                  <c:v>92.871690427698582</c:v>
                </c:pt>
                <c:pt idx="7">
                  <c:v>94.908350305498985</c:v>
                </c:pt>
                <c:pt idx="8">
                  <c:v>94.908350305498985</c:v>
                </c:pt>
                <c:pt idx="9">
                  <c:v>96.945010183299388</c:v>
                </c:pt>
                <c:pt idx="10">
                  <c:v>97.963340122199597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DE-40CE-9FE9-A34E4891C17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37319504"/>
        <c:axId val="337320680"/>
      </c:lineChart>
      <c:catAx>
        <c:axId val="33731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322640"/>
        <c:crosses val="autoZero"/>
        <c:auto val="1"/>
        <c:lblAlgn val="ctr"/>
        <c:lblOffset val="100"/>
        <c:noMultiLvlLbl val="0"/>
      </c:catAx>
      <c:valAx>
        <c:axId val="33732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319896"/>
        <c:crosses val="autoZero"/>
        <c:crossBetween val="between"/>
      </c:valAx>
      <c:valAx>
        <c:axId val="337320680"/>
        <c:scaling>
          <c:orientation val="minMax"/>
          <c:max val="100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319504"/>
        <c:crosses val="max"/>
        <c:crossBetween val="between"/>
      </c:valAx>
      <c:catAx>
        <c:axId val="337319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7320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 Pareto 4 - Fix cost per Stakeholder Requirement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'Pareto Charts'!$B$50</c:f>
              <c:strCache>
                <c:ptCount val="1"/>
                <c:pt idx="0">
                  <c:v>Fix Cost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'Pareto Charts'!$A$51:$A$54</c:f>
              <c:strCache>
                <c:ptCount val="4"/>
                <c:pt idx="0">
                  <c:v>Incomplete Requirement</c:v>
                </c:pt>
                <c:pt idx="1">
                  <c:v>Incorrect Requirement</c:v>
                </c:pt>
                <c:pt idx="2">
                  <c:v>Not clear Requirement</c:v>
                </c:pt>
                <c:pt idx="3">
                  <c:v>Ambiguous Requirement</c:v>
                </c:pt>
              </c:strCache>
            </c:strRef>
          </c:cat>
          <c:val>
            <c:numRef>
              <c:f>'Pareto Charts'!$B$51:$B$54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0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D-4063-B7E3-134698B151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7321464"/>
        <c:axId val="343086480"/>
      </c:barChart>
      <c:lineChart>
        <c:grouping val="standard"/>
        <c:varyColors val="0"/>
        <c:ser>
          <c:idx val="1"/>
          <c:order val="1"/>
          <c:tx>
            <c:strRef>
              <c:f>'Pareto Charts'!$E$50</c:f>
              <c:strCache>
                <c:ptCount val="1"/>
                <c:pt idx="0">
                  <c:v>% cumulative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'Pareto Charts'!$A$51:$A$54</c:f>
              <c:strCache>
                <c:ptCount val="4"/>
                <c:pt idx="0">
                  <c:v>Incomplete Requirement</c:v>
                </c:pt>
                <c:pt idx="1">
                  <c:v>Incorrect Requirement</c:v>
                </c:pt>
                <c:pt idx="2">
                  <c:v>Not clear Requirement</c:v>
                </c:pt>
                <c:pt idx="3">
                  <c:v>Ambiguous Requirement</c:v>
                </c:pt>
              </c:strCache>
            </c:strRef>
          </c:cat>
          <c:val>
            <c:numRef>
              <c:f>'Pareto Charts'!$E$51:$E$54</c:f>
              <c:numCache>
                <c:formatCode>0.00</c:formatCode>
                <c:ptCount val="4"/>
                <c:pt idx="0">
                  <c:v>0</c:v>
                </c:pt>
                <c:pt idx="1">
                  <c:v>85.714285714285708</c:v>
                </c:pt>
                <c:pt idx="2">
                  <c:v>85.714285714285708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0D-4063-B7E3-134698B151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3086872"/>
        <c:axId val="343085696"/>
      </c:lineChart>
      <c:catAx>
        <c:axId val="337321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86480"/>
        <c:crosses val="autoZero"/>
        <c:auto val="1"/>
        <c:lblAlgn val="ctr"/>
        <c:lblOffset val="100"/>
        <c:noMultiLvlLbl val="0"/>
      </c:catAx>
      <c:valAx>
        <c:axId val="34308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321464"/>
        <c:crosses val="autoZero"/>
        <c:crossBetween val="between"/>
      </c:valAx>
      <c:valAx>
        <c:axId val="343085696"/>
        <c:scaling>
          <c:orientation val="minMax"/>
          <c:max val="100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86872"/>
        <c:crosses val="max"/>
        <c:crossBetween val="between"/>
      </c:valAx>
      <c:catAx>
        <c:axId val="343086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085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Pareto 5 - Fix cost per System Requirement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'Pareto Charts'!$B$66</c:f>
              <c:strCache>
                <c:ptCount val="1"/>
                <c:pt idx="0">
                  <c:v>Fix Cost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'Pareto Charts'!$A$67:$A$70</c:f>
              <c:strCache>
                <c:ptCount val="4"/>
                <c:pt idx="0">
                  <c:v>Incomplete Requirement</c:v>
                </c:pt>
                <c:pt idx="1">
                  <c:v>Ambiguous Requirement</c:v>
                </c:pt>
                <c:pt idx="2">
                  <c:v>Incorrect Requirement</c:v>
                </c:pt>
                <c:pt idx="3">
                  <c:v>Not clear Requirement</c:v>
                </c:pt>
              </c:strCache>
            </c:strRef>
          </c:cat>
          <c:val>
            <c:numRef>
              <c:f>'Pareto Charts'!$B$67:$B$70</c:f>
              <c:numCache>
                <c:formatCode>General</c:formatCode>
                <c:ptCount val="4"/>
                <c:pt idx="0">
                  <c:v>31</c:v>
                </c:pt>
                <c:pt idx="1">
                  <c:v>120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78-4A14-961C-CA2C48050EF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3090400"/>
        <c:axId val="343089224"/>
      </c:barChart>
      <c:lineChart>
        <c:grouping val="standard"/>
        <c:varyColors val="0"/>
        <c:ser>
          <c:idx val="1"/>
          <c:order val="1"/>
          <c:tx>
            <c:strRef>
              <c:f>'Pareto Charts'!$E$66</c:f>
              <c:strCache>
                <c:ptCount val="1"/>
                <c:pt idx="0">
                  <c:v>% cumulative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'Pareto Charts'!$A$67:$A$70</c:f>
              <c:strCache>
                <c:ptCount val="4"/>
                <c:pt idx="0">
                  <c:v>Incomplete Requirement</c:v>
                </c:pt>
                <c:pt idx="1">
                  <c:v>Ambiguous Requirement</c:v>
                </c:pt>
                <c:pt idx="2">
                  <c:v>Incorrect Requirement</c:v>
                </c:pt>
                <c:pt idx="3">
                  <c:v>Not clear Requirement</c:v>
                </c:pt>
              </c:strCache>
            </c:strRef>
          </c:cat>
          <c:val>
            <c:numRef>
              <c:f>'Pareto Charts'!$E$67:$E$70</c:f>
              <c:numCache>
                <c:formatCode>0.00</c:formatCode>
                <c:ptCount val="4"/>
                <c:pt idx="0">
                  <c:v>20.52980132450331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78-4A14-961C-CA2C48050EF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3084128"/>
        <c:axId val="343089616"/>
      </c:lineChart>
      <c:catAx>
        <c:axId val="34309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89224"/>
        <c:crosses val="autoZero"/>
        <c:auto val="1"/>
        <c:lblAlgn val="ctr"/>
        <c:lblOffset val="100"/>
        <c:noMultiLvlLbl val="0"/>
      </c:catAx>
      <c:valAx>
        <c:axId val="34308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90400"/>
        <c:crosses val="autoZero"/>
        <c:crossBetween val="between"/>
      </c:valAx>
      <c:valAx>
        <c:axId val="343089616"/>
        <c:scaling>
          <c:orientation val="minMax"/>
          <c:max val="100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84128"/>
        <c:crosses val="max"/>
        <c:crossBetween val="between"/>
      </c:valAx>
      <c:catAx>
        <c:axId val="343084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089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Pareto 6 - Fix cost per System Engineering Management Plan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'Pareto Charts'!$B$82</c:f>
              <c:strCache>
                <c:ptCount val="1"/>
                <c:pt idx="0">
                  <c:v>Fix Cost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'Pareto Charts'!$A$83:$A$84</c:f>
              <c:strCache>
                <c:ptCount val="2"/>
                <c:pt idx="0">
                  <c:v>Ambiguous Need</c:v>
                </c:pt>
                <c:pt idx="1">
                  <c:v>Incorrect Need</c:v>
                </c:pt>
              </c:strCache>
            </c:strRef>
          </c:cat>
          <c:val>
            <c:numRef>
              <c:f>'Pareto Charts'!$B$83:$B$84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BC-4407-9130-54DDC6212F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3087656"/>
        <c:axId val="343088048"/>
      </c:barChart>
      <c:lineChart>
        <c:grouping val="standard"/>
        <c:varyColors val="0"/>
        <c:ser>
          <c:idx val="1"/>
          <c:order val="1"/>
          <c:tx>
            <c:strRef>
              <c:f>'Pareto Charts'!$E$82</c:f>
              <c:strCache>
                <c:ptCount val="1"/>
                <c:pt idx="0">
                  <c:v>% cumulative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'Pareto Charts'!$A$83:$A$84</c:f>
              <c:strCache>
                <c:ptCount val="2"/>
                <c:pt idx="0">
                  <c:v>Ambiguous Need</c:v>
                </c:pt>
                <c:pt idx="1">
                  <c:v>Incorrect Need</c:v>
                </c:pt>
              </c:strCache>
            </c:strRef>
          </c:cat>
          <c:val>
            <c:numRef>
              <c:f>'Pareto Charts'!$E$83:$E$84</c:f>
              <c:numCache>
                <c:formatCode>0.00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BC-4407-9130-54DDC6212F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3083344"/>
        <c:axId val="343082952"/>
      </c:lineChart>
      <c:catAx>
        <c:axId val="343087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88048"/>
        <c:crosses val="autoZero"/>
        <c:auto val="1"/>
        <c:lblAlgn val="ctr"/>
        <c:lblOffset val="100"/>
        <c:noMultiLvlLbl val="0"/>
      </c:catAx>
      <c:valAx>
        <c:axId val="34308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87656"/>
        <c:crosses val="autoZero"/>
        <c:crossBetween val="between"/>
      </c:valAx>
      <c:valAx>
        <c:axId val="343082952"/>
        <c:scaling>
          <c:orientation val="minMax"/>
          <c:max val="100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83344"/>
        <c:crosses val="max"/>
        <c:crossBetween val="between"/>
      </c:valAx>
      <c:catAx>
        <c:axId val="343083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082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Pareto 7 - Fix cost per Design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'Pareto Charts'!$B$98</c:f>
              <c:strCache>
                <c:ptCount val="1"/>
                <c:pt idx="0">
                  <c:v>Fix Cost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'Pareto Charts'!$A$99:$A$102</c:f>
              <c:strCache>
                <c:ptCount val="4"/>
                <c:pt idx="0">
                  <c:v>Not Clear Design</c:v>
                </c:pt>
                <c:pt idx="1">
                  <c:v>Ambiguous Design</c:v>
                </c:pt>
                <c:pt idx="2">
                  <c:v>Incomplete Design</c:v>
                </c:pt>
                <c:pt idx="3">
                  <c:v>Incorrect Design</c:v>
                </c:pt>
              </c:strCache>
            </c:strRef>
          </c:cat>
          <c:val>
            <c:numRef>
              <c:f>'Pareto Charts'!$B$99:$B$102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5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4-4B29-96DC-161700DE59E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5109800"/>
        <c:axId val="385108232"/>
      </c:barChart>
      <c:lineChart>
        <c:grouping val="standard"/>
        <c:varyColors val="0"/>
        <c:ser>
          <c:idx val="1"/>
          <c:order val="1"/>
          <c:tx>
            <c:strRef>
              <c:f>'Pareto Charts'!$E$98</c:f>
              <c:strCache>
                <c:ptCount val="1"/>
                <c:pt idx="0">
                  <c:v>% cumulative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'Pareto Charts'!$A$99:$A$102</c:f>
              <c:strCache>
                <c:ptCount val="4"/>
                <c:pt idx="0">
                  <c:v>Not Clear Design</c:v>
                </c:pt>
                <c:pt idx="1">
                  <c:v>Ambiguous Design</c:v>
                </c:pt>
                <c:pt idx="2">
                  <c:v>Incomplete Design</c:v>
                </c:pt>
                <c:pt idx="3">
                  <c:v>Incorrect Design</c:v>
                </c:pt>
              </c:strCache>
            </c:strRef>
          </c:cat>
          <c:val>
            <c:numRef>
              <c:f>'Pareto Charts'!$E$99:$E$102</c:f>
              <c:numCache>
                <c:formatCode>0.00</c:formatCode>
                <c:ptCount val="4"/>
                <c:pt idx="0">
                  <c:v>0</c:v>
                </c:pt>
                <c:pt idx="1">
                  <c:v>40</c:v>
                </c:pt>
                <c:pt idx="2">
                  <c:v>60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34-4B29-96DC-161700DE59E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85107056"/>
        <c:axId val="385107840"/>
      </c:lineChart>
      <c:catAx>
        <c:axId val="385109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08232"/>
        <c:crosses val="autoZero"/>
        <c:auto val="1"/>
        <c:lblAlgn val="ctr"/>
        <c:lblOffset val="100"/>
        <c:noMultiLvlLbl val="0"/>
      </c:catAx>
      <c:valAx>
        <c:axId val="38510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09800"/>
        <c:crosses val="autoZero"/>
        <c:crossBetween val="between"/>
      </c:valAx>
      <c:valAx>
        <c:axId val="385107840"/>
        <c:scaling>
          <c:orientation val="minMax"/>
          <c:max val="100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07056"/>
        <c:crosses val="max"/>
        <c:crossBetween val="between"/>
      </c:valAx>
      <c:catAx>
        <c:axId val="38510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5107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17" Type="http://schemas.openxmlformats.org/officeDocument/2006/relationships/image" Target="../media/image1.png"/><Relationship Id="rId2" Type="http://schemas.openxmlformats.org/officeDocument/2006/relationships/chart" Target="../charts/chart4.xml"/><Relationship Id="rId16" Type="http://schemas.openxmlformats.org/officeDocument/2006/relationships/chart" Target="../charts/chart18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5" Type="http://schemas.openxmlformats.org/officeDocument/2006/relationships/chart" Target="../charts/chart1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0</xdr:rowOff>
    </xdr:from>
    <xdr:to>
      <xdr:col>0</xdr:col>
      <xdr:colOff>623207</xdr:colOff>
      <xdr:row>1</xdr:row>
      <xdr:rowOff>10325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0"/>
          <a:ext cx="575582" cy="5437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10</xdr:row>
      <xdr:rowOff>4762</xdr:rowOff>
    </xdr:from>
    <xdr:to>
      <xdr:col>4</xdr:col>
      <xdr:colOff>247650</xdr:colOff>
      <xdr:row>24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609599</xdr:colOff>
      <xdr:row>13</xdr:row>
      <xdr:rowOff>14286</xdr:rowOff>
    </xdr:from>
    <xdr:to>
      <xdr:col>10</xdr:col>
      <xdr:colOff>123824</xdr:colOff>
      <xdr:row>28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57150</xdr:colOff>
      <xdr:row>0</xdr:row>
      <xdr:rowOff>0</xdr:rowOff>
    </xdr:from>
    <xdr:to>
      <xdr:col>0</xdr:col>
      <xdr:colOff>632732</xdr:colOff>
      <xdr:row>1</xdr:row>
      <xdr:rowOff>10325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50" y="0"/>
          <a:ext cx="575582" cy="5437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10</xdr:row>
      <xdr:rowOff>52386</xdr:rowOff>
    </xdr:from>
    <xdr:to>
      <xdr:col>3</xdr:col>
      <xdr:colOff>866775</xdr:colOff>
      <xdr:row>26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133350</xdr:colOff>
      <xdr:row>13</xdr:row>
      <xdr:rowOff>61912</xdr:rowOff>
    </xdr:from>
    <xdr:to>
      <xdr:col>10</xdr:col>
      <xdr:colOff>9525</xdr:colOff>
      <xdr:row>29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47624</xdr:colOff>
      <xdr:row>30</xdr:row>
      <xdr:rowOff>4762</xdr:rowOff>
    </xdr:from>
    <xdr:to>
      <xdr:col>9</xdr:col>
      <xdr:colOff>733424</xdr:colOff>
      <xdr:row>45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47624</xdr:colOff>
      <xdr:row>48</xdr:row>
      <xdr:rowOff>14286</xdr:rowOff>
    </xdr:from>
    <xdr:to>
      <xdr:col>8</xdr:col>
      <xdr:colOff>600074</xdr:colOff>
      <xdr:row>62</xdr:row>
      <xdr:rowOff>171449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57150</xdr:colOff>
      <xdr:row>64</xdr:row>
      <xdr:rowOff>14287</xdr:rowOff>
    </xdr:from>
    <xdr:to>
      <xdr:col>8</xdr:col>
      <xdr:colOff>600075</xdr:colOff>
      <xdr:row>78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57149</xdr:colOff>
      <xdr:row>79</xdr:row>
      <xdr:rowOff>185737</xdr:rowOff>
    </xdr:from>
    <xdr:to>
      <xdr:col>9</xdr:col>
      <xdr:colOff>19049</xdr:colOff>
      <xdr:row>94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47624</xdr:colOff>
      <xdr:row>96</xdr:row>
      <xdr:rowOff>14286</xdr:rowOff>
    </xdr:from>
    <xdr:to>
      <xdr:col>9</xdr:col>
      <xdr:colOff>9524</xdr:colOff>
      <xdr:row>110</xdr:row>
      <xdr:rowOff>190499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38100</xdr:colOff>
      <xdr:row>112</xdr:row>
      <xdr:rowOff>4762</xdr:rowOff>
    </xdr:from>
    <xdr:to>
      <xdr:col>9</xdr:col>
      <xdr:colOff>28575</xdr:colOff>
      <xdr:row>127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38099</xdr:colOff>
      <xdr:row>128</xdr:row>
      <xdr:rowOff>14286</xdr:rowOff>
    </xdr:from>
    <xdr:to>
      <xdr:col>8</xdr:col>
      <xdr:colOff>609599</xdr:colOff>
      <xdr:row>142</xdr:row>
      <xdr:rowOff>190499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66675</xdr:colOff>
      <xdr:row>144</xdr:row>
      <xdr:rowOff>23811</xdr:rowOff>
    </xdr:from>
    <xdr:to>
      <xdr:col>9</xdr:col>
      <xdr:colOff>0</xdr:colOff>
      <xdr:row>161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38100</xdr:colOff>
      <xdr:row>163</xdr:row>
      <xdr:rowOff>4761</xdr:rowOff>
    </xdr:from>
    <xdr:to>
      <xdr:col>8</xdr:col>
      <xdr:colOff>600075</xdr:colOff>
      <xdr:row>178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57149</xdr:colOff>
      <xdr:row>179</xdr:row>
      <xdr:rowOff>4762</xdr:rowOff>
    </xdr:from>
    <xdr:to>
      <xdr:col>8</xdr:col>
      <xdr:colOff>609599</xdr:colOff>
      <xdr:row>194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57150</xdr:colOff>
      <xdr:row>195</xdr:row>
      <xdr:rowOff>14286</xdr:rowOff>
    </xdr:from>
    <xdr:to>
      <xdr:col>9</xdr:col>
      <xdr:colOff>9525</xdr:colOff>
      <xdr:row>209</xdr:row>
      <xdr:rowOff>190499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47624</xdr:colOff>
      <xdr:row>211</xdr:row>
      <xdr:rowOff>14287</xdr:rowOff>
    </xdr:from>
    <xdr:to>
      <xdr:col>9</xdr:col>
      <xdr:colOff>9524</xdr:colOff>
      <xdr:row>225</xdr:row>
      <xdr:rowOff>161925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47625</xdr:colOff>
      <xdr:row>227</xdr:row>
      <xdr:rowOff>14287</xdr:rowOff>
    </xdr:from>
    <xdr:to>
      <xdr:col>9</xdr:col>
      <xdr:colOff>0</xdr:colOff>
      <xdr:row>242</xdr:row>
      <xdr:rowOff>9525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57149</xdr:colOff>
      <xdr:row>243</xdr:row>
      <xdr:rowOff>14286</xdr:rowOff>
    </xdr:from>
    <xdr:to>
      <xdr:col>8</xdr:col>
      <xdr:colOff>609599</xdr:colOff>
      <xdr:row>257</xdr:row>
      <xdr:rowOff>190499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0</xdr:col>
      <xdr:colOff>57150</xdr:colOff>
      <xdr:row>0</xdr:row>
      <xdr:rowOff>0</xdr:rowOff>
    </xdr:from>
    <xdr:to>
      <xdr:col>0</xdr:col>
      <xdr:colOff>632732</xdr:colOff>
      <xdr:row>1</xdr:row>
      <xdr:rowOff>10325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7150" y="0"/>
          <a:ext cx="575582" cy="5437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0</xdr:rowOff>
    </xdr:from>
    <xdr:to>
      <xdr:col>0</xdr:col>
      <xdr:colOff>632732</xdr:colOff>
      <xdr:row>1</xdr:row>
      <xdr:rowOff>10325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0"/>
          <a:ext cx="575582" cy="5437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0</xdr:rowOff>
    </xdr:from>
    <xdr:to>
      <xdr:col>0</xdr:col>
      <xdr:colOff>632732</xdr:colOff>
      <xdr:row>1</xdr:row>
      <xdr:rowOff>10325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0"/>
          <a:ext cx="575582" cy="543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"/>
  <sheetViews>
    <sheetView tabSelected="1" topLeftCell="A10" zoomScaleNormal="100" workbookViewId="0">
      <selection activeCell="G18" sqref="G18"/>
    </sheetView>
  </sheetViews>
  <sheetFormatPr defaultRowHeight="14.25"/>
  <cols>
    <col min="1" max="1" width="22.42578125" bestFit="1" customWidth="1"/>
    <col min="2" max="2" width="28.140625" customWidth="1"/>
    <col min="3" max="3" width="34.85546875" customWidth="1"/>
    <col min="4" max="4" width="41.85546875" customWidth="1"/>
    <col min="5" max="5" width="16.42578125" customWidth="1"/>
    <col min="6" max="6" width="10" customWidth="1"/>
    <col min="7" max="7" width="39.42578125" customWidth="1"/>
  </cols>
  <sheetData>
    <row r="1" spans="1:7" ht="42" customHeight="1" thickBot="1">
      <c r="A1" s="38" t="s">
        <v>0</v>
      </c>
      <c r="B1" s="39"/>
      <c r="C1" s="39"/>
      <c r="D1" s="39"/>
      <c r="E1" s="39"/>
      <c r="F1" s="39"/>
      <c r="G1" s="40"/>
    </row>
    <row r="2" spans="1:7" ht="18.399999999999999" thickBot="1">
      <c r="A2" s="41" t="s">
        <v>1</v>
      </c>
      <c r="B2" s="42"/>
      <c r="C2" s="42"/>
      <c r="D2" s="42"/>
      <c r="E2" s="42"/>
      <c r="F2" s="42"/>
      <c r="G2" s="43"/>
    </row>
    <row r="3" spans="1:7" ht="28.5">
      <c r="A3" s="1" t="s">
        <v>2</v>
      </c>
      <c r="B3" s="2" t="s">
        <v>3</v>
      </c>
      <c r="C3" s="2" t="s">
        <v>4</v>
      </c>
      <c r="D3" s="2" t="s">
        <v>5</v>
      </c>
      <c r="E3" s="9" t="s">
        <v>6</v>
      </c>
      <c r="F3" s="9" t="s">
        <v>7</v>
      </c>
      <c r="G3" s="3" t="s">
        <v>8</v>
      </c>
    </row>
    <row r="4" spans="1:7">
      <c r="A4" s="4" t="s">
        <v>9</v>
      </c>
      <c r="B4" s="5" t="s">
        <v>10</v>
      </c>
      <c r="C4" s="4" t="s">
        <v>9</v>
      </c>
      <c r="D4" s="4" t="s">
        <v>11</v>
      </c>
      <c r="E4" s="4" t="s">
        <v>12</v>
      </c>
      <c r="F4" s="4">
        <v>21</v>
      </c>
      <c r="G4" s="4" t="s">
        <v>13</v>
      </c>
    </row>
    <row r="5" spans="1:7" ht="45">
      <c r="A5" s="4" t="s">
        <v>14</v>
      </c>
      <c r="B5" s="5" t="s">
        <v>10</v>
      </c>
      <c r="C5" s="4" t="s">
        <v>14</v>
      </c>
      <c r="D5" s="4" t="s">
        <v>15</v>
      </c>
      <c r="E5" s="4" t="s">
        <v>12</v>
      </c>
      <c r="F5" s="4">
        <v>120</v>
      </c>
      <c r="G5" s="34" t="s">
        <v>16</v>
      </c>
    </row>
    <row r="6" spans="1:7" ht="75">
      <c r="A6" s="4" t="s">
        <v>9</v>
      </c>
      <c r="B6" s="5" t="s">
        <v>17</v>
      </c>
      <c r="C6" s="4" t="s">
        <v>9</v>
      </c>
      <c r="D6" s="4" t="s">
        <v>11</v>
      </c>
      <c r="E6" s="4" t="s">
        <v>18</v>
      </c>
      <c r="F6" s="4">
        <v>10</v>
      </c>
      <c r="G6" s="34" t="s">
        <v>19</v>
      </c>
    </row>
    <row r="7" spans="1:7" ht="75">
      <c r="A7" s="4" t="s">
        <v>9</v>
      </c>
      <c r="B7" s="5" t="s">
        <v>10</v>
      </c>
      <c r="C7" s="4" t="s">
        <v>9</v>
      </c>
      <c r="D7" s="4" t="s">
        <v>11</v>
      </c>
      <c r="E7" s="4" t="s">
        <v>18</v>
      </c>
      <c r="F7" s="4">
        <v>20</v>
      </c>
      <c r="G7" s="34" t="s">
        <v>20</v>
      </c>
    </row>
    <row r="8" spans="1:7" ht="75">
      <c r="A8" s="4" t="s">
        <v>9</v>
      </c>
      <c r="B8" s="5" t="s">
        <v>10</v>
      </c>
      <c r="C8" s="4" t="s">
        <v>9</v>
      </c>
      <c r="D8" s="4" t="s">
        <v>11</v>
      </c>
      <c r="E8" s="4" t="s">
        <v>18</v>
      </c>
      <c r="F8" s="4">
        <v>10</v>
      </c>
      <c r="G8" s="34" t="s">
        <v>21</v>
      </c>
    </row>
    <row r="9" spans="1:7" ht="45">
      <c r="A9" s="4" t="s">
        <v>22</v>
      </c>
      <c r="B9" s="5" t="s">
        <v>10</v>
      </c>
      <c r="C9" s="4" t="s">
        <v>22</v>
      </c>
      <c r="D9" s="4" t="s">
        <v>23</v>
      </c>
      <c r="E9" s="4" t="s">
        <v>18</v>
      </c>
      <c r="F9" s="4">
        <v>10</v>
      </c>
      <c r="G9" s="34" t="s">
        <v>24</v>
      </c>
    </row>
    <row r="10" spans="1:7" ht="36">
      <c r="A10" s="4" t="s">
        <v>22</v>
      </c>
      <c r="B10" s="5" t="s">
        <v>10</v>
      </c>
      <c r="C10" s="4" t="s">
        <v>22</v>
      </c>
      <c r="D10" s="4" t="s">
        <v>23</v>
      </c>
      <c r="E10" s="4" t="s">
        <v>18</v>
      </c>
      <c r="F10" s="4">
        <v>10</v>
      </c>
      <c r="G10" s="35" t="s">
        <v>25</v>
      </c>
    </row>
    <row r="11" spans="1:7" ht="60">
      <c r="A11" s="4" t="s">
        <v>22</v>
      </c>
      <c r="B11" s="5" t="s">
        <v>10</v>
      </c>
      <c r="C11" s="4" t="s">
        <v>22</v>
      </c>
      <c r="D11" s="4" t="s">
        <v>23</v>
      </c>
      <c r="E11" s="4" t="s">
        <v>18</v>
      </c>
      <c r="F11" s="4">
        <v>10</v>
      </c>
      <c r="G11" s="34" t="s">
        <v>26</v>
      </c>
    </row>
    <row r="12" spans="1:7">
      <c r="A12" s="4" t="s">
        <v>22</v>
      </c>
      <c r="B12" s="5" t="s">
        <v>10</v>
      </c>
      <c r="C12" s="4" t="s">
        <v>22</v>
      </c>
      <c r="D12" s="4" t="s">
        <v>23</v>
      </c>
      <c r="E12" s="4" t="s">
        <v>18</v>
      </c>
      <c r="F12" s="4">
        <v>5</v>
      </c>
      <c r="G12" s="4" t="s">
        <v>27</v>
      </c>
    </row>
    <row r="13" spans="1:7" ht="24">
      <c r="A13" s="4" t="s">
        <v>22</v>
      </c>
      <c r="B13" s="5" t="s">
        <v>10</v>
      </c>
      <c r="C13" s="4" t="s">
        <v>22</v>
      </c>
      <c r="D13" s="4" t="s">
        <v>23</v>
      </c>
      <c r="E13" s="4" t="s">
        <v>18</v>
      </c>
      <c r="F13" s="4">
        <v>5</v>
      </c>
      <c r="G13" s="36" t="s">
        <v>28</v>
      </c>
    </row>
    <row r="14" spans="1:7" ht="60">
      <c r="A14" s="4" t="s">
        <v>22</v>
      </c>
      <c r="B14" s="5" t="s">
        <v>10</v>
      </c>
      <c r="C14" s="4" t="s">
        <v>22</v>
      </c>
      <c r="D14" s="4" t="s">
        <v>23</v>
      </c>
      <c r="E14" s="4" t="s">
        <v>12</v>
      </c>
      <c r="F14" s="4">
        <v>15</v>
      </c>
      <c r="G14" s="37" t="s">
        <v>29</v>
      </c>
    </row>
    <row r="15" spans="1:7">
      <c r="A15" s="4" t="s">
        <v>22</v>
      </c>
      <c r="B15" s="5" t="s">
        <v>10</v>
      </c>
      <c r="C15" s="4" t="s">
        <v>22</v>
      </c>
      <c r="D15" s="4" t="s">
        <v>23</v>
      </c>
      <c r="E15" s="4" t="s">
        <v>18</v>
      </c>
      <c r="F15" s="4">
        <v>10</v>
      </c>
      <c r="G15" s="4" t="s">
        <v>30</v>
      </c>
    </row>
    <row r="16" spans="1:7">
      <c r="A16" s="4" t="s">
        <v>22</v>
      </c>
      <c r="B16" s="5" t="s">
        <v>10</v>
      </c>
      <c r="C16" s="4" t="s">
        <v>22</v>
      </c>
      <c r="D16" s="4" t="s">
        <v>31</v>
      </c>
      <c r="E16" s="4" t="s">
        <v>18</v>
      </c>
      <c r="F16" s="4">
        <v>240</v>
      </c>
      <c r="G16" s="4" t="s">
        <v>32</v>
      </c>
    </row>
    <row r="17" spans="1:7">
      <c r="A17" s="4" t="s">
        <v>22</v>
      </c>
      <c r="B17" s="5" t="s">
        <v>33</v>
      </c>
      <c r="C17" s="4" t="s">
        <v>22</v>
      </c>
      <c r="D17" s="4" t="s">
        <v>23</v>
      </c>
      <c r="E17" s="4" t="s">
        <v>18</v>
      </c>
      <c r="F17" s="4">
        <v>5</v>
      </c>
      <c r="G17" s="4" t="s">
        <v>34</v>
      </c>
    </row>
    <row r="18" spans="1:7">
      <c r="A18" s="4"/>
      <c r="B18" s="5"/>
      <c r="C18" s="4"/>
      <c r="D18" s="4"/>
      <c r="E18" s="4"/>
      <c r="F18" s="4"/>
      <c r="G18" s="4"/>
    </row>
    <row r="19" spans="1:7">
      <c r="A19" s="4"/>
      <c r="B19" s="5"/>
      <c r="C19" s="4"/>
      <c r="D19" s="4"/>
      <c r="E19" s="4"/>
      <c r="F19" s="4"/>
      <c r="G19" s="4"/>
    </row>
    <row r="20" spans="1:7">
      <c r="A20" s="4"/>
      <c r="B20" s="5"/>
      <c r="C20" s="4"/>
      <c r="D20" s="4"/>
      <c r="E20" s="4"/>
      <c r="F20" s="4"/>
      <c r="G20" s="4"/>
    </row>
    <row r="21" spans="1:7">
      <c r="A21" s="4"/>
      <c r="B21" s="5"/>
      <c r="C21" s="4"/>
      <c r="D21" s="4"/>
      <c r="E21" s="4"/>
      <c r="F21" s="4"/>
      <c r="G21" s="4"/>
    </row>
    <row r="22" spans="1:7">
      <c r="A22" s="4"/>
      <c r="B22" s="5"/>
      <c r="C22" s="4"/>
      <c r="D22" s="4"/>
      <c r="E22" s="4"/>
      <c r="F22" s="4"/>
      <c r="G22" s="4"/>
    </row>
    <row r="23" spans="1:7">
      <c r="A23" s="4"/>
      <c r="B23" s="5"/>
      <c r="C23" s="4"/>
      <c r="D23" s="4"/>
      <c r="E23" s="4"/>
      <c r="F23" s="4"/>
      <c r="G23" s="4"/>
    </row>
    <row r="24" spans="1:7">
      <c r="A24" s="4"/>
      <c r="B24" s="5"/>
      <c r="C24" s="4"/>
      <c r="D24" s="4"/>
      <c r="E24" s="4"/>
      <c r="F24" s="4"/>
      <c r="G24" s="4"/>
    </row>
    <row r="25" spans="1:7">
      <c r="A25" s="4"/>
      <c r="B25" s="5"/>
      <c r="C25" s="4"/>
      <c r="D25" s="4"/>
      <c r="E25" s="4"/>
      <c r="F25" s="4"/>
      <c r="G25" s="4"/>
    </row>
    <row r="26" spans="1:7">
      <c r="A26" s="4"/>
      <c r="B26" s="5"/>
      <c r="C26" s="4"/>
      <c r="D26" s="4"/>
      <c r="E26" s="4"/>
      <c r="F26" s="4"/>
      <c r="G26" s="4"/>
    </row>
    <row r="27" spans="1:7">
      <c r="A27" s="4"/>
      <c r="B27" s="5"/>
      <c r="C27" s="4"/>
      <c r="D27" s="4"/>
      <c r="E27" s="4"/>
      <c r="F27" s="4"/>
      <c r="G27" s="4"/>
    </row>
    <row r="28" spans="1:7">
      <c r="A28" s="4"/>
      <c r="B28" s="5"/>
      <c r="C28" s="4"/>
      <c r="D28" s="4"/>
      <c r="E28" s="4"/>
      <c r="F28" s="4"/>
      <c r="G28" s="4"/>
    </row>
    <row r="29" spans="1:7">
      <c r="A29" s="4"/>
      <c r="B29" s="5"/>
      <c r="C29" s="4"/>
      <c r="D29" s="4"/>
      <c r="E29" s="4"/>
      <c r="F29" s="4"/>
      <c r="G29" s="4"/>
    </row>
    <row r="30" spans="1:7">
      <c r="A30" s="4"/>
      <c r="B30" s="5"/>
      <c r="C30" s="4"/>
      <c r="D30" s="4"/>
      <c r="E30" s="4"/>
      <c r="F30" s="4"/>
      <c r="G30" s="4"/>
    </row>
    <row r="31" spans="1:7">
      <c r="A31" s="4"/>
      <c r="B31" s="5"/>
      <c r="C31" s="4"/>
      <c r="D31" s="4"/>
      <c r="E31" s="4"/>
      <c r="F31" s="4"/>
      <c r="G31" s="4"/>
    </row>
    <row r="32" spans="1:7">
      <c r="A32" s="4"/>
      <c r="B32" s="5"/>
      <c r="C32" s="4"/>
      <c r="D32" s="4"/>
      <c r="E32" s="4"/>
      <c r="F32" s="4"/>
      <c r="G32" s="4"/>
    </row>
    <row r="33" spans="1:7">
      <c r="A33" s="4"/>
      <c r="B33" s="5"/>
      <c r="C33" s="4"/>
      <c r="D33" s="4"/>
      <c r="E33" s="4"/>
      <c r="F33" s="4"/>
      <c r="G33" s="4"/>
    </row>
    <row r="34" spans="1:7">
      <c r="A34" s="4"/>
      <c r="B34" s="5"/>
      <c r="C34" s="4"/>
      <c r="D34" s="4"/>
      <c r="E34" s="4"/>
      <c r="F34" s="4"/>
      <c r="G34" s="4"/>
    </row>
    <row r="35" spans="1:7">
      <c r="A35" s="4"/>
      <c r="B35" s="5"/>
      <c r="C35" s="4"/>
      <c r="D35" s="4"/>
      <c r="E35" s="4"/>
      <c r="F35" s="4"/>
      <c r="G35" s="4"/>
    </row>
    <row r="36" spans="1:7">
      <c r="A36" s="4"/>
      <c r="B36" s="5"/>
      <c r="C36" s="4"/>
      <c r="D36" s="4"/>
      <c r="E36" s="4"/>
      <c r="F36" s="4"/>
      <c r="G36" s="4"/>
    </row>
    <row r="37" spans="1:7">
      <c r="A37" s="4"/>
      <c r="B37" s="5"/>
      <c r="C37" s="4"/>
      <c r="D37" s="4"/>
      <c r="E37" s="4"/>
      <c r="F37" s="4"/>
      <c r="G37" s="4"/>
    </row>
    <row r="38" spans="1:7">
      <c r="A38" s="4"/>
      <c r="B38" s="5"/>
      <c r="C38" s="4"/>
      <c r="D38" s="4"/>
      <c r="E38" s="4"/>
      <c r="F38" s="4"/>
      <c r="G38" s="4"/>
    </row>
    <row r="39" spans="1:7">
      <c r="A39" s="4"/>
      <c r="B39" s="5"/>
      <c r="C39" s="4"/>
      <c r="D39" s="4"/>
      <c r="E39" s="4"/>
      <c r="F39" s="4"/>
      <c r="G39" s="4"/>
    </row>
    <row r="40" spans="1:7">
      <c r="A40" s="4"/>
      <c r="B40" s="5"/>
      <c r="C40" s="4"/>
      <c r="D40" s="4"/>
      <c r="E40" s="4"/>
      <c r="F40" s="4"/>
      <c r="G40" s="4"/>
    </row>
    <row r="41" spans="1:7">
      <c r="A41" s="4"/>
      <c r="B41" s="5"/>
      <c r="C41" s="4"/>
      <c r="D41" s="4"/>
      <c r="E41" s="4"/>
      <c r="F41" s="4"/>
      <c r="G41" s="4"/>
    </row>
    <row r="42" spans="1:7">
      <c r="A42" s="4"/>
      <c r="B42" s="5"/>
      <c r="C42" s="4"/>
      <c r="D42" s="4"/>
      <c r="E42" s="4"/>
      <c r="F42" s="4"/>
      <c r="G42" s="4"/>
    </row>
    <row r="43" spans="1:7">
      <c r="A43" s="4"/>
      <c r="B43" s="5"/>
      <c r="C43" s="4"/>
      <c r="D43" s="4"/>
      <c r="E43" s="4"/>
      <c r="F43" s="4"/>
      <c r="G43" s="4"/>
    </row>
    <row r="44" spans="1:7">
      <c r="A44" s="8"/>
      <c r="B44" s="7"/>
      <c r="C44" s="8"/>
      <c r="D44" s="8"/>
      <c r="E44" s="8"/>
      <c r="F44" s="8"/>
      <c r="G44" s="8"/>
    </row>
    <row r="45" spans="1:7">
      <c r="B45" s="7"/>
    </row>
  </sheetData>
  <sortState xmlns:xlrd2="http://schemas.microsoft.com/office/spreadsheetml/2017/richdata2" ref="B6:B45">
    <sortCondition ref="B6:B45"/>
  </sortState>
  <dataConsolidate/>
  <mergeCells count="2">
    <mergeCell ref="A1:G1"/>
    <mergeCell ref="A2:G2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Configuration!$B$3:$B$12</xm:f>
          </x14:formula1>
          <xm:sqref>A4:A43 C4:C43</xm:sqref>
        </x14:dataValidation>
        <x14:dataValidation type="list" allowBlank="1" showInputMessage="1" showErrorMessage="1" xr:uid="{00000000-0002-0000-0000-000001000000}">
          <x14:formula1>
            <xm:f>Configuration!$D$3:$D$4</xm:f>
          </x14:formula1>
          <xm:sqref>E4:E43</xm:sqref>
        </x14:dataValidation>
        <x14:dataValidation type="list" allowBlank="1" showInputMessage="1" showErrorMessage="1" xr:uid="{00000000-0002-0000-0000-000002000000}">
          <x14:formula1>
            <xm:f>Configuration!$A$3:$A$14</xm:f>
          </x14:formula1>
          <xm:sqref>B4:B43</xm:sqref>
        </x14:dataValidation>
        <x14:dataValidation type="list" allowBlank="1" showInputMessage="1" showErrorMessage="1" xr:uid="{00000000-0002-0000-0000-000004000000}">
          <x14:formula1>
            <xm:f>Configuration!$C$3:$C$15</xm:f>
          </x14:formula1>
          <xm:sqref>D4:D43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3"/>
  <sheetViews>
    <sheetView workbookViewId="0">
      <selection sqref="A1:I1"/>
    </sheetView>
  </sheetViews>
  <sheetFormatPr defaultRowHeight="14.25"/>
  <cols>
    <col min="1" max="1" width="35.28515625" customWidth="1"/>
    <col min="2" max="2" width="11.7109375" customWidth="1"/>
    <col min="4" max="4" width="12.140625" customWidth="1"/>
    <col min="5" max="5" width="11" customWidth="1"/>
    <col min="7" max="7" width="41.5703125" customWidth="1"/>
    <col min="8" max="8" width="13" customWidth="1"/>
  </cols>
  <sheetData>
    <row r="1" spans="1:9" ht="42" customHeight="1">
      <c r="A1" s="44" t="s">
        <v>35</v>
      </c>
      <c r="B1" s="45"/>
      <c r="C1" s="45"/>
      <c r="D1" s="45"/>
      <c r="E1" s="45"/>
      <c r="F1" s="45"/>
      <c r="G1" s="45"/>
      <c r="H1" s="45"/>
      <c r="I1" s="45"/>
    </row>
    <row r="2" spans="1:9">
      <c r="A2" s="18" t="s">
        <v>36</v>
      </c>
      <c r="B2" s="19"/>
      <c r="C2" s="23"/>
      <c r="D2" s="10"/>
      <c r="E2" s="10"/>
      <c r="G2" s="18" t="s">
        <v>37</v>
      </c>
      <c r="H2" s="19"/>
      <c r="I2" s="23"/>
    </row>
    <row r="3" spans="1:9">
      <c r="A3" s="12" t="s">
        <v>38</v>
      </c>
      <c r="B3" s="12" t="s">
        <v>39</v>
      </c>
      <c r="C3" s="17" t="s">
        <v>40</v>
      </c>
      <c r="D3" s="24"/>
      <c r="E3" s="24"/>
      <c r="G3" s="12" t="s">
        <v>41</v>
      </c>
      <c r="H3" s="12" t="s">
        <v>39</v>
      </c>
      <c r="I3" s="17" t="s">
        <v>40</v>
      </c>
    </row>
    <row r="4" spans="1:9">
      <c r="A4" s="5" t="s">
        <v>42</v>
      </c>
      <c r="B4" s="5">
        <f>COUNTIF('Defect Log'!C4:C43, "Stake Holder Requirement")</f>
        <v>0</v>
      </c>
      <c r="C4" s="5" t="e">
        <f>(B4/B10)*100</f>
        <v>#DIV/0!</v>
      </c>
      <c r="D4" s="7"/>
      <c r="E4" s="7"/>
      <c r="G4" s="5" t="s">
        <v>43</v>
      </c>
      <c r="H4" s="5">
        <f>COUNTIF('Defect Log'!D4:D43, "Stake Holder Requirement Review")</f>
        <v>0</v>
      </c>
      <c r="I4" s="5">
        <f>(H4/H13)*100</f>
        <v>0</v>
      </c>
    </row>
    <row r="5" spans="1:9">
      <c r="A5" s="5" t="s">
        <v>44</v>
      </c>
      <c r="B5" s="5">
        <f>COUNTIF('Defect Log'!C4:C43, "System Requirement")</f>
        <v>0</v>
      </c>
      <c r="C5" s="5" t="e">
        <f>(B5/B10)*100</f>
        <v>#DIV/0!</v>
      </c>
      <c r="D5" s="7"/>
      <c r="E5" s="7"/>
      <c r="G5" s="5" t="s">
        <v>31</v>
      </c>
      <c r="H5" s="5">
        <f>COUNTIF('Defect Log'!D4:D43, "System Requirement Review")</f>
        <v>1</v>
      </c>
      <c r="I5" s="5">
        <f>(H5/H13)*100</f>
        <v>100</v>
      </c>
    </row>
    <row r="6" spans="1:9">
      <c r="A6" s="5" t="s">
        <v>45</v>
      </c>
      <c r="B6" s="5">
        <f>COUNTIF('Defect Log'!C4:C43, "System Engineering Management Plan")</f>
        <v>0</v>
      </c>
      <c r="C6" s="5" t="e">
        <f>(B6/B10)*100</f>
        <v>#DIV/0!</v>
      </c>
      <c r="D6" s="7"/>
      <c r="E6" s="7"/>
      <c r="G6" s="5" t="s">
        <v>46</v>
      </c>
      <c r="H6" s="5">
        <f>COUNTIF('Defect Log'!D4:D43, "System Engineering Management Plan Review")</f>
        <v>0</v>
      </c>
      <c r="I6" s="5">
        <f>(H6/H13)*100</f>
        <v>0</v>
      </c>
    </row>
    <row r="7" spans="1:9">
      <c r="A7" s="5" t="s">
        <v>47</v>
      </c>
      <c r="B7" s="5">
        <f>COUNTIF('Defect Log'!C4:C43, "Design")</f>
        <v>0</v>
      </c>
      <c r="C7" s="5" t="e">
        <f>(B7/B10)*100</f>
        <v>#DIV/0!</v>
      </c>
      <c r="D7" s="7"/>
      <c r="E7" s="7"/>
      <c r="G7" s="5" t="s">
        <v>48</v>
      </c>
      <c r="H7" s="5">
        <f>COUNTIF('Defect Log'!D4:D43, "Design Review")</f>
        <v>0</v>
      </c>
      <c r="I7" s="5">
        <f>(H7/H13)*100</f>
        <v>0</v>
      </c>
    </row>
    <row r="8" spans="1:9">
      <c r="A8" s="5" t="s">
        <v>49</v>
      </c>
      <c r="B8" s="5">
        <f>COUNTIF('Defect Log'!C4:C43, "Implementation")</f>
        <v>0</v>
      </c>
      <c r="C8" s="5" t="e">
        <f>(B8/B10)*100</f>
        <v>#DIV/0!</v>
      </c>
      <c r="D8" s="7"/>
      <c r="E8" s="7"/>
      <c r="G8" s="5" t="s">
        <v>50</v>
      </c>
      <c r="H8" s="5">
        <f>COUNTIF('Defect Log'!D4:D43, "Implementation Review")</f>
        <v>0</v>
      </c>
      <c r="I8" s="5">
        <f>(H8/H13)*100</f>
        <v>0</v>
      </c>
    </row>
    <row r="9" spans="1:9">
      <c r="A9" s="5" t="s">
        <v>51</v>
      </c>
      <c r="B9" s="5">
        <f>COUNTIF('Defect Log'!C4:C43, "Test")</f>
        <v>0</v>
      </c>
      <c r="C9" s="5" t="e">
        <f>(B9/B10)*100</f>
        <v>#DIV/0!</v>
      </c>
      <c r="D9" s="7"/>
      <c r="E9" s="7"/>
      <c r="G9" s="5" t="s">
        <v>52</v>
      </c>
      <c r="H9" s="5">
        <f>COUNTIF('Defect Log'!D4:D43, "Unit Test")</f>
        <v>0</v>
      </c>
      <c r="I9" s="5">
        <f>(H9/H13)*100</f>
        <v>0</v>
      </c>
    </row>
    <row r="10" spans="1:9">
      <c r="A10" s="30" t="s">
        <v>53</v>
      </c>
      <c r="B10">
        <f>SUM(B4:B9)</f>
        <v>0</v>
      </c>
      <c r="G10" s="5" t="s">
        <v>54</v>
      </c>
      <c r="H10" s="5">
        <f>COUNTIF('Defect Log'!D4:D43, "Integral Test")</f>
        <v>0</v>
      </c>
      <c r="I10" s="5">
        <f>(H10/H13)*100</f>
        <v>0</v>
      </c>
    </row>
    <row r="11" spans="1:9">
      <c r="G11" s="5" t="s">
        <v>55</v>
      </c>
      <c r="H11" s="5">
        <f>COUNTIF('Defect Log'!D4:D43, "System Test")</f>
        <v>0</v>
      </c>
      <c r="I11" s="5">
        <f>(H11/H13)*100</f>
        <v>0</v>
      </c>
    </row>
    <row r="12" spans="1:9">
      <c r="G12" s="5" t="s">
        <v>56</v>
      </c>
      <c r="H12" s="5">
        <f>COUNTIF('Defect Log'!D4:D43, "Qualification Test")</f>
        <v>0</v>
      </c>
      <c r="I12" s="5">
        <f>(H12/H13)*100</f>
        <v>0</v>
      </c>
    </row>
    <row r="13" spans="1:9">
      <c r="G13" s="30" t="s">
        <v>57</v>
      </c>
      <c r="H13">
        <f>SUM(H4:H12)</f>
        <v>1</v>
      </c>
    </row>
  </sheetData>
  <mergeCells count="1">
    <mergeCell ref="A1:I1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Configuration!$C$3:$C$11</xm:f>
          </x14:formula1>
          <xm:sqref>G4:G12</xm:sqref>
        </x14:dataValidation>
        <x14:dataValidation type="list" allowBlank="1" showInputMessage="1" showErrorMessage="1" xr:uid="{00000000-0002-0000-0100-000001000000}">
          <x14:formula1>
            <xm:f>Configuration!$B$5:$B$10</xm:f>
          </x14:formula1>
          <xm:sqref>A4:A9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48"/>
  <sheetViews>
    <sheetView workbookViewId="0">
      <selection sqref="A1:K1"/>
    </sheetView>
  </sheetViews>
  <sheetFormatPr defaultRowHeight="14.25"/>
  <cols>
    <col min="1" max="1" width="34.5703125" customWidth="1"/>
    <col min="2" max="2" width="14.28515625" customWidth="1"/>
    <col min="3" max="3" width="21" customWidth="1"/>
    <col min="4" max="4" width="16.85546875" customWidth="1"/>
    <col min="5" max="5" width="15.28515625" customWidth="1"/>
    <col min="7" max="7" width="42.28515625" customWidth="1"/>
    <col min="8" max="8" width="15.28515625" customWidth="1"/>
    <col min="10" max="10" width="11.140625" customWidth="1"/>
    <col min="11" max="11" width="11.42578125" customWidth="1"/>
  </cols>
  <sheetData>
    <row r="1" spans="1:11" ht="42" customHeight="1">
      <c r="A1" s="44" t="s">
        <v>58</v>
      </c>
      <c r="B1" s="45"/>
      <c r="C1" s="45"/>
      <c r="D1" s="45"/>
      <c r="E1" s="45"/>
      <c r="F1" s="45"/>
      <c r="G1" s="45"/>
      <c r="H1" s="45"/>
      <c r="I1" s="45"/>
      <c r="J1" s="45"/>
      <c r="K1" s="45"/>
    </row>
    <row r="2" spans="1:11">
      <c r="A2" s="18" t="s">
        <v>59</v>
      </c>
      <c r="B2" s="19"/>
      <c r="C2" s="20"/>
      <c r="D2" s="21"/>
      <c r="E2" s="22"/>
      <c r="G2" s="18" t="s">
        <v>60</v>
      </c>
      <c r="H2" s="19"/>
      <c r="I2" s="23"/>
      <c r="J2" s="25"/>
      <c r="K2" s="13"/>
    </row>
    <row r="3" spans="1:11" ht="28.5">
      <c r="A3" s="12" t="s">
        <v>38</v>
      </c>
      <c r="B3" s="12" t="s">
        <v>39</v>
      </c>
      <c r="C3" s="17" t="s">
        <v>40</v>
      </c>
      <c r="D3" s="16" t="s">
        <v>61</v>
      </c>
      <c r="E3" s="15" t="s">
        <v>62</v>
      </c>
      <c r="G3" s="12" t="s">
        <v>41</v>
      </c>
      <c r="H3" s="12" t="s">
        <v>39</v>
      </c>
      <c r="I3" s="17" t="s">
        <v>40</v>
      </c>
      <c r="J3" s="14" t="s">
        <v>63</v>
      </c>
      <c r="K3" s="14" t="s">
        <v>64</v>
      </c>
    </row>
    <row r="4" spans="1:11">
      <c r="A4" s="5" t="s">
        <v>44</v>
      </c>
      <c r="B4" s="5">
        <f>Graphs!B5</f>
        <v>0</v>
      </c>
      <c r="C4" s="5" t="e">
        <f>(B4/B10)*100</f>
        <v>#DIV/0!</v>
      </c>
      <c r="D4" s="5">
        <f>B4</f>
        <v>0</v>
      </c>
      <c r="E4" s="5" t="e">
        <f>(D4/B10)*100</f>
        <v>#DIV/0!</v>
      </c>
      <c r="G4" s="5" t="s">
        <v>31</v>
      </c>
      <c r="H4" s="5">
        <f>Graphs!H5</f>
        <v>1</v>
      </c>
      <c r="I4" s="5">
        <f>(H4/H13)*100</f>
        <v>100</v>
      </c>
      <c r="J4" s="5">
        <f>H4</f>
        <v>1</v>
      </c>
      <c r="K4" s="5">
        <f>(J4/H13)*100</f>
        <v>100</v>
      </c>
    </row>
    <row r="5" spans="1:11">
      <c r="A5" s="5" t="s">
        <v>47</v>
      </c>
      <c r="B5" s="5">
        <f>Graphs!B7</f>
        <v>0</v>
      </c>
      <c r="C5" s="5" t="e">
        <f>(B5/B10)*100</f>
        <v>#DIV/0!</v>
      </c>
      <c r="D5" s="5">
        <f>D4+B5</f>
        <v>0</v>
      </c>
      <c r="E5" s="5" t="e">
        <f>(D5/B10)*100</f>
        <v>#DIV/0!</v>
      </c>
      <c r="G5" s="5" t="s">
        <v>48</v>
      </c>
      <c r="H5" s="5">
        <f>Graphs!H7</f>
        <v>0</v>
      </c>
      <c r="I5" s="5">
        <f>(H5/H13)*100</f>
        <v>0</v>
      </c>
      <c r="J5" s="5">
        <f t="shared" ref="J5:J12" si="0">J4+H5</f>
        <v>1</v>
      </c>
      <c r="K5" s="5">
        <f>(J5/H13)*100</f>
        <v>100</v>
      </c>
    </row>
    <row r="6" spans="1:11">
      <c r="A6" s="5" t="s">
        <v>42</v>
      </c>
      <c r="B6" s="5">
        <f>Graphs!B4</f>
        <v>0</v>
      </c>
      <c r="C6" s="5" t="e">
        <f>(B6/B10)*100</f>
        <v>#DIV/0!</v>
      </c>
      <c r="D6" s="5">
        <f>D5+B6</f>
        <v>0</v>
      </c>
      <c r="E6" s="5" t="e">
        <f>(D6/B10)*100</f>
        <v>#DIV/0!</v>
      </c>
      <c r="G6" s="5" t="s">
        <v>43</v>
      </c>
      <c r="H6" s="5">
        <f>Graphs!H4</f>
        <v>0</v>
      </c>
      <c r="I6" s="5">
        <f>(H6/H13)*100</f>
        <v>0</v>
      </c>
      <c r="J6" s="5">
        <f t="shared" si="0"/>
        <v>1</v>
      </c>
      <c r="K6" s="5">
        <f>(J6/H13)*100</f>
        <v>100</v>
      </c>
    </row>
    <row r="7" spans="1:11">
      <c r="A7" s="5" t="s">
        <v>49</v>
      </c>
      <c r="B7" s="5">
        <f>Graphs!B8</f>
        <v>0</v>
      </c>
      <c r="C7" s="5" t="e">
        <f>(B7/B10)*100</f>
        <v>#DIV/0!</v>
      </c>
      <c r="D7" s="5">
        <f>D6+B7</f>
        <v>0</v>
      </c>
      <c r="E7" s="5" t="e">
        <f>(D7/B10)*100</f>
        <v>#DIV/0!</v>
      </c>
      <c r="G7" s="5" t="s">
        <v>50</v>
      </c>
      <c r="H7" s="5">
        <f>Graphs!H8</f>
        <v>0</v>
      </c>
      <c r="I7" s="5">
        <f>(H7/H13)*100</f>
        <v>0</v>
      </c>
      <c r="J7" s="5">
        <f t="shared" si="0"/>
        <v>1</v>
      </c>
      <c r="K7" s="5">
        <f>(J7/H13)*100</f>
        <v>100</v>
      </c>
    </row>
    <row r="8" spans="1:11">
      <c r="A8" s="5" t="s">
        <v>51</v>
      </c>
      <c r="B8" s="5">
        <f>Graphs!B9</f>
        <v>0</v>
      </c>
      <c r="C8" s="5" t="e">
        <f>(B8/B10)*100</f>
        <v>#DIV/0!</v>
      </c>
      <c r="D8" s="5">
        <f>D7+B8</f>
        <v>0</v>
      </c>
      <c r="E8" s="5" t="e">
        <f>(D8/B10)*100</f>
        <v>#DIV/0!</v>
      </c>
      <c r="G8" s="5" t="s">
        <v>46</v>
      </c>
      <c r="H8" s="5">
        <f>Graphs!H6</f>
        <v>0</v>
      </c>
      <c r="I8" s="5">
        <f>(H8/H13)*100</f>
        <v>0</v>
      </c>
      <c r="J8" s="5">
        <f t="shared" si="0"/>
        <v>1</v>
      </c>
      <c r="K8" s="5">
        <f>(J8/H13)*100</f>
        <v>100</v>
      </c>
    </row>
    <row r="9" spans="1:11">
      <c r="A9" s="5" t="s">
        <v>45</v>
      </c>
      <c r="B9" s="5">
        <f>Graphs!B6</f>
        <v>0</v>
      </c>
      <c r="C9" s="5" t="e">
        <f>(B9/B10)*100</f>
        <v>#DIV/0!</v>
      </c>
      <c r="D9" s="5">
        <f>D8+B9</f>
        <v>0</v>
      </c>
      <c r="E9" s="5" t="e">
        <f>(D9/B10)*100</f>
        <v>#DIV/0!</v>
      </c>
      <c r="G9" s="5" t="s">
        <v>55</v>
      </c>
      <c r="H9" s="5">
        <f>Graphs!H11</f>
        <v>0</v>
      </c>
      <c r="I9" s="5">
        <f>(H9/H13)*100</f>
        <v>0</v>
      </c>
      <c r="J9" s="5">
        <f t="shared" si="0"/>
        <v>1</v>
      </c>
      <c r="K9" s="5">
        <f>(J9/H13)*100</f>
        <v>100</v>
      </c>
    </row>
    <row r="10" spans="1:11">
      <c r="A10" s="30" t="s">
        <v>57</v>
      </c>
      <c r="B10">
        <f>SUM(B4:B9)</f>
        <v>0</v>
      </c>
      <c r="G10" s="5" t="s">
        <v>52</v>
      </c>
      <c r="H10" s="5">
        <f>Graphs!H9</f>
        <v>0</v>
      </c>
      <c r="I10" s="5">
        <f>(H10/H13)*100</f>
        <v>0</v>
      </c>
      <c r="J10" s="5">
        <f t="shared" si="0"/>
        <v>1</v>
      </c>
      <c r="K10" s="5">
        <f>(J10/H13)*100</f>
        <v>100</v>
      </c>
    </row>
    <row r="11" spans="1:11">
      <c r="G11" s="5" t="s">
        <v>54</v>
      </c>
      <c r="H11" s="5">
        <f>Graphs!H10</f>
        <v>0</v>
      </c>
      <c r="I11" s="5">
        <f>(H11/H13)*100</f>
        <v>0</v>
      </c>
      <c r="J11" s="5">
        <f t="shared" si="0"/>
        <v>1</v>
      </c>
      <c r="K11" s="5">
        <f>(J11/H13)*100</f>
        <v>100</v>
      </c>
    </row>
    <row r="12" spans="1:11">
      <c r="G12" s="5" t="s">
        <v>56</v>
      </c>
      <c r="H12" s="5">
        <f>Graphs!H12</f>
        <v>0</v>
      </c>
      <c r="I12" s="5">
        <f>(H12/H13)*100</f>
        <v>0</v>
      </c>
      <c r="J12" s="5">
        <f t="shared" si="0"/>
        <v>1</v>
      </c>
      <c r="K12" s="5">
        <f>(J12/H13)*100</f>
        <v>100</v>
      </c>
    </row>
    <row r="13" spans="1:11">
      <c r="G13" s="30" t="s">
        <v>53</v>
      </c>
      <c r="H13">
        <f>SUM(H4:H12)</f>
        <v>1</v>
      </c>
    </row>
    <row r="31" spans="1:5">
      <c r="A31" s="11" t="s">
        <v>65</v>
      </c>
      <c r="B31" s="25"/>
      <c r="C31" s="26"/>
      <c r="D31" s="26"/>
      <c r="E31" s="13"/>
    </row>
    <row r="32" spans="1:5">
      <c r="A32" s="12" t="s">
        <v>66</v>
      </c>
      <c r="B32" s="12" t="s">
        <v>67</v>
      </c>
      <c r="C32" s="17" t="s">
        <v>68</v>
      </c>
      <c r="D32" s="17" t="s">
        <v>40</v>
      </c>
      <c r="E32" s="17" t="s">
        <v>69</v>
      </c>
    </row>
    <row r="33" spans="1:5">
      <c r="A33" s="5" t="s">
        <v>70</v>
      </c>
      <c r="B33" s="5">
        <f>SUM('DefectLog Separated'!E6,'DefectLog Separated'!E8,'DefectLog Separated'!E10,'DefectLog Separated'!E12,'DefectLog Separated'!E13,'DefectLog Separated'!E15)</f>
        <v>31</v>
      </c>
      <c r="C33" s="5">
        <f>B33</f>
        <v>31</v>
      </c>
      <c r="D33" s="29">
        <f t="shared" ref="D33" si="1">(B33/C46)*100</f>
        <v>6.313645621181263</v>
      </c>
      <c r="E33" s="29">
        <f>D33</f>
        <v>6.313645621181263</v>
      </c>
    </row>
    <row r="34" spans="1:5">
      <c r="A34" s="5" t="s">
        <v>71</v>
      </c>
      <c r="B34" s="5">
        <f>SUM('DefectLog Separated'!E32,'DefectLog Separated'!E35,'DefectLog Separated'!E41,'DefectLog Separated'!E43)</f>
        <v>25</v>
      </c>
      <c r="C34" s="5">
        <f t="shared" ref="C34:C46" si="2">C33+B34</f>
        <v>56</v>
      </c>
      <c r="D34" s="29">
        <f>(B34/C46)*100</f>
        <v>5.0916496945010188</v>
      </c>
      <c r="E34" s="29">
        <f t="shared" ref="E34:E46" si="3">E33+D34</f>
        <v>11.405295315682281</v>
      </c>
    </row>
    <row r="35" spans="1:5">
      <c r="A35" s="5" t="s">
        <v>72</v>
      </c>
      <c r="B35" s="5">
        <f>SUM('DefectLog Separated'!E2,'DefectLog Separated'!E4,'DefectLog Separated'!E17)</f>
        <v>30</v>
      </c>
      <c r="C35" s="5">
        <f t="shared" si="2"/>
        <v>86</v>
      </c>
      <c r="D35" s="29">
        <f>(B35/C46)*100</f>
        <v>6.1099796334012222</v>
      </c>
      <c r="E35" s="29">
        <f t="shared" si="3"/>
        <v>17.515274949083505</v>
      </c>
    </row>
    <row r="36" spans="1:5">
      <c r="A36" s="5" t="s">
        <v>73</v>
      </c>
      <c r="B36" s="5">
        <f>SUM('DefectLog Separated'!E20,'DefectLog Separated'!E21,'DefectLog Separated'!E33)</f>
        <v>240</v>
      </c>
      <c r="C36" s="5">
        <f t="shared" si="2"/>
        <v>326</v>
      </c>
      <c r="D36" s="29">
        <f>(B36/C46)*100</f>
        <v>48.879837067209778</v>
      </c>
      <c r="E36" s="29">
        <f t="shared" si="3"/>
        <v>66.395112016293282</v>
      </c>
    </row>
    <row r="37" spans="1:5">
      <c r="A37" s="5" t="s">
        <v>74</v>
      </c>
      <c r="B37" s="5">
        <f>SUM('DefectLog Separated'!E5,'DefectLog Separated'!E7,'DefectLog Separated'!E16)</f>
        <v>0</v>
      </c>
      <c r="C37" s="5">
        <f t="shared" si="2"/>
        <v>326</v>
      </c>
      <c r="D37" s="29">
        <f>(B37/C46)*100</f>
        <v>0</v>
      </c>
      <c r="E37" s="29">
        <f t="shared" si="3"/>
        <v>66.395112016293282</v>
      </c>
    </row>
    <row r="38" spans="1:5">
      <c r="A38" s="5" t="s">
        <v>75</v>
      </c>
      <c r="B38" s="5">
        <f>SUM('DefectLog Separated'!E3,'DefectLog Separated'!E11,'DefectLog Separated'!E14)</f>
        <v>125</v>
      </c>
      <c r="C38" s="5">
        <f t="shared" si="2"/>
        <v>451</v>
      </c>
      <c r="D38" s="29">
        <f>(B38/C46)*100</f>
        <v>25.45824847250509</v>
      </c>
      <c r="E38" s="29">
        <f t="shared" si="3"/>
        <v>91.853360488798373</v>
      </c>
    </row>
    <row r="39" spans="1:5">
      <c r="A39" s="5" t="s">
        <v>76</v>
      </c>
      <c r="B39" s="5">
        <f>SUM('DefectLog Separated'!E40,'DefectLog Separated'!E42)</f>
        <v>5</v>
      </c>
      <c r="C39" s="5">
        <f t="shared" si="2"/>
        <v>456</v>
      </c>
      <c r="D39" s="29">
        <f>(B39/C46)*100</f>
        <v>1.0183299389002036</v>
      </c>
      <c r="E39" s="29">
        <f t="shared" si="3"/>
        <v>92.871690427698582</v>
      </c>
    </row>
    <row r="40" spans="1:5">
      <c r="A40" s="5" t="s">
        <v>77</v>
      </c>
      <c r="B40" s="5">
        <f>SUM('DefectLog Separated'!E19,'DefectLog Separated'!E34)</f>
        <v>10</v>
      </c>
      <c r="C40" s="5">
        <f t="shared" si="2"/>
        <v>466</v>
      </c>
      <c r="D40" s="29">
        <f>(B40/C46)*100</f>
        <v>2.0366598778004072</v>
      </c>
      <c r="E40" s="29">
        <f t="shared" si="3"/>
        <v>94.908350305498985</v>
      </c>
    </row>
    <row r="41" spans="1:5">
      <c r="A41" s="5" t="s">
        <v>78</v>
      </c>
      <c r="B41" s="5">
        <f>SUM('DefectLog Separated'!E26,'DefectLog Separated'!E28)</f>
        <v>0</v>
      </c>
      <c r="C41" s="5">
        <f t="shared" si="2"/>
        <v>466</v>
      </c>
      <c r="D41" s="29">
        <f>(B41/C46)*100</f>
        <v>0</v>
      </c>
      <c r="E41" s="29">
        <f t="shared" si="3"/>
        <v>94.908350305498985</v>
      </c>
    </row>
    <row r="42" spans="1:5">
      <c r="A42" s="5" t="s">
        <v>79</v>
      </c>
      <c r="B42" s="5">
        <f>SUM('DefectLog Separated'!E23,'DefectLog Separated'!E29)</f>
        <v>10</v>
      </c>
      <c r="C42" s="5">
        <f t="shared" si="2"/>
        <v>476</v>
      </c>
      <c r="D42" s="29">
        <f>(B42/C46)*100</f>
        <v>2.0366598778004072</v>
      </c>
      <c r="E42" s="29">
        <f t="shared" si="3"/>
        <v>96.945010183299388</v>
      </c>
    </row>
    <row r="43" spans="1:5">
      <c r="A43" s="5" t="s">
        <v>80</v>
      </c>
      <c r="B43" s="5">
        <f>SUM('DefectLog Separated'!E25,'DefectLog Separated'!E27)</f>
        <v>5</v>
      </c>
      <c r="C43" s="5">
        <f t="shared" si="2"/>
        <v>481</v>
      </c>
      <c r="D43" s="29">
        <f>(B43/C46)*100</f>
        <v>1.0183299389002036</v>
      </c>
      <c r="E43" s="29">
        <f t="shared" si="3"/>
        <v>97.963340122199597</v>
      </c>
    </row>
    <row r="44" spans="1:5">
      <c r="A44" s="5" t="s">
        <v>81</v>
      </c>
      <c r="B44" s="5">
        <f>SUM('DefectLog Separated'!E24,'DefectLog Separated'!E30)</f>
        <v>10</v>
      </c>
      <c r="C44" s="5">
        <f t="shared" si="2"/>
        <v>491</v>
      </c>
      <c r="D44" s="29">
        <f>(B44/C46)*100</f>
        <v>2.0366598778004072</v>
      </c>
      <c r="E44" s="29">
        <f t="shared" si="3"/>
        <v>100</v>
      </c>
    </row>
    <row r="45" spans="1:5">
      <c r="A45" s="5" t="s">
        <v>82</v>
      </c>
      <c r="B45" s="5">
        <f>SUM('DefectLog Separated'!E44:E46)</f>
        <v>0</v>
      </c>
      <c r="C45" s="5">
        <f t="shared" si="2"/>
        <v>491</v>
      </c>
      <c r="D45" s="29">
        <f>(B45/C46)*100</f>
        <v>0</v>
      </c>
      <c r="E45" s="29">
        <f t="shared" si="3"/>
        <v>100</v>
      </c>
    </row>
    <row r="46" spans="1:5">
      <c r="A46" s="5" t="s">
        <v>83</v>
      </c>
      <c r="B46" s="5">
        <f>SUM('DefectLog Separated'!E36:E38)</f>
        <v>0</v>
      </c>
      <c r="C46" s="5">
        <f t="shared" si="2"/>
        <v>491</v>
      </c>
      <c r="D46" s="29">
        <f>(B46/C46)*100</f>
        <v>0</v>
      </c>
      <c r="E46" s="29">
        <f t="shared" si="3"/>
        <v>100</v>
      </c>
    </row>
    <row r="47" spans="1:5">
      <c r="A47" s="32"/>
      <c r="B47" s="8"/>
    </row>
    <row r="49" spans="1:5">
      <c r="A49" s="27" t="s">
        <v>84</v>
      </c>
      <c r="B49" s="26"/>
      <c r="C49" s="26"/>
      <c r="D49" s="26"/>
      <c r="E49" s="13"/>
    </row>
    <row r="50" spans="1:5">
      <c r="A50" s="12" t="s">
        <v>85</v>
      </c>
      <c r="B50" s="12" t="s">
        <v>86</v>
      </c>
      <c r="C50" s="12" t="s">
        <v>68</v>
      </c>
      <c r="D50" s="12" t="s">
        <v>40</v>
      </c>
      <c r="E50" s="12" t="s">
        <v>69</v>
      </c>
    </row>
    <row r="51" spans="1:5">
      <c r="A51" s="5" t="s">
        <v>70</v>
      </c>
      <c r="B51" s="5">
        <f>SUM('DefectLog Separated'!E6,'DefectLog Separated'!E8)</f>
        <v>0</v>
      </c>
      <c r="C51" s="5">
        <f>B51</f>
        <v>0</v>
      </c>
      <c r="D51" s="29">
        <f>(B51/C54)*100</f>
        <v>0</v>
      </c>
      <c r="E51" s="29">
        <f>D51</f>
        <v>0</v>
      </c>
    </row>
    <row r="52" spans="1:5">
      <c r="A52" s="5" t="s">
        <v>72</v>
      </c>
      <c r="B52" s="5">
        <f>SUM('DefectLog Separated'!E2,'DefectLog Separated'!E4)</f>
        <v>30</v>
      </c>
      <c r="C52" s="5">
        <f t="shared" ref="C52:C54" si="4">C51+B52</f>
        <v>30</v>
      </c>
      <c r="D52" s="29">
        <f>(B52/C54)*100</f>
        <v>85.714285714285708</v>
      </c>
      <c r="E52" s="29">
        <f t="shared" ref="E52:E54" si="5">E51+D52</f>
        <v>85.714285714285708</v>
      </c>
    </row>
    <row r="53" spans="1:5">
      <c r="A53" s="5" t="s">
        <v>74</v>
      </c>
      <c r="B53" s="5">
        <f>SUM('DefectLog Separated'!E5,'DefectLog Separated'!E7)</f>
        <v>0</v>
      </c>
      <c r="C53" s="5">
        <f t="shared" si="4"/>
        <v>30</v>
      </c>
      <c r="D53" s="29">
        <f>(B53/C54)*100</f>
        <v>0</v>
      </c>
      <c r="E53" s="29">
        <f t="shared" si="5"/>
        <v>85.714285714285708</v>
      </c>
    </row>
    <row r="54" spans="1:5">
      <c r="A54" s="5" t="s">
        <v>75</v>
      </c>
      <c r="B54" s="5">
        <f>SUM('DefectLog Separated'!E3)</f>
        <v>5</v>
      </c>
      <c r="C54" s="5">
        <f t="shared" si="4"/>
        <v>35</v>
      </c>
      <c r="D54" s="29">
        <f>(B54/C54)*100</f>
        <v>14.285714285714285</v>
      </c>
      <c r="E54" s="29">
        <f t="shared" si="5"/>
        <v>100</v>
      </c>
    </row>
    <row r="55" spans="1:5">
      <c r="A55" s="7"/>
      <c r="B55" s="8"/>
      <c r="C55" s="8"/>
      <c r="D55" s="28"/>
      <c r="E55" s="28"/>
    </row>
    <row r="56" spans="1:5">
      <c r="A56" s="7"/>
      <c r="B56" s="8"/>
      <c r="C56" s="8"/>
      <c r="D56" s="28"/>
      <c r="E56" s="28"/>
    </row>
    <row r="57" spans="1:5">
      <c r="A57" s="7"/>
      <c r="B57" s="8"/>
      <c r="C57" s="8"/>
      <c r="D57" s="28"/>
      <c r="E57" s="28"/>
    </row>
    <row r="58" spans="1:5">
      <c r="A58" s="7"/>
      <c r="B58" s="8"/>
      <c r="C58" s="8"/>
      <c r="D58" s="28"/>
      <c r="E58" s="28"/>
    </row>
    <row r="59" spans="1:5">
      <c r="A59" s="7"/>
      <c r="B59" s="8"/>
      <c r="C59" s="8"/>
      <c r="D59" s="28"/>
      <c r="E59" s="28"/>
    </row>
    <row r="60" spans="1:5">
      <c r="A60" s="7"/>
      <c r="B60" s="8"/>
      <c r="C60" s="8"/>
      <c r="D60" s="28"/>
      <c r="E60" s="28"/>
    </row>
    <row r="61" spans="1:5">
      <c r="A61" s="7"/>
      <c r="B61" s="8"/>
      <c r="C61" s="8"/>
      <c r="D61" s="28"/>
      <c r="E61" s="28"/>
    </row>
    <row r="62" spans="1:5">
      <c r="A62" s="7"/>
      <c r="B62" s="8"/>
      <c r="C62" s="8"/>
      <c r="D62" s="28"/>
      <c r="E62" s="28"/>
    </row>
    <row r="63" spans="1:5">
      <c r="A63" s="7"/>
      <c r="B63" s="8"/>
      <c r="C63" s="8"/>
      <c r="D63" s="28"/>
      <c r="E63" s="28"/>
    </row>
    <row r="64" spans="1:5">
      <c r="A64" s="7"/>
      <c r="B64" s="8"/>
      <c r="C64" s="8"/>
      <c r="D64" s="28"/>
      <c r="E64" s="28"/>
    </row>
    <row r="65" spans="1:5">
      <c r="A65" s="27" t="s">
        <v>87</v>
      </c>
      <c r="B65" s="26"/>
      <c r="C65" s="26"/>
      <c r="D65" s="26"/>
      <c r="E65" s="13"/>
    </row>
    <row r="66" spans="1:5">
      <c r="A66" s="12" t="s">
        <v>85</v>
      </c>
      <c r="B66" s="12" t="s">
        <v>86</v>
      </c>
      <c r="C66" s="12" t="s">
        <v>68</v>
      </c>
      <c r="D66" s="12" t="s">
        <v>40</v>
      </c>
      <c r="E66" s="12" t="s">
        <v>69</v>
      </c>
    </row>
    <row r="67" spans="1:5">
      <c r="A67" s="5" t="s">
        <v>70</v>
      </c>
      <c r="B67" s="5">
        <f>SUM('DefectLog Separated'!E10,'DefectLog Separated'!E12,'DefectLog Separated'!E13,'DefectLog Separated'!E15)</f>
        <v>31</v>
      </c>
      <c r="C67" s="5">
        <f>B67</f>
        <v>31</v>
      </c>
      <c r="D67" s="29">
        <f>(B67/C70)*100</f>
        <v>20.52980132450331</v>
      </c>
      <c r="E67" s="29">
        <f>D67</f>
        <v>20.52980132450331</v>
      </c>
    </row>
    <row r="68" spans="1:5">
      <c r="A68" s="5" t="s">
        <v>75</v>
      </c>
      <c r="B68" s="5">
        <f>SUM('DefectLog Separated'!E11,'DefectLog Separated'!E14)</f>
        <v>120</v>
      </c>
      <c r="C68" s="5">
        <f t="shared" ref="C68:C70" si="6">C67+B68</f>
        <v>151</v>
      </c>
      <c r="D68" s="29">
        <f>(B68/C70)*100</f>
        <v>79.47019867549669</v>
      </c>
      <c r="E68" s="29">
        <f t="shared" ref="E68:E70" si="7">E67+D68</f>
        <v>100</v>
      </c>
    </row>
    <row r="69" spans="1:5">
      <c r="A69" s="5" t="s">
        <v>72</v>
      </c>
      <c r="B69" s="5">
        <f>SUM('DefectLog Separated'!E17)</f>
        <v>0</v>
      </c>
      <c r="C69" s="5">
        <f t="shared" si="6"/>
        <v>151</v>
      </c>
      <c r="D69" s="29">
        <f>(B69/C70)*100</f>
        <v>0</v>
      </c>
      <c r="E69" s="29">
        <f t="shared" si="7"/>
        <v>100</v>
      </c>
    </row>
    <row r="70" spans="1:5">
      <c r="A70" s="5" t="s">
        <v>74</v>
      </c>
      <c r="B70" s="5">
        <f>SUM('DefectLog Separated'!E16)</f>
        <v>0</v>
      </c>
      <c r="C70" s="5">
        <f t="shared" si="6"/>
        <v>151</v>
      </c>
      <c r="D70" s="29">
        <f>(B70/C70)*100</f>
        <v>0</v>
      </c>
      <c r="E70" s="29">
        <f t="shared" si="7"/>
        <v>100</v>
      </c>
    </row>
    <row r="81" spans="1:5">
      <c r="A81" s="27" t="s">
        <v>88</v>
      </c>
      <c r="B81" s="26"/>
      <c r="C81" s="26"/>
      <c r="D81" s="26"/>
      <c r="E81" s="13"/>
    </row>
    <row r="82" spans="1:5">
      <c r="A82" s="12" t="s">
        <v>85</v>
      </c>
      <c r="B82" s="12" t="s">
        <v>86</v>
      </c>
      <c r="C82" s="12" t="s">
        <v>68</v>
      </c>
      <c r="D82" s="12" t="s">
        <v>40</v>
      </c>
      <c r="E82" s="12" t="s">
        <v>69</v>
      </c>
    </row>
    <row r="83" spans="1:5">
      <c r="A83" s="5" t="s">
        <v>73</v>
      </c>
      <c r="B83" s="5">
        <f>SUM('DefectLog Separated'!E20,'DefectLog Separated'!E21)</f>
        <v>0</v>
      </c>
      <c r="C83" s="5">
        <f>B83</f>
        <v>0</v>
      </c>
      <c r="D83" s="29">
        <f>(B83/C84)*100</f>
        <v>0</v>
      </c>
      <c r="E83" s="29">
        <f>D83</f>
        <v>0</v>
      </c>
    </row>
    <row r="84" spans="1:5">
      <c r="A84" s="5" t="s">
        <v>77</v>
      </c>
      <c r="B84" s="5">
        <f>SUM('DefectLog Separated'!E19)</f>
        <v>10</v>
      </c>
      <c r="C84" s="5">
        <f>C83+B84</f>
        <v>10</v>
      </c>
      <c r="D84" s="29">
        <f>(B84/C84)*100</f>
        <v>100</v>
      </c>
      <c r="E84" s="29">
        <f>E83+D84</f>
        <v>100</v>
      </c>
    </row>
    <row r="85" spans="1:5">
      <c r="A85" s="7"/>
      <c r="B85" s="8"/>
      <c r="C85" s="8"/>
      <c r="D85" s="28"/>
      <c r="E85" s="28"/>
    </row>
    <row r="86" spans="1:5">
      <c r="A86" s="7"/>
      <c r="B86" s="8"/>
      <c r="C86" s="8"/>
      <c r="D86" s="28"/>
      <c r="E86" s="28"/>
    </row>
    <row r="97" spans="1:5">
      <c r="A97" s="27" t="s">
        <v>89</v>
      </c>
      <c r="B97" s="26"/>
      <c r="C97" s="26"/>
      <c r="D97" s="26"/>
      <c r="E97" s="13"/>
    </row>
    <row r="98" spans="1:5">
      <c r="A98" s="12" t="s">
        <v>85</v>
      </c>
      <c r="B98" s="12" t="s">
        <v>86</v>
      </c>
      <c r="C98" s="12" t="s">
        <v>68</v>
      </c>
      <c r="D98" s="12" t="s">
        <v>40</v>
      </c>
      <c r="E98" s="12" t="s">
        <v>69</v>
      </c>
    </row>
    <row r="99" spans="1:5">
      <c r="A99" s="5" t="s">
        <v>78</v>
      </c>
      <c r="B99" s="5">
        <f>SUM('DefectLog Separated'!E26,'DefectLog Separated'!E28)</f>
        <v>0</v>
      </c>
      <c r="C99" s="5">
        <f>B99</f>
        <v>0</v>
      </c>
      <c r="D99" s="29">
        <f>(B99/C102)*100</f>
        <v>0</v>
      </c>
      <c r="E99" s="29">
        <f>D99</f>
        <v>0</v>
      </c>
    </row>
    <row r="100" spans="1:5">
      <c r="A100" s="5" t="s">
        <v>79</v>
      </c>
      <c r="B100" s="5">
        <f>SUM('DefectLog Separated'!E23,'DefectLog Separated'!E29)</f>
        <v>10</v>
      </c>
      <c r="C100" s="5">
        <f t="shared" ref="C100:C102" si="8">C99+B100</f>
        <v>10</v>
      </c>
      <c r="D100" s="29">
        <f>(B100/C102)*100</f>
        <v>40</v>
      </c>
      <c r="E100" s="29">
        <f t="shared" ref="E100:E102" si="9">E99+D100</f>
        <v>40</v>
      </c>
    </row>
    <row r="101" spans="1:5">
      <c r="A101" s="5" t="s">
        <v>80</v>
      </c>
      <c r="B101" s="5">
        <f>SUM('DefectLog Separated'!E25,'DefectLog Separated'!E27)</f>
        <v>5</v>
      </c>
      <c r="C101" s="5">
        <f t="shared" si="8"/>
        <v>15</v>
      </c>
      <c r="D101" s="29">
        <f>(B101/C102)*100</f>
        <v>20</v>
      </c>
      <c r="E101" s="29">
        <f t="shared" si="9"/>
        <v>60</v>
      </c>
    </row>
    <row r="102" spans="1:5">
      <c r="A102" s="5" t="s">
        <v>81</v>
      </c>
      <c r="B102" s="5">
        <f>SUM('DefectLog Separated'!E24,'DefectLog Separated'!E30)</f>
        <v>10</v>
      </c>
      <c r="C102" s="5">
        <f t="shared" si="8"/>
        <v>25</v>
      </c>
      <c r="D102" s="29">
        <f>(B102/C102)*100</f>
        <v>40</v>
      </c>
      <c r="E102" s="29">
        <f t="shared" si="9"/>
        <v>100</v>
      </c>
    </row>
    <row r="113" spans="1:5">
      <c r="A113" s="27" t="s">
        <v>90</v>
      </c>
      <c r="B113" s="26"/>
      <c r="C113" s="26"/>
      <c r="D113" s="26"/>
      <c r="E113" s="13"/>
    </row>
    <row r="114" spans="1:5">
      <c r="A114" s="12" t="s">
        <v>85</v>
      </c>
      <c r="B114" s="12" t="s">
        <v>86</v>
      </c>
      <c r="C114" s="12" t="s">
        <v>68</v>
      </c>
      <c r="D114" s="12" t="s">
        <v>40</v>
      </c>
      <c r="E114" s="12" t="s">
        <v>69</v>
      </c>
    </row>
    <row r="115" spans="1:5">
      <c r="A115" s="5" t="s">
        <v>71</v>
      </c>
      <c r="B115" s="5">
        <f>SUM('DefectLog Separated'!E32,'DefectLog Separated'!E35)</f>
        <v>10</v>
      </c>
      <c r="C115" s="5">
        <f>B115</f>
        <v>10</v>
      </c>
      <c r="D115" s="29">
        <f>(B115/C118)*100</f>
        <v>4</v>
      </c>
      <c r="E115" s="29">
        <f>D115</f>
        <v>4</v>
      </c>
    </row>
    <row r="116" spans="1:5">
      <c r="A116" s="5" t="s">
        <v>73</v>
      </c>
      <c r="B116" s="5">
        <f>SUM('DefectLog Separated'!E33)</f>
        <v>240</v>
      </c>
      <c r="C116" s="5">
        <f t="shared" ref="C116:C118" si="10">C115+B116</f>
        <v>250</v>
      </c>
      <c r="D116" s="29">
        <f>(B116/C118)*100</f>
        <v>96</v>
      </c>
      <c r="E116" s="29">
        <f t="shared" ref="E116:E118" si="11">E115+D116</f>
        <v>100</v>
      </c>
    </row>
    <row r="117" spans="1:5">
      <c r="A117" s="5" t="s">
        <v>77</v>
      </c>
      <c r="B117" s="5">
        <f>SUM('DefectLog Separated'!E34)</f>
        <v>0</v>
      </c>
      <c r="C117" s="5">
        <f t="shared" si="10"/>
        <v>250</v>
      </c>
      <c r="D117" s="29">
        <f>(B117/C118)*100</f>
        <v>0</v>
      </c>
      <c r="E117" s="29">
        <f t="shared" si="11"/>
        <v>100</v>
      </c>
    </row>
    <row r="118" spans="1:5">
      <c r="A118" s="5" t="s">
        <v>83</v>
      </c>
      <c r="B118" s="5">
        <f>SUM('DefectLog Separated'!E36,'DefectLog Separated'!E37,'DefectLog Separated'!E38)</f>
        <v>0</v>
      </c>
      <c r="C118" s="5">
        <f t="shared" si="10"/>
        <v>250</v>
      </c>
      <c r="D118" s="29">
        <f>(B118/C118)*100</f>
        <v>0</v>
      </c>
      <c r="E118" s="29">
        <f t="shared" si="11"/>
        <v>100</v>
      </c>
    </row>
    <row r="129" spans="1:5">
      <c r="A129" s="27" t="s">
        <v>91</v>
      </c>
      <c r="B129" s="26"/>
      <c r="C129" s="26"/>
      <c r="D129" s="26"/>
      <c r="E129" s="13"/>
    </row>
    <row r="130" spans="1:5">
      <c r="A130" s="12" t="s">
        <v>85</v>
      </c>
      <c r="B130" s="12" t="s">
        <v>86</v>
      </c>
      <c r="C130" s="12" t="s">
        <v>68</v>
      </c>
      <c r="D130" s="12" t="s">
        <v>40</v>
      </c>
      <c r="E130" s="12" t="s">
        <v>69</v>
      </c>
    </row>
    <row r="131" spans="1:5">
      <c r="A131" s="5" t="s">
        <v>71</v>
      </c>
      <c r="B131" s="5">
        <f>SUM('DefectLog Separated'!E41,'DefectLog Separated'!E43)</f>
        <v>15</v>
      </c>
      <c r="C131" s="5">
        <f>B131</f>
        <v>15</v>
      </c>
      <c r="D131" s="29">
        <f>(B131/C133)*100</f>
        <v>75</v>
      </c>
      <c r="E131" s="29">
        <f>D131</f>
        <v>75</v>
      </c>
    </row>
    <row r="132" spans="1:5">
      <c r="A132" s="5" t="s">
        <v>76</v>
      </c>
      <c r="B132" s="5">
        <f>SUM('DefectLog Separated'!E40,'DefectLog Separated'!E42)</f>
        <v>5</v>
      </c>
      <c r="C132" s="5">
        <f t="shared" ref="C132:C133" si="12">C131+B132</f>
        <v>20</v>
      </c>
      <c r="D132" s="29">
        <f>(B132/C133)*100</f>
        <v>25</v>
      </c>
      <c r="E132" s="29">
        <f t="shared" ref="E132:E133" si="13">E131+D132</f>
        <v>100</v>
      </c>
    </row>
    <row r="133" spans="1:5">
      <c r="A133" s="5" t="s">
        <v>82</v>
      </c>
      <c r="B133" s="5">
        <f>SUM('DefectLog Separated'!E44,'DefectLog Separated'!E45,'DefectLog Separated'!E46)</f>
        <v>0</v>
      </c>
      <c r="C133" s="5">
        <f t="shared" si="12"/>
        <v>20</v>
      </c>
      <c r="D133" s="29">
        <f>(B133/C133)*100</f>
        <v>0</v>
      </c>
      <c r="E133" s="29">
        <f t="shared" si="13"/>
        <v>100</v>
      </c>
    </row>
    <row r="134" spans="1:5">
      <c r="A134" s="7"/>
      <c r="B134" s="8"/>
      <c r="C134" s="8"/>
      <c r="D134" s="28"/>
      <c r="E134" s="28"/>
    </row>
    <row r="145" spans="1:5">
      <c r="A145" s="11" t="s">
        <v>92</v>
      </c>
      <c r="B145" s="25"/>
      <c r="C145" s="26"/>
      <c r="D145" s="26"/>
      <c r="E145" s="13"/>
    </row>
    <row r="146" spans="1:5">
      <c r="A146" s="12" t="s">
        <v>66</v>
      </c>
      <c r="B146" s="12" t="s">
        <v>93</v>
      </c>
      <c r="C146" s="17" t="s">
        <v>94</v>
      </c>
      <c r="D146" s="17" t="s">
        <v>40</v>
      </c>
      <c r="E146" s="17" t="s">
        <v>69</v>
      </c>
    </row>
    <row r="147" spans="1:5">
      <c r="A147" s="5" t="s">
        <v>70</v>
      </c>
      <c r="B147" s="5">
        <f>COUNTIF('Defect Log'!B4:B43, "Incomplete Requirement")</f>
        <v>0</v>
      </c>
      <c r="C147" s="5">
        <f>B147</f>
        <v>0</v>
      </c>
      <c r="D147" s="29" t="e">
        <f>(B147/C160)*100</f>
        <v>#DIV/0!</v>
      </c>
      <c r="E147" s="29" t="e">
        <f>D147</f>
        <v>#DIV/0!</v>
      </c>
    </row>
    <row r="148" spans="1:5">
      <c r="A148" s="5" t="s">
        <v>71</v>
      </c>
      <c r="B148" s="5">
        <f>COUNTIF('Defect Log'!B4:B43, "Incomplete Need")</f>
        <v>0</v>
      </c>
      <c r="C148" s="5">
        <f t="shared" ref="C148:C160" si="14">C147+B148</f>
        <v>0</v>
      </c>
      <c r="D148" s="29" t="e">
        <f>(B148/C160)*100</f>
        <v>#DIV/0!</v>
      </c>
      <c r="E148" s="29" t="e">
        <f t="shared" ref="E148:E160" si="15">E147+D148</f>
        <v>#DIV/0!</v>
      </c>
    </row>
    <row r="149" spans="1:5">
      <c r="A149" s="5" t="s">
        <v>72</v>
      </c>
      <c r="B149" s="5">
        <f>COUNTIF('Defect Log'!B4:B43, "Incorrect Requirement")</f>
        <v>0</v>
      </c>
      <c r="C149" s="5">
        <f t="shared" si="14"/>
        <v>0</v>
      </c>
      <c r="D149" s="29" t="e">
        <f>(B149/C160)*100</f>
        <v>#DIV/0!</v>
      </c>
      <c r="E149" s="29" t="e">
        <f t="shared" si="15"/>
        <v>#DIV/0!</v>
      </c>
    </row>
    <row r="150" spans="1:5">
      <c r="A150" s="5" t="s">
        <v>73</v>
      </c>
      <c r="B150" s="5">
        <f>COUNTIF('Defect Log'!B4:B43, "Ambiguous Need")</f>
        <v>0</v>
      </c>
      <c r="C150" s="5">
        <f t="shared" si="14"/>
        <v>0</v>
      </c>
      <c r="D150" s="29" t="e">
        <f>(B150/C160)*100</f>
        <v>#DIV/0!</v>
      </c>
      <c r="E150" s="29" t="e">
        <f t="shared" si="15"/>
        <v>#DIV/0!</v>
      </c>
    </row>
    <row r="151" spans="1:5">
      <c r="A151" s="5" t="s">
        <v>74</v>
      </c>
      <c r="B151" s="5">
        <f>COUNTIF('Defect Log'!B4:B43, "Not clear Requirement")</f>
        <v>0</v>
      </c>
      <c r="C151" s="5">
        <f t="shared" si="14"/>
        <v>0</v>
      </c>
      <c r="D151" s="29" t="e">
        <f>(B151/C160)*100</f>
        <v>#DIV/0!</v>
      </c>
      <c r="E151" s="29" t="e">
        <f t="shared" si="15"/>
        <v>#DIV/0!</v>
      </c>
    </row>
    <row r="152" spans="1:5">
      <c r="A152" s="5" t="s">
        <v>75</v>
      </c>
      <c r="B152" s="5">
        <f>COUNTIF('Defect Log'!B4:B43, "Ambiguous Requirement")</f>
        <v>0</v>
      </c>
      <c r="C152" s="5">
        <f t="shared" si="14"/>
        <v>0</v>
      </c>
      <c r="D152" s="29" t="e">
        <f>(B152/C160)*100</f>
        <v>#DIV/0!</v>
      </c>
      <c r="E152" s="29" t="e">
        <f t="shared" si="15"/>
        <v>#DIV/0!</v>
      </c>
    </row>
    <row r="153" spans="1:5">
      <c r="A153" s="5" t="s">
        <v>82</v>
      </c>
      <c r="B153" s="5">
        <f>COUNTIF('Defect Log'!B4:B43, "Grammar")</f>
        <v>0</v>
      </c>
      <c r="C153" s="5">
        <f t="shared" si="14"/>
        <v>0</v>
      </c>
      <c r="D153" s="29" t="e">
        <f>(B153/C160)*100</f>
        <v>#DIV/0!</v>
      </c>
      <c r="E153" s="29" t="e">
        <f t="shared" si="15"/>
        <v>#DIV/0!</v>
      </c>
    </row>
    <row r="154" spans="1:5">
      <c r="A154" s="5" t="s">
        <v>83</v>
      </c>
      <c r="B154" s="5">
        <f>COUNTIF('Defect Log'!B4:B43, "Syntax")</f>
        <v>0</v>
      </c>
      <c r="C154" s="5">
        <f t="shared" si="14"/>
        <v>0</v>
      </c>
      <c r="D154" s="29" t="e">
        <f>(B154/C160)*100</f>
        <v>#DIV/0!</v>
      </c>
      <c r="E154" s="29" t="e">
        <f t="shared" si="15"/>
        <v>#DIV/0!</v>
      </c>
    </row>
    <row r="155" spans="1:5">
      <c r="A155" s="5" t="s">
        <v>76</v>
      </c>
      <c r="B155" s="5">
        <f>COUNTIF('Defect Log'!B4:B43, "Not clear Need")</f>
        <v>0</v>
      </c>
      <c r="C155" s="5">
        <f t="shared" si="14"/>
        <v>0</v>
      </c>
      <c r="D155" s="29" t="e">
        <f>(B155/C160)*100</f>
        <v>#DIV/0!</v>
      </c>
      <c r="E155" s="29" t="e">
        <f t="shared" si="15"/>
        <v>#DIV/0!</v>
      </c>
    </row>
    <row r="156" spans="1:5">
      <c r="A156" s="5" t="s">
        <v>77</v>
      </c>
      <c r="B156" s="5">
        <f>COUNTIF('Defect Log'!B4:B43, "Incorrect Need")</f>
        <v>0</v>
      </c>
      <c r="C156" s="5">
        <f t="shared" si="14"/>
        <v>0</v>
      </c>
      <c r="D156" s="29" t="e">
        <f>(B156/C160)*100</f>
        <v>#DIV/0!</v>
      </c>
      <c r="E156" s="29" t="e">
        <f t="shared" si="15"/>
        <v>#DIV/0!</v>
      </c>
    </row>
    <row r="157" spans="1:5">
      <c r="A157" s="5" t="s">
        <v>78</v>
      </c>
      <c r="B157" s="5">
        <f>COUNTIF('Defect Log'!B4:B43, "Not Clear Design")</f>
        <v>0</v>
      </c>
      <c r="C157" s="5">
        <f t="shared" si="14"/>
        <v>0</v>
      </c>
      <c r="D157" s="29" t="e">
        <f>(B157/C160)*100</f>
        <v>#DIV/0!</v>
      </c>
      <c r="E157" s="29" t="e">
        <f t="shared" si="15"/>
        <v>#DIV/0!</v>
      </c>
    </row>
    <row r="158" spans="1:5">
      <c r="A158" s="5" t="s">
        <v>79</v>
      </c>
      <c r="B158" s="5">
        <f>COUNTIF('Defect Log'!B4:B43, "Ambiguous Design")</f>
        <v>0</v>
      </c>
      <c r="C158" s="5">
        <f t="shared" si="14"/>
        <v>0</v>
      </c>
      <c r="D158" s="29" t="e">
        <f>(B158/C160)*100</f>
        <v>#DIV/0!</v>
      </c>
      <c r="E158" s="29" t="e">
        <f t="shared" si="15"/>
        <v>#DIV/0!</v>
      </c>
    </row>
    <row r="159" spans="1:5">
      <c r="A159" s="5" t="s">
        <v>80</v>
      </c>
      <c r="B159" s="5">
        <f>COUNTIF('Defect Log'!B4:B43, "Incomplete Design")</f>
        <v>0</v>
      </c>
      <c r="C159" s="5">
        <f t="shared" si="14"/>
        <v>0</v>
      </c>
      <c r="D159" s="29" t="e">
        <f>(B159/C160)*100</f>
        <v>#DIV/0!</v>
      </c>
      <c r="E159" s="29" t="e">
        <f t="shared" si="15"/>
        <v>#DIV/0!</v>
      </c>
    </row>
    <row r="160" spans="1:5">
      <c r="A160" s="5" t="s">
        <v>81</v>
      </c>
      <c r="B160" s="5">
        <f>COUNTIF('Defect Log'!B4:B43, "Incorrect Design")</f>
        <v>0</v>
      </c>
      <c r="C160" s="5">
        <f t="shared" si="14"/>
        <v>0</v>
      </c>
      <c r="D160" s="29" t="e">
        <f>(B160/C160)*100</f>
        <v>#DIV/0!</v>
      </c>
      <c r="E160" s="29" t="e">
        <f t="shared" si="15"/>
        <v>#DIV/0!</v>
      </c>
    </row>
    <row r="164" spans="1:5">
      <c r="A164" s="27" t="s">
        <v>95</v>
      </c>
      <c r="B164" s="26"/>
      <c r="C164" s="26"/>
      <c r="D164" s="26"/>
      <c r="E164" s="13"/>
    </row>
    <row r="165" spans="1:5">
      <c r="A165" s="12" t="s">
        <v>85</v>
      </c>
      <c r="B165" s="12" t="s">
        <v>93</v>
      </c>
      <c r="C165" s="12" t="s">
        <v>94</v>
      </c>
      <c r="D165" s="12" t="s">
        <v>40</v>
      </c>
      <c r="E165" s="12" t="s">
        <v>69</v>
      </c>
    </row>
    <row r="166" spans="1:5">
      <c r="A166" s="5" t="s">
        <v>70</v>
      </c>
      <c r="B166" s="5">
        <f>COUNTIF('DefectLog Separated'!A2:A8, "Incomplete Requirement")</f>
        <v>2</v>
      </c>
      <c r="C166" s="5">
        <f>B166</f>
        <v>2</v>
      </c>
      <c r="D166" s="29">
        <f>(B166/C169)*100</f>
        <v>28.571428571428569</v>
      </c>
      <c r="E166" s="29">
        <f>D166</f>
        <v>28.571428571428569</v>
      </c>
    </row>
    <row r="167" spans="1:5">
      <c r="A167" s="5" t="s">
        <v>72</v>
      </c>
      <c r="B167" s="5">
        <f>COUNTIF('DefectLog Separated'!A2:A8, "Incorrect Requirement")</f>
        <v>2</v>
      </c>
      <c r="C167" s="5">
        <f t="shared" ref="C167:C169" si="16">C166+B167</f>
        <v>4</v>
      </c>
      <c r="D167" s="29">
        <f>(B167/C169)*100</f>
        <v>28.571428571428569</v>
      </c>
      <c r="E167" s="29">
        <f t="shared" ref="E167:E169" si="17">E166+D167</f>
        <v>57.142857142857139</v>
      </c>
    </row>
    <row r="168" spans="1:5">
      <c r="A168" s="5" t="s">
        <v>74</v>
      </c>
      <c r="B168" s="5">
        <f>COUNTIF('DefectLog Separated'!A2:A8, "Not clear Requirement")</f>
        <v>2</v>
      </c>
      <c r="C168" s="5">
        <f t="shared" si="16"/>
        <v>6</v>
      </c>
      <c r="D168" s="29">
        <f>(B168/C169)*100</f>
        <v>28.571428571428569</v>
      </c>
      <c r="E168" s="29">
        <f t="shared" si="17"/>
        <v>85.714285714285708</v>
      </c>
    </row>
    <row r="169" spans="1:5">
      <c r="A169" s="5" t="s">
        <v>75</v>
      </c>
      <c r="B169" s="5">
        <f>COUNTIF('DefectLog Separated'!A2:A8, "Ambiguous Requirement")</f>
        <v>1</v>
      </c>
      <c r="C169" s="5">
        <f t="shared" si="16"/>
        <v>7</v>
      </c>
      <c r="D169" s="29">
        <f>(B169/C169)*100</f>
        <v>14.285714285714285</v>
      </c>
      <c r="E169" s="29">
        <f t="shared" si="17"/>
        <v>100</v>
      </c>
    </row>
    <row r="180" spans="1:5">
      <c r="A180" s="27" t="s">
        <v>96</v>
      </c>
      <c r="B180" s="26"/>
      <c r="C180" s="26"/>
      <c r="D180" s="26"/>
      <c r="E180" s="13"/>
    </row>
    <row r="181" spans="1:5">
      <c r="A181" s="12" t="s">
        <v>85</v>
      </c>
      <c r="B181" s="12" t="s">
        <v>93</v>
      </c>
      <c r="C181" s="12" t="s">
        <v>94</v>
      </c>
      <c r="D181" s="12" t="s">
        <v>40</v>
      </c>
      <c r="E181" s="12" t="s">
        <v>69</v>
      </c>
    </row>
    <row r="182" spans="1:5">
      <c r="A182" s="5" t="s">
        <v>70</v>
      </c>
      <c r="B182" s="5">
        <f>COUNTIF('DefectLog Separated'!A10:A17, "Incomplete Requirement")</f>
        <v>4</v>
      </c>
      <c r="C182" s="5">
        <f>B182</f>
        <v>4</v>
      </c>
      <c r="D182" s="29">
        <f>(B182/C185)*100</f>
        <v>50</v>
      </c>
      <c r="E182" s="29">
        <f>D182</f>
        <v>50</v>
      </c>
    </row>
    <row r="183" spans="1:5">
      <c r="A183" s="5" t="s">
        <v>75</v>
      </c>
      <c r="B183" s="5">
        <f>COUNTIF('DefectLog Separated'!A10:A17, "Ambiguous Requirement")</f>
        <v>2</v>
      </c>
      <c r="C183" s="5">
        <f t="shared" ref="C183:C185" si="18">C182+B183</f>
        <v>6</v>
      </c>
      <c r="D183" s="29">
        <f>(B183/C185)*100</f>
        <v>25</v>
      </c>
      <c r="E183" s="29">
        <f t="shared" ref="E183:E185" si="19">E182+D183</f>
        <v>75</v>
      </c>
    </row>
    <row r="184" spans="1:5">
      <c r="A184" s="5" t="s">
        <v>72</v>
      </c>
      <c r="B184" s="5">
        <f>COUNTIF('DefectLog Separated'!A10:A17, "Incorrect Requirement")</f>
        <v>1</v>
      </c>
      <c r="C184" s="5">
        <f t="shared" si="18"/>
        <v>7</v>
      </c>
      <c r="D184" s="29">
        <f>(B184/C185)*100</f>
        <v>12.5</v>
      </c>
      <c r="E184" s="29">
        <f t="shared" si="19"/>
        <v>87.5</v>
      </c>
    </row>
    <row r="185" spans="1:5">
      <c r="A185" s="5" t="s">
        <v>74</v>
      </c>
      <c r="B185" s="5">
        <f>COUNTIF('DefectLog Separated'!A10:A17, "Not clear Requirement")</f>
        <v>1</v>
      </c>
      <c r="C185" s="5">
        <f t="shared" si="18"/>
        <v>8</v>
      </c>
      <c r="D185" s="29">
        <f>(B185/C185)*100</f>
        <v>12.5</v>
      </c>
      <c r="E185" s="29">
        <f t="shared" si="19"/>
        <v>100</v>
      </c>
    </row>
    <row r="196" spans="1:5">
      <c r="A196" s="27" t="s">
        <v>97</v>
      </c>
      <c r="B196" s="26"/>
      <c r="C196" s="26"/>
      <c r="D196" s="26"/>
      <c r="E196" s="13"/>
    </row>
    <row r="197" spans="1:5">
      <c r="A197" s="12" t="s">
        <v>85</v>
      </c>
      <c r="B197" s="12" t="s">
        <v>93</v>
      </c>
      <c r="C197" s="12" t="s">
        <v>94</v>
      </c>
      <c r="D197" s="12" t="s">
        <v>40</v>
      </c>
      <c r="E197" s="12" t="s">
        <v>69</v>
      </c>
    </row>
    <row r="198" spans="1:5">
      <c r="A198" s="5" t="s">
        <v>73</v>
      </c>
      <c r="B198" s="5">
        <f>COUNTIF('DefectLog Separated'!A19:A21, "Ambiguous Need")</f>
        <v>2</v>
      </c>
      <c r="C198" s="5">
        <f>B198</f>
        <v>2</v>
      </c>
      <c r="D198" s="29">
        <f>(B198/C199)*100</f>
        <v>66.666666666666657</v>
      </c>
      <c r="E198" s="29">
        <f>D198</f>
        <v>66.666666666666657</v>
      </c>
    </row>
    <row r="199" spans="1:5">
      <c r="A199" s="5" t="s">
        <v>77</v>
      </c>
      <c r="B199" s="5">
        <f>COUNTIF('DefectLog Separated'!A19:A21, "Incorrect Need")</f>
        <v>1</v>
      </c>
      <c r="C199" s="5">
        <f>C198+B199</f>
        <v>3</v>
      </c>
      <c r="D199" s="29">
        <f>(B199/C199)*100</f>
        <v>33.333333333333329</v>
      </c>
      <c r="E199" s="29">
        <f>E198+D199</f>
        <v>99.999999999999986</v>
      </c>
    </row>
    <row r="212" spans="1:5">
      <c r="A212" s="27" t="s">
        <v>98</v>
      </c>
      <c r="B212" s="26"/>
      <c r="C212" s="26"/>
      <c r="D212" s="26"/>
      <c r="E212" s="13"/>
    </row>
    <row r="213" spans="1:5">
      <c r="A213" s="12" t="s">
        <v>85</v>
      </c>
      <c r="B213" s="12" t="s">
        <v>99</v>
      </c>
      <c r="C213" s="12" t="s">
        <v>94</v>
      </c>
      <c r="D213" s="12" t="s">
        <v>40</v>
      </c>
      <c r="E213" s="12" t="s">
        <v>69</v>
      </c>
    </row>
    <row r="214" spans="1:5">
      <c r="A214" s="5" t="s">
        <v>78</v>
      </c>
      <c r="B214" s="5">
        <f>COUNTIF('DefectLog Separated'!A23:A30, "Not Clear Design")</f>
        <v>2</v>
      </c>
      <c r="C214" s="5">
        <f>B214</f>
        <v>2</v>
      </c>
      <c r="D214" s="29">
        <f>(B214/C217)*100</f>
        <v>25</v>
      </c>
      <c r="E214" s="29">
        <f>D214</f>
        <v>25</v>
      </c>
    </row>
    <row r="215" spans="1:5">
      <c r="A215" s="5" t="s">
        <v>79</v>
      </c>
      <c r="B215" s="5">
        <f>COUNTIF('DefectLog Separated'!A23:A30, "Ambiguous Design")</f>
        <v>2</v>
      </c>
      <c r="C215" s="5">
        <f t="shared" ref="C215:C217" si="20">C214+B215</f>
        <v>4</v>
      </c>
      <c r="D215" s="29">
        <f>(B215/C217)*100</f>
        <v>25</v>
      </c>
      <c r="E215" s="29">
        <f t="shared" ref="E215:E217" si="21">E214+D215</f>
        <v>50</v>
      </c>
    </row>
    <row r="216" spans="1:5">
      <c r="A216" s="5" t="s">
        <v>80</v>
      </c>
      <c r="B216" s="5">
        <f>COUNTIF('DefectLog Separated'!A23:A30, "Incomplete Design")</f>
        <v>2</v>
      </c>
      <c r="C216" s="5">
        <f t="shared" si="20"/>
        <v>6</v>
      </c>
      <c r="D216" s="29">
        <f>(B216/C217)*100</f>
        <v>25</v>
      </c>
      <c r="E216" s="29">
        <f t="shared" si="21"/>
        <v>75</v>
      </c>
    </row>
    <row r="217" spans="1:5">
      <c r="A217" s="5" t="s">
        <v>81</v>
      </c>
      <c r="B217" s="5">
        <f>COUNTIF('DefectLog Separated'!A23:A30, "Incorrect Design")</f>
        <v>2</v>
      </c>
      <c r="C217" s="5">
        <f t="shared" si="20"/>
        <v>8</v>
      </c>
      <c r="D217" s="29">
        <f>(B217/C217)*100</f>
        <v>25</v>
      </c>
      <c r="E217" s="29">
        <f t="shared" si="21"/>
        <v>100</v>
      </c>
    </row>
    <row r="228" spans="1:5">
      <c r="A228" s="27" t="s">
        <v>100</v>
      </c>
      <c r="B228" s="26"/>
      <c r="C228" s="26"/>
      <c r="D228" s="26"/>
      <c r="E228" s="13"/>
    </row>
    <row r="229" spans="1:5">
      <c r="A229" s="12" t="s">
        <v>85</v>
      </c>
      <c r="B229" s="12" t="s">
        <v>93</v>
      </c>
      <c r="C229" s="12" t="s">
        <v>94</v>
      </c>
      <c r="D229" s="12" t="s">
        <v>40</v>
      </c>
      <c r="E229" s="12" t="s">
        <v>69</v>
      </c>
    </row>
    <row r="230" spans="1:5">
      <c r="A230" s="5" t="s">
        <v>83</v>
      </c>
      <c r="B230" s="5">
        <f>COUNTIF('DefectLog Separated'!A32:A38, "Syntax")</f>
        <v>3</v>
      </c>
      <c r="C230" s="5">
        <f>B230</f>
        <v>3</v>
      </c>
      <c r="D230" s="29">
        <f>(B230/C233)*100</f>
        <v>42.857142857142854</v>
      </c>
      <c r="E230" s="29">
        <f>D230</f>
        <v>42.857142857142854</v>
      </c>
    </row>
    <row r="231" spans="1:5">
      <c r="A231" s="5" t="s">
        <v>71</v>
      </c>
      <c r="B231" s="5">
        <f>COUNTIF('DefectLog Separated'!A32:A38, "Incomplete Need")</f>
        <v>2</v>
      </c>
      <c r="C231" s="5">
        <f t="shared" ref="C231:C233" si="22">C230+B231</f>
        <v>5</v>
      </c>
      <c r="D231" s="29">
        <f>(B231/C233)*100</f>
        <v>28.571428571428569</v>
      </c>
      <c r="E231" s="29">
        <f t="shared" ref="E231:E233" si="23">E230+D231</f>
        <v>71.428571428571416</v>
      </c>
    </row>
    <row r="232" spans="1:5">
      <c r="A232" s="5" t="s">
        <v>73</v>
      </c>
      <c r="B232" s="5">
        <f>COUNTIF('DefectLog Separated'!A32:A38, "Ambiguous Need")</f>
        <v>1</v>
      </c>
      <c r="C232" s="5">
        <f t="shared" si="22"/>
        <v>6</v>
      </c>
      <c r="D232" s="29">
        <f>(B232/C233)*100</f>
        <v>14.285714285714285</v>
      </c>
      <c r="E232" s="29">
        <f t="shared" si="23"/>
        <v>85.714285714285694</v>
      </c>
    </row>
    <row r="233" spans="1:5">
      <c r="A233" s="5" t="s">
        <v>77</v>
      </c>
      <c r="B233" s="5">
        <f>COUNTIF('DefectLog Separated'!A32:A38, "Incorrect Need")</f>
        <v>1</v>
      </c>
      <c r="C233" s="5">
        <f t="shared" si="22"/>
        <v>7</v>
      </c>
      <c r="D233" s="29">
        <f>(B233/C233)*100</f>
        <v>14.285714285714285</v>
      </c>
      <c r="E233" s="29">
        <f t="shared" si="23"/>
        <v>99.999999999999972</v>
      </c>
    </row>
    <row r="244" spans="1:5">
      <c r="A244" s="27" t="s">
        <v>101</v>
      </c>
      <c r="B244" s="26"/>
      <c r="C244" s="26"/>
      <c r="D244" s="26"/>
      <c r="E244" s="13"/>
    </row>
    <row r="245" spans="1:5">
      <c r="A245" s="12" t="s">
        <v>85</v>
      </c>
      <c r="B245" s="12" t="s">
        <v>93</v>
      </c>
      <c r="C245" s="12" t="s">
        <v>94</v>
      </c>
      <c r="D245" s="12" t="s">
        <v>40</v>
      </c>
      <c r="E245" s="12" t="s">
        <v>69</v>
      </c>
    </row>
    <row r="246" spans="1:5">
      <c r="A246" s="5" t="s">
        <v>82</v>
      </c>
      <c r="B246" s="5">
        <f>COUNTIF('DefectLog Separated'!A40:A46, "Grammar")</f>
        <v>3</v>
      </c>
      <c r="C246" s="5">
        <f>B246</f>
        <v>3</v>
      </c>
      <c r="D246" s="29">
        <f>(B246/C248)*100</f>
        <v>42.857142857142854</v>
      </c>
      <c r="E246" s="29">
        <f>D246</f>
        <v>42.857142857142854</v>
      </c>
    </row>
    <row r="247" spans="1:5">
      <c r="A247" s="5" t="s">
        <v>71</v>
      </c>
      <c r="B247" s="5">
        <f>COUNTIF('DefectLog Separated'!A40:A46, "Incomplete Need")</f>
        <v>2</v>
      </c>
      <c r="C247" s="5">
        <f t="shared" ref="C247:C248" si="24">C246+B247</f>
        <v>5</v>
      </c>
      <c r="D247" s="29">
        <f>(B247/C248)*100</f>
        <v>28.571428571428569</v>
      </c>
      <c r="E247" s="29">
        <f>E246+D247</f>
        <v>71.428571428571416</v>
      </c>
    </row>
    <row r="248" spans="1:5">
      <c r="A248" s="5" t="s">
        <v>76</v>
      </c>
      <c r="B248" s="5">
        <f>COUNTIF('DefectLog Separated'!A40:A46, "Not clear Need")</f>
        <v>2</v>
      </c>
      <c r="C248" s="5">
        <f t="shared" si="24"/>
        <v>7</v>
      </c>
      <c r="D248" s="29">
        <f>(B248/C248)*100</f>
        <v>28.571428571428569</v>
      </c>
      <c r="E248" s="29">
        <f>E247+D248</f>
        <v>99.999999999999986</v>
      </c>
    </row>
  </sheetData>
  <sortState xmlns:xlrd2="http://schemas.microsoft.com/office/spreadsheetml/2017/richdata2" ref="A245:E247">
    <sortCondition descending="1" ref="B245"/>
  </sortState>
  <mergeCells count="1">
    <mergeCell ref="A1:K1"/>
  </mergeCells>
  <dataValidations count="1">
    <dataValidation type="list" allowBlank="1" showInputMessage="1" showErrorMessage="1" sqref="A67:A70 A83:A86 A99:A102 A115:A118 A131:A134 A166:A169 A182:A185 A198:A199 A214:A217 A230:A233 A246:A248 A33:A46 A147:A160" xr:uid="{00000000-0002-0000-0200-000000000000}">
      <formula1>$A$3:$A$16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1000000}">
          <x14:formula1>
            <xm:f>Configuration!$C$3:$C$11</xm:f>
          </x14:formula1>
          <xm:sqref>G4:G12</xm:sqref>
        </x14:dataValidation>
        <x14:dataValidation type="list" allowBlank="1" showInputMessage="1" showErrorMessage="1" xr:uid="{00000000-0002-0000-0200-000002000000}">
          <x14:formula1>
            <xm:f>Configuration!$A$3:$A$14</xm:f>
          </x14:formula1>
          <xm:sqref>A51:A54</xm:sqref>
        </x14:dataValidation>
        <x14:dataValidation type="list" allowBlank="1" showInputMessage="1" showErrorMessage="1" xr:uid="{00000000-0002-0000-0200-000003000000}">
          <x14:formula1>
            <xm:f>Configuration!$B$5:$B$10</xm:f>
          </x14:formula1>
          <xm:sqref>A4:A9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6"/>
  <sheetViews>
    <sheetView workbookViewId="0">
      <selection activeCell="B22" sqref="B22"/>
    </sheetView>
  </sheetViews>
  <sheetFormatPr defaultRowHeight="14.25"/>
  <cols>
    <col min="1" max="1" width="35.140625" customWidth="1"/>
    <col min="2" max="2" width="35.28515625" customWidth="1"/>
    <col min="3" max="3" width="41.7109375" customWidth="1"/>
    <col min="4" max="4" width="13.42578125" customWidth="1"/>
  </cols>
  <sheetData>
    <row r="1" spans="1:4" ht="42" customHeight="1" thickBot="1">
      <c r="A1" s="46" t="s">
        <v>58</v>
      </c>
      <c r="B1" s="47"/>
      <c r="C1" s="47"/>
      <c r="D1" s="47"/>
    </row>
    <row r="2" spans="1:4">
      <c r="A2" s="6" t="s">
        <v>66</v>
      </c>
      <c r="B2" s="6" t="s">
        <v>38</v>
      </c>
      <c r="C2" s="6" t="s">
        <v>41</v>
      </c>
      <c r="D2" s="6" t="s">
        <v>102</v>
      </c>
    </row>
    <row r="3" spans="1:4">
      <c r="A3" s="5" t="s">
        <v>10</v>
      </c>
      <c r="B3" s="33" t="s">
        <v>9</v>
      </c>
      <c r="C3" s="33" t="s">
        <v>11</v>
      </c>
      <c r="D3" s="31" t="s">
        <v>12</v>
      </c>
    </row>
    <row r="4" spans="1:4">
      <c r="A4" s="5" t="s">
        <v>17</v>
      </c>
      <c r="B4" s="5" t="s">
        <v>14</v>
      </c>
      <c r="C4" s="5" t="s">
        <v>15</v>
      </c>
      <c r="D4" s="31" t="s">
        <v>18</v>
      </c>
    </row>
    <row r="5" spans="1:4">
      <c r="A5" s="5" t="s">
        <v>33</v>
      </c>
      <c r="B5" s="5" t="s">
        <v>103</v>
      </c>
      <c r="C5" s="5" t="s">
        <v>104</v>
      </c>
      <c r="D5" s="4"/>
    </row>
    <row r="6" spans="1:4">
      <c r="A6" s="5" t="s">
        <v>105</v>
      </c>
      <c r="B6" s="5" t="s">
        <v>22</v>
      </c>
      <c r="C6" s="5" t="s">
        <v>23</v>
      </c>
      <c r="D6" s="4"/>
    </row>
    <row r="7" spans="1:4">
      <c r="A7" s="5" t="s">
        <v>106</v>
      </c>
      <c r="B7" s="5" t="s">
        <v>107</v>
      </c>
      <c r="C7" s="5" t="s">
        <v>108</v>
      </c>
      <c r="D7" s="4"/>
    </row>
    <row r="8" spans="1:4">
      <c r="A8" s="5" t="s">
        <v>82</v>
      </c>
      <c r="B8" s="5" t="s">
        <v>109</v>
      </c>
      <c r="C8" s="5" t="s">
        <v>110</v>
      </c>
      <c r="D8" s="4"/>
    </row>
    <row r="9" spans="1:4">
      <c r="A9" s="5" t="s">
        <v>83</v>
      </c>
      <c r="B9" s="5" t="s">
        <v>44</v>
      </c>
      <c r="C9" s="5" t="s">
        <v>31</v>
      </c>
      <c r="D9" s="4"/>
    </row>
    <row r="10" spans="1:4">
      <c r="A10" s="5" t="s">
        <v>111</v>
      </c>
      <c r="B10" s="5" t="s">
        <v>112</v>
      </c>
      <c r="C10" s="5" t="s">
        <v>113</v>
      </c>
      <c r="D10" s="4"/>
    </row>
    <row r="11" spans="1:4">
      <c r="A11" s="5" t="s">
        <v>111</v>
      </c>
      <c r="B11" s="5"/>
      <c r="C11" s="5"/>
      <c r="D11" s="4"/>
    </row>
    <row r="12" spans="1:4">
      <c r="A12" s="5" t="s">
        <v>111</v>
      </c>
      <c r="B12" s="5"/>
      <c r="C12" s="5"/>
      <c r="D12" s="4"/>
    </row>
    <row r="13" spans="1:4">
      <c r="A13" s="5" t="s">
        <v>111</v>
      </c>
      <c r="B13" s="5"/>
      <c r="C13" s="5"/>
      <c r="D13" s="4"/>
    </row>
    <row r="14" spans="1:4">
      <c r="A14" s="5" t="s">
        <v>111</v>
      </c>
      <c r="B14" s="5"/>
      <c r="C14" s="5"/>
      <c r="D14" s="4"/>
    </row>
    <row r="15" spans="1:4">
      <c r="A15" s="5"/>
      <c r="B15" s="5"/>
      <c r="C15" s="5"/>
      <c r="D15" s="4"/>
    </row>
    <row r="16" spans="1:4">
      <c r="A16" s="5"/>
      <c r="B16" s="5"/>
      <c r="C16" s="5"/>
      <c r="D16" s="4"/>
    </row>
  </sheetData>
  <mergeCells count="1">
    <mergeCell ref="A1:D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6"/>
  <sheetViews>
    <sheetView workbookViewId="0">
      <selection activeCell="C11" sqref="C11"/>
    </sheetView>
  </sheetViews>
  <sheetFormatPr defaultRowHeight="14.25"/>
  <cols>
    <col min="1" max="1" width="31.5703125" customWidth="1"/>
    <col min="2" max="2" width="38.85546875" customWidth="1"/>
    <col min="3" max="3" width="42" customWidth="1"/>
  </cols>
  <sheetData>
    <row r="1" spans="1:5" ht="42" customHeight="1" thickBot="1">
      <c r="A1" s="46" t="s">
        <v>114</v>
      </c>
      <c r="B1" s="47"/>
      <c r="C1" s="47"/>
      <c r="D1" s="47"/>
      <c r="E1" s="47"/>
    </row>
    <row r="2" spans="1:5">
      <c r="A2" s="5" t="s">
        <v>72</v>
      </c>
      <c r="B2" s="4" t="s">
        <v>42</v>
      </c>
      <c r="C2" s="4" t="s">
        <v>43</v>
      </c>
      <c r="D2" s="4" t="s">
        <v>12</v>
      </c>
      <c r="E2" s="4">
        <f>'Defect Log'!F7</f>
        <v>20</v>
      </c>
    </row>
    <row r="3" spans="1:5">
      <c r="A3" s="5" t="s">
        <v>75</v>
      </c>
      <c r="B3" s="4" t="s">
        <v>42</v>
      </c>
      <c r="C3" s="4" t="s">
        <v>43</v>
      </c>
      <c r="D3" s="4" t="s">
        <v>12</v>
      </c>
      <c r="E3" s="4">
        <f>'Defect Log'!F13</f>
        <v>5</v>
      </c>
    </row>
    <row r="4" spans="1:5">
      <c r="A4" s="5" t="s">
        <v>72</v>
      </c>
      <c r="B4" s="4" t="s">
        <v>42</v>
      </c>
      <c r="C4" s="4" t="s">
        <v>43</v>
      </c>
      <c r="D4" s="4" t="s">
        <v>12</v>
      </c>
      <c r="E4" s="4">
        <f>'Defect Log'!F15</f>
        <v>10</v>
      </c>
    </row>
    <row r="5" spans="1:5">
      <c r="A5" s="5" t="s">
        <v>74</v>
      </c>
      <c r="B5" s="4" t="s">
        <v>42</v>
      </c>
      <c r="C5" s="4" t="s">
        <v>43</v>
      </c>
      <c r="D5" s="4" t="s">
        <v>12</v>
      </c>
      <c r="E5" s="4">
        <f>'Defect Log'!F18</f>
        <v>0</v>
      </c>
    </row>
    <row r="6" spans="1:5">
      <c r="A6" s="5" t="s">
        <v>70</v>
      </c>
      <c r="B6" s="4" t="s">
        <v>42</v>
      </c>
      <c r="C6" s="4" t="s">
        <v>43</v>
      </c>
      <c r="D6" s="4" t="s">
        <v>12</v>
      </c>
      <c r="E6" s="4">
        <f>'Defect Log'!F22</f>
        <v>0</v>
      </c>
    </row>
    <row r="7" spans="1:5">
      <c r="A7" s="5" t="s">
        <v>74</v>
      </c>
      <c r="B7" s="4" t="s">
        <v>42</v>
      </c>
      <c r="C7" s="4" t="s">
        <v>43</v>
      </c>
      <c r="D7" s="4" t="s">
        <v>12</v>
      </c>
      <c r="E7" s="4">
        <f>'Defect Log'!F23</f>
        <v>0</v>
      </c>
    </row>
    <row r="8" spans="1:5">
      <c r="A8" s="5" t="s">
        <v>70</v>
      </c>
      <c r="B8" s="4" t="s">
        <v>42</v>
      </c>
      <c r="C8" s="4" t="s">
        <v>43</v>
      </c>
      <c r="D8" s="4" t="s">
        <v>12</v>
      </c>
      <c r="E8" s="4">
        <f>'Defect Log'!F37</f>
        <v>0</v>
      </c>
    </row>
    <row r="10" spans="1:5">
      <c r="A10" s="5" t="s">
        <v>70</v>
      </c>
      <c r="B10" s="4" t="s">
        <v>44</v>
      </c>
      <c r="C10" s="4" t="s">
        <v>31</v>
      </c>
      <c r="D10" s="4" t="s">
        <v>12</v>
      </c>
      <c r="E10" s="4">
        <f>'Defect Log'!F4</f>
        <v>21</v>
      </c>
    </row>
    <row r="11" spans="1:5">
      <c r="A11" s="5" t="s">
        <v>75</v>
      </c>
      <c r="B11" s="4" t="s">
        <v>44</v>
      </c>
      <c r="C11" s="4" t="s">
        <v>31</v>
      </c>
      <c r="D11" s="4" t="s">
        <v>12</v>
      </c>
      <c r="E11" s="4">
        <f>'Defect Log'!F5</f>
        <v>120</v>
      </c>
    </row>
    <row r="12" spans="1:5">
      <c r="A12" s="5" t="s">
        <v>70</v>
      </c>
      <c r="B12" s="4" t="s">
        <v>44</v>
      </c>
      <c r="C12" s="4" t="s">
        <v>31</v>
      </c>
      <c r="D12" s="4" t="s">
        <v>12</v>
      </c>
      <c r="E12" s="4">
        <f>'Defect Log'!F11</f>
        <v>10</v>
      </c>
    </row>
    <row r="13" spans="1:5">
      <c r="A13" s="5" t="s">
        <v>70</v>
      </c>
      <c r="B13" s="4" t="s">
        <v>44</v>
      </c>
      <c r="C13" s="4" t="s">
        <v>31</v>
      </c>
      <c r="D13" s="4" t="s">
        <v>12</v>
      </c>
      <c r="E13" s="4">
        <f>'Defect Log'!F19</f>
        <v>0</v>
      </c>
    </row>
    <row r="14" spans="1:5">
      <c r="A14" s="5" t="s">
        <v>75</v>
      </c>
      <c r="B14" s="4" t="s">
        <v>44</v>
      </c>
      <c r="C14" s="4" t="s">
        <v>31</v>
      </c>
      <c r="D14" s="4" t="s">
        <v>12</v>
      </c>
      <c r="E14" s="4">
        <f>'Defect Log'!F21</f>
        <v>0</v>
      </c>
    </row>
    <row r="15" spans="1:5">
      <c r="A15" s="5" t="s">
        <v>70</v>
      </c>
      <c r="B15" s="4" t="s">
        <v>44</v>
      </c>
      <c r="C15" s="4" t="s">
        <v>31</v>
      </c>
      <c r="D15" s="4" t="s">
        <v>12</v>
      </c>
      <c r="E15" s="4">
        <f>'Defect Log'!F28</f>
        <v>0</v>
      </c>
    </row>
    <row r="16" spans="1:5">
      <c r="A16" s="5" t="s">
        <v>74</v>
      </c>
      <c r="B16" s="4" t="s">
        <v>44</v>
      </c>
      <c r="C16" s="4" t="s">
        <v>31</v>
      </c>
      <c r="D16" s="4" t="s">
        <v>12</v>
      </c>
      <c r="E16" s="4">
        <f>'Defect Log'!F33</f>
        <v>0</v>
      </c>
    </row>
    <row r="17" spans="1:5">
      <c r="A17" s="5" t="s">
        <v>72</v>
      </c>
      <c r="B17" s="4" t="s">
        <v>44</v>
      </c>
      <c r="C17" s="4" t="s">
        <v>31</v>
      </c>
      <c r="D17" s="4" t="s">
        <v>12</v>
      </c>
      <c r="E17" s="4">
        <f>'Defect Log'!F35</f>
        <v>0</v>
      </c>
    </row>
    <row r="19" spans="1:5">
      <c r="A19" s="5" t="s">
        <v>77</v>
      </c>
      <c r="B19" s="4" t="s">
        <v>45</v>
      </c>
      <c r="C19" s="4" t="s">
        <v>46</v>
      </c>
      <c r="D19" s="4" t="s">
        <v>12</v>
      </c>
      <c r="E19" s="4">
        <f>'Defect Log'!F10</f>
        <v>10</v>
      </c>
    </row>
    <row r="20" spans="1:5">
      <c r="A20" s="5" t="s">
        <v>73</v>
      </c>
      <c r="B20" s="4" t="s">
        <v>45</v>
      </c>
      <c r="C20" s="4" t="s">
        <v>46</v>
      </c>
      <c r="D20" s="4" t="s">
        <v>12</v>
      </c>
      <c r="E20" s="4">
        <f>'Defect Log'!F24</f>
        <v>0</v>
      </c>
    </row>
    <row r="21" spans="1:5">
      <c r="A21" s="5" t="s">
        <v>73</v>
      </c>
      <c r="B21" s="4" t="s">
        <v>45</v>
      </c>
      <c r="C21" s="4" t="s">
        <v>46</v>
      </c>
      <c r="D21" s="4" t="s">
        <v>12</v>
      </c>
      <c r="E21" s="4">
        <f>'Defect Log'!F32</f>
        <v>0</v>
      </c>
    </row>
    <row r="23" spans="1:5">
      <c r="A23" s="5" t="s">
        <v>79</v>
      </c>
      <c r="B23" s="4" t="s">
        <v>47</v>
      </c>
      <c r="C23" s="4" t="s">
        <v>48</v>
      </c>
      <c r="D23" s="4" t="s">
        <v>12</v>
      </c>
      <c r="E23" s="4">
        <f>'Defect Log'!F6</f>
        <v>10</v>
      </c>
    </row>
    <row r="24" spans="1:5">
      <c r="A24" s="5" t="s">
        <v>81</v>
      </c>
      <c r="B24" s="4" t="s">
        <v>47</v>
      </c>
      <c r="C24" s="4" t="s">
        <v>48</v>
      </c>
      <c r="D24" s="4" t="s">
        <v>12</v>
      </c>
      <c r="E24" s="4">
        <f>'Defect Log'!F8</f>
        <v>10</v>
      </c>
    </row>
    <row r="25" spans="1:5">
      <c r="A25" s="5" t="s">
        <v>80</v>
      </c>
      <c r="B25" s="4" t="s">
        <v>47</v>
      </c>
      <c r="C25" s="4" t="s">
        <v>48</v>
      </c>
      <c r="D25" s="4" t="s">
        <v>12</v>
      </c>
      <c r="E25" s="4">
        <f>'Defect Log'!F17</f>
        <v>5</v>
      </c>
    </row>
    <row r="26" spans="1:5">
      <c r="A26" s="5" t="s">
        <v>78</v>
      </c>
      <c r="B26" s="4" t="s">
        <v>47</v>
      </c>
      <c r="C26" s="4" t="s">
        <v>48</v>
      </c>
      <c r="D26" s="4" t="s">
        <v>12</v>
      </c>
      <c r="E26" s="4">
        <f>'Defect Log'!F20</f>
        <v>0</v>
      </c>
    </row>
    <row r="27" spans="1:5">
      <c r="A27" s="5" t="s">
        <v>80</v>
      </c>
      <c r="B27" s="4" t="s">
        <v>47</v>
      </c>
      <c r="C27" s="4" t="s">
        <v>48</v>
      </c>
      <c r="D27" s="4" t="s">
        <v>12</v>
      </c>
      <c r="E27" s="4">
        <f>'Defect Log'!F25</f>
        <v>0</v>
      </c>
    </row>
    <row r="28" spans="1:5">
      <c r="A28" s="5" t="s">
        <v>78</v>
      </c>
      <c r="B28" s="4" t="s">
        <v>47</v>
      </c>
      <c r="C28" s="4" t="s">
        <v>48</v>
      </c>
      <c r="D28" s="4" t="s">
        <v>12</v>
      </c>
      <c r="E28" s="4">
        <f>'Defect Log'!F30</f>
        <v>0</v>
      </c>
    </row>
    <row r="29" spans="1:5">
      <c r="A29" s="5" t="s">
        <v>79</v>
      </c>
      <c r="B29" s="4" t="s">
        <v>47</v>
      </c>
      <c r="C29" s="4" t="s">
        <v>48</v>
      </c>
      <c r="D29" s="4" t="s">
        <v>12</v>
      </c>
      <c r="E29" s="4">
        <f>'Defect Log'!F31</f>
        <v>0</v>
      </c>
    </row>
    <row r="30" spans="1:5">
      <c r="A30" s="5" t="s">
        <v>81</v>
      </c>
      <c r="B30" s="4" t="s">
        <v>47</v>
      </c>
      <c r="C30" s="4" t="s">
        <v>48</v>
      </c>
      <c r="D30" s="4" t="s">
        <v>12</v>
      </c>
      <c r="E30" s="4">
        <f>'Defect Log'!F36</f>
        <v>0</v>
      </c>
    </row>
    <row r="32" spans="1:5">
      <c r="A32" s="5" t="s">
        <v>71</v>
      </c>
      <c r="B32" s="4" t="s">
        <v>49</v>
      </c>
      <c r="C32" s="4" t="s">
        <v>50</v>
      </c>
      <c r="D32" s="4" t="s">
        <v>12</v>
      </c>
      <c r="E32" s="4">
        <f>'Defect Log'!F9</f>
        <v>10</v>
      </c>
    </row>
    <row r="33" spans="1:5">
      <c r="A33" s="5" t="s">
        <v>73</v>
      </c>
      <c r="B33" s="4" t="s">
        <v>49</v>
      </c>
      <c r="C33" s="4" t="s">
        <v>50</v>
      </c>
      <c r="D33" s="4" t="s">
        <v>12</v>
      </c>
      <c r="E33" s="4">
        <f>'Defect Log'!F16</f>
        <v>240</v>
      </c>
    </row>
    <row r="34" spans="1:5">
      <c r="A34" s="5" t="s">
        <v>77</v>
      </c>
      <c r="B34" s="4" t="s">
        <v>49</v>
      </c>
      <c r="C34" s="4" t="s">
        <v>50</v>
      </c>
      <c r="D34" s="4" t="s">
        <v>12</v>
      </c>
      <c r="E34" s="4">
        <f>'Defect Log'!F27</f>
        <v>0</v>
      </c>
    </row>
    <row r="35" spans="1:5">
      <c r="A35" s="5" t="s">
        <v>71</v>
      </c>
      <c r="B35" s="4" t="s">
        <v>49</v>
      </c>
      <c r="C35" s="4" t="s">
        <v>50</v>
      </c>
      <c r="D35" s="4" t="s">
        <v>12</v>
      </c>
      <c r="E35" s="4">
        <f>'Defect Log'!F29</f>
        <v>0</v>
      </c>
    </row>
    <row r="36" spans="1:5">
      <c r="A36" s="5" t="s">
        <v>83</v>
      </c>
      <c r="B36" s="4" t="s">
        <v>49</v>
      </c>
      <c r="C36" s="4" t="s">
        <v>50</v>
      </c>
      <c r="D36" s="4" t="s">
        <v>18</v>
      </c>
      <c r="E36" s="4">
        <f>'Defect Log'!F38</f>
        <v>0</v>
      </c>
    </row>
    <row r="37" spans="1:5">
      <c r="A37" s="5" t="s">
        <v>83</v>
      </c>
      <c r="B37" s="4" t="s">
        <v>49</v>
      </c>
      <c r="C37" s="4" t="s">
        <v>50</v>
      </c>
      <c r="D37" s="4" t="s">
        <v>18</v>
      </c>
      <c r="E37" s="4">
        <f>'Defect Log'!F41</f>
        <v>0</v>
      </c>
    </row>
    <row r="38" spans="1:5">
      <c r="A38" s="5" t="s">
        <v>83</v>
      </c>
      <c r="B38" s="4" t="s">
        <v>49</v>
      </c>
      <c r="C38" s="4" t="s">
        <v>50</v>
      </c>
      <c r="D38" s="4" t="s">
        <v>18</v>
      </c>
      <c r="E38" s="4">
        <f>'Defect Log'!F42</f>
        <v>0</v>
      </c>
    </row>
    <row r="40" spans="1:5">
      <c r="A40" s="5" t="s">
        <v>76</v>
      </c>
      <c r="B40" s="4" t="s">
        <v>51</v>
      </c>
      <c r="C40" s="4" t="s">
        <v>55</v>
      </c>
      <c r="D40" s="4" t="s">
        <v>12</v>
      </c>
      <c r="E40" s="4">
        <f>'Defect Log'!F12</f>
        <v>5</v>
      </c>
    </row>
    <row r="41" spans="1:5">
      <c r="A41" s="5" t="s">
        <v>71</v>
      </c>
      <c r="B41" s="4" t="s">
        <v>51</v>
      </c>
      <c r="C41" s="4" t="s">
        <v>52</v>
      </c>
      <c r="D41" s="4" t="s">
        <v>12</v>
      </c>
      <c r="E41" s="4">
        <f>'Defect Log'!F14</f>
        <v>15</v>
      </c>
    </row>
    <row r="42" spans="1:5">
      <c r="A42" s="5" t="s">
        <v>76</v>
      </c>
      <c r="B42" s="4" t="s">
        <v>51</v>
      </c>
      <c r="C42" s="4" t="s">
        <v>55</v>
      </c>
      <c r="D42" s="4" t="s">
        <v>12</v>
      </c>
      <c r="E42" s="4">
        <f>'Defect Log'!F26</f>
        <v>0</v>
      </c>
    </row>
    <row r="43" spans="1:5">
      <c r="A43" s="5" t="s">
        <v>71</v>
      </c>
      <c r="B43" s="4" t="s">
        <v>51</v>
      </c>
      <c r="C43" s="4" t="s">
        <v>54</v>
      </c>
      <c r="D43" s="4" t="s">
        <v>12</v>
      </c>
      <c r="E43" s="4">
        <f>'Defect Log'!F34</f>
        <v>0</v>
      </c>
    </row>
    <row r="44" spans="1:5">
      <c r="A44" s="5" t="s">
        <v>82</v>
      </c>
      <c r="B44" s="4" t="s">
        <v>51</v>
      </c>
      <c r="C44" s="4" t="s">
        <v>56</v>
      </c>
      <c r="D44" s="4" t="s">
        <v>18</v>
      </c>
      <c r="E44" s="4">
        <f>'Defect Log'!F39</f>
        <v>0</v>
      </c>
    </row>
    <row r="45" spans="1:5">
      <c r="A45" s="5" t="s">
        <v>82</v>
      </c>
      <c r="B45" s="4" t="s">
        <v>51</v>
      </c>
      <c r="C45" s="4" t="s">
        <v>55</v>
      </c>
      <c r="D45" s="4" t="s">
        <v>18</v>
      </c>
      <c r="E45" s="4">
        <f>'Defect Log'!F40</f>
        <v>0</v>
      </c>
    </row>
    <row r="46" spans="1:5">
      <c r="A46" s="5" t="s">
        <v>82</v>
      </c>
      <c r="B46" s="4" t="s">
        <v>51</v>
      </c>
      <c r="C46" s="4" t="s">
        <v>52</v>
      </c>
      <c r="D46" s="4" t="s">
        <v>18</v>
      </c>
      <c r="E46" s="4">
        <f>'Defect Log'!F43</f>
        <v>0</v>
      </c>
    </row>
  </sheetData>
  <mergeCells count="1">
    <mergeCell ref="A1:E1"/>
  </mergeCells>
  <dataValidations count="4">
    <dataValidation type="list" allowBlank="1" showInputMessage="1" showErrorMessage="1" sqref="A10:A17 A32:A38 A23:A30 A19:A21" xr:uid="{00000000-0002-0000-0400-000000000000}">
      <formula1>$A$4:$A$17</formula1>
    </dataValidation>
    <dataValidation type="list" allowBlank="1" showInputMessage="1" showErrorMessage="1" sqref="B10:B17 B32:B38 B23:B30 B19:B21" xr:uid="{00000000-0002-0000-0400-000001000000}">
      <formula1>$B$4:$B$9</formula1>
    </dataValidation>
    <dataValidation type="list" allowBlank="1" showInputMessage="1" showErrorMessage="1" sqref="C10:C17 C2:C8 C32:C38 C23:C30 C19:C21" xr:uid="{00000000-0002-0000-0400-000002000000}">
      <formula1>$C$4:$C$12</formula1>
    </dataValidation>
    <dataValidation type="list" allowBlank="1" showInputMessage="1" showErrorMessage="1" sqref="D10:D17 D40:D46 D32:D38 D23:D30 D19:D21" xr:uid="{00000000-0002-0000-0400-000003000000}">
      <formula1>$D$4:$D$5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4000000}">
          <x14:formula1>
            <xm:f>Configuration!$C$3:$C$11</xm:f>
          </x14:formula1>
          <xm:sqref>C40:C46</xm:sqref>
        </x14:dataValidation>
        <x14:dataValidation type="list" allowBlank="1" showInputMessage="1" showErrorMessage="1" xr:uid="{00000000-0002-0000-0400-000005000000}">
          <x14:formula1>
            <xm:f>Configuration!$D$3:$D$4</xm:f>
          </x14:formula1>
          <xm:sqref>D2:D8</xm:sqref>
        </x14:dataValidation>
        <x14:dataValidation type="list" allowBlank="1" showInputMessage="1" showErrorMessage="1" xr:uid="{00000000-0002-0000-0400-000006000000}">
          <x14:formula1>
            <xm:f>Configuration!$A$3:$A$14</xm:f>
          </x14:formula1>
          <xm:sqref>A40:A46 A2:A8</xm:sqref>
        </x14:dataValidation>
        <x14:dataValidation type="list" allowBlank="1" showInputMessage="1" showErrorMessage="1" xr:uid="{00000000-0002-0000-0400-000007000000}">
          <x14:formula1>
            <xm:f>Configuration!$B$5:$B$10</xm:f>
          </x14:formula1>
          <xm:sqref>B40:B46 B2:B8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2A94915307694D9EFA74ABC7A3012C" ma:contentTypeVersion="4" ma:contentTypeDescription="Create a new document." ma:contentTypeScope="" ma:versionID="e620df9313070aca6e871efba90ffc3b">
  <xsd:schema xmlns:xsd="http://www.w3.org/2001/XMLSchema" xmlns:xs="http://www.w3.org/2001/XMLSchema" xmlns:p="http://schemas.microsoft.com/office/2006/metadata/properties" xmlns:ns2="0c389a67-e386-41cd-82b5-a0631604fdb1" targetNamespace="http://schemas.microsoft.com/office/2006/metadata/properties" ma:root="true" ma:fieldsID="bdfb8e1274ed53b5690d8b580caeb125" ns2:_="">
    <xsd:import namespace="0c389a67-e386-41cd-82b5-a0631604fd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389a67-e386-41cd-82b5-a0631604fd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A22DDD0-13D4-4E4B-BC6C-30EE5ABA64D7}"/>
</file>

<file path=customXml/itemProps2.xml><?xml version="1.0" encoding="utf-8"?>
<ds:datastoreItem xmlns:ds="http://schemas.openxmlformats.org/officeDocument/2006/customXml" ds:itemID="{FBCA731E-398D-46E6-BB5B-31778BEBEBBD}"/>
</file>

<file path=customXml/itemProps3.xml><?xml version="1.0" encoding="utf-8"?>
<ds:datastoreItem xmlns:ds="http://schemas.openxmlformats.org/officeDocument/2006/customXml" ds:itemID="{147123DB-5F72-486E-AF66-085689A12A6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Luís Fernando Coelho</dc:creator>
  <cp:keywords/>
  <dc:description/>
  <cp:lastModifiedBy>Rivera, Diego A</cp:lastModifiedBy>
  <cp:revision/>
  <dcterms:created xsi:type="dcterms:W3CDTF">2015-07-22T02:14:36Z</dcterms:created>
  <dcterms:modified xsi:type="dcterms:W3CDTF">2021-03-03T19:56:24Z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0x010100AD2A94915307694D9EFA74ABC7A3012C</vt:lpwstr>
  </property>
</Properties>
</file>