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0" documentId="8_{DBC169F6-1BBF-4906-9BED-02BD3BC49217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Tabela miracatiba" sheetId="1" r:id="rId1"/>
    <sheet name="Consultas miracatiba" sheetId="2" r:id="rId2"/>
    <sheet name="Tabela dinamica" sheetId="3" r:id="rId3"/>
  </sheets>
  <definedNames>
    <definedName name="_xlnm._FilterDatabase" localSheetId="1" hidden="1">'Consultas miracatiba'!$A$6:$C$12</definedName>
    <definedName name="Tb_miracatiba">'Tabela miracatiba'!$A$4:$N$36</definedName>
  </definedNames>
  <calcPr calcId="191028"/>
  <pivotCaches>
    <pivotCache cacheId="46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2" l="1"/>
  <c r="H18" i="2"/>
  <c r="H17" i="2"/>
  <c r="H12" i="2"/>
  <c r="H11" i="2"/>
  <c r="H7" i="2"/>
  <c r="H8" i="2"/>
  <c r="H6" i="2"/>
  <c r="C11" i="2" a="1"/>
  <c r="C11" i="2"/>
  <c r="C9" i="2" a="1"/>
  <c r="C9" i="2"/>
  <c r="C7" i="2"/>
  <c r="H9" i="2"/>
  <c r="H10" i="2"/>
  <c r="C12" i="2" a="1"/>
  <c r="C12" i="2"/>
  <c r="C10" i="2" a="1"/>
  <c r="C10" i="2"/>
  <c r="C8" i="2" a="1"/>
  <c r="C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<sst xmlns="http://schemas.openxmlformats.org/spreadsheetml/2006/main" count="247" uniqueCount="118">
  <si>
    <t>Intervias_miracatiba</t>
  </si>
  <si>
    <t>Id viagem</t>
  </si>
  <si>
    <t>Id carro</t>
  </si>
  <si>
    <t>Ponto de partida</t>
  </si>
  <si>
    <t>Ponto de chegada</t>
  </si>
  <si>
    <t>Horario programado</t>
  </si>
  <si>
    <t>Preço da tarifa</t>
  </si>
  <si>
    <t>Qtd passageiro</t>
  </si>
  <si>
    <t>Numero do carro</t>
  </si>
  <si>
    <t>Faturamento</t>
  </si>
  <si>
    <t>Avaliação</t>
  </si>
  <si>
    <t>Quilometragem total</t>
  </si>
  <si>
    <t>Chassis</t>
  </si>
  <si>
    <t>Nome motorista</t>
  </si>
  <si>
    <t>Status da viagem</t>
  </si>
  <si>
    <t>Jardim das oliveira</t>
  </si>
  <si>
    <t>Capão redondo</t>
  </si>
  <si>
    <t>Ruim</t>
  </si>
  <si>
    <t>9BWZZZ377VT004251</t>
  </si>
  <si>
    <t>Anderson</t>
  </si>
  <si>
    <t>Concluida</t>
  </si>
  <si>
    <t>8ABALDH54DI3MF9U7</t>
  </si>
  <si>
    <t>Diego</t>
  </si>
  <si>
    <t>Cancelada</t>
  </si>
  <si>
    <t>Bom</t>
  </si>
  <si>
    <t>P8A45EV11FS6RDKJH</t>
  </si>
  <si>
    <t>Gabriel</t>
  </si>
  <si>
    <t>Em andamento</t>
  </si>
  <si>
    <t>AOQJD5779EJV13F5C</t>
  </si>
  <si>
    <t>Danilo</t>
  </si>
  <si>
    <t>KSO5136WUR577DDFH</t>
  </si>
  <si>
    <t>Luiz</t>
  </si>
  <si>
    <t>NCD516YFJGN5426FG</t>
  </si>
  <si>
    <t>David</t>
  </si>
  <si>
    <t>NJSHD2556S1FF125D</t>
  </si>
  <si>
    <t>Samuel</t>
  </si>
  <si>
    <t>SHDU5798431XJDC79</t>
  </si>
  <si>
    <t>Thiago</t>
  </si>
  <si>
    <t>JD5FE9536DEHDU98D</t>
  </si>
  <si>
    <t>Cleber</t>
  </si>
  <si>
    <t>Jardim são marcos</t>
  </si>
  <si>
    <t>Cotia</t>
  </si>
  <si>
    <t>SJD264RF26G5D3D1G</t>
  </si>
  <si>
    <t>João</t>
  </si>
  <si>
    <t>SHD71000E2262C626</t>
  </si>
  <si>
    <t>Carlos</t>
  </si>
  <si>
    <t>QOPÇMJSHDE21562SD</t>
  </si>
  <si>
    <t>Paulo</t>
  </si>
  <si>
    <t>KHSOW546S2D56W365</t>
  </si>
  <si>
    <t>André</t>
  </si>
  <si>
    <t>LJSUE87953Q25E4T5</t>
  </si>
  <si>
    <t>Marcelo</t>
  </si>
  <si>
    <t>WOEKRPIEU5415515S</t>
  </si>
  <si>
    <t>Bruno</t>
  </si>
  <si>
    <t>766522Q65S2D1R56F</t>
  </si>
  <si>
    <t>Rodrigo</t>
  </si>
  <si>
    <t>00316QIEHBCM2Z1X5</t>
  </si>
  <si>
    <t>Felipe</t>
  </si>
  <si>
    <t>46AZBXMQUTY515D21</t>
  </si>
  <si>
    <t>Gustavo</t>
  </si>
  <si>
    <t>Parque paraiso</t>
  </si>
  <si>
    <t>Medio</t>
  </si>
  <si>
    <t>OWDHEBF2164E12FG1</t>
  </si>
  <si>
    <t>Eduardo</t>
  </si>
  <si>
    <t>QOWDH213CZZZ36551</t>
  </si>
  <si>
    <t>Leandro</t>
  </si>
  <si>
    <t>PPP5125ZZ65AA1A2S</t>
  </si>
  <si>
    <t>Alexandre</t>
  </si>
  <si>
    <t>PO825AJSBHX5261A6</t>
  </si>
  <si>
    <t>Daniel</t>
  </si>
  <si>
    <t>WOJEDN221562A5A5A</t>
  </si>
  <si>
    <t>Fábio</t>
  </si>
  <si>
    <t>APQKS15246KAMNSHX</t>
  </si>
  <si>
    <t>Tiago</t>
  </si>
  <si>
    <t>QQJWBSH1545214A21</t>
  </si>
  <si>
    <t>Lucas</t>
  </si>
  <si>
    <t>LQNS25464AJH54265</t>
  </si>
  <si>
    <t>Murilo</t>
  </si>
  <si>
    <t>Jardim da luz</t>
  </si>
  <si>
    <t>PQLSJHDE45232FFF3</t>
  </si>
  <si>
    <t>Henrique</t>
  </si>
  <si>
    <t>OQU545SS6D8FF12RR</t>
  </si>
  <si>
    <t>Arley</t>
  </si>
  <si>
    <t>LLL366O6O6O5II5I5</t>
  </si>
  <si>
    <t>Alan</t>
  </si>
  <si>
    <t>PQQ55266E5RR8R22F</t>
  </si>
  <si>
    <t>Breno</t>
  </si>
  <si>
    <t>POEJF5265YYY6255U</t>
  </si>
  <si>
    <t>Everton</t>
  </si>
  <si>
    <t>Jardim vista alegre</t>
  </si>
  <si>
    <t>OQKHD895D62F562SS</t>
  </si>
  <si>
    <t>Danillo</t>
  </si>
  <si>
    <t>Consultas miracatiba</t>
  </si>
  <si>
    <t>Consuta de linhas</t>
  </si>
  <si>
    <t>Consuta de viagens</t>
  </si>
  <si>
    <t>;</t>
  </si>
  <si>
    <t>Id_carro</t>
  </si>
  <si>
    <t>Total de viagens</t>
  </si>
  <si>
    <t>Viagens cancelada</t>
  </si>
  <si>
    <t>Viagens concluidas</t>
  </si>
  <si>
    <t>Viagens em andamento</t>
  </si>
  <si>
    <t>Preço tarifa</t>
  </si>
  <si>
    <t>Quantidade de motorista</t>
  </si>
  <si>
    <t>Viagens capão redondo</t>
  </si>
  <si>
    <t xml:space="preserve"> Viagens cotia</t>
  </si>
  <si>
    <t>Desempenho financeiro</t>
  </si>
  <si>
    <t>Tipo de viagens</t>
  </si>
  <si>
    <t>Quantidade</t>
  </si>
  <si>
    <t>Faturamento total</t>
  </si>
  <si>
    <t>Media por viagem</t>
  </si>
  <si>
    <t>(Tudo)</t>
  </si>
  <si>
    <t>Soma de Faturamento</t>
  </si>
  <si>
    <t>Jardim da luz Total</t>
  </si>
  <si>
    <t>Jardim das oliveira Total</t>
  </si>
  <si>
    <t>Jardim são marcos Total</t>
  </si>
  <si>
    <t>Jardim vista alegre Total</t>
  </si>
  <si>
    <t>Parque paraiso Total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</si>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</sst>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$&quot;\ #,##0;[Red]\-&quot;R$&quot;\ #,##0"/>
    <numFmt numFmtId="8" formatCode="&quot;R$&quot;\ #,##0.00;[Red]\-&quot;R$&quot;\ #,##0.00"/>
    <numFmt numFmtId="164" formatCode="_-[$R$-416]\ * #,##0.00_-;\-[$R$-416]\ * #,##0.00_-;_-[$R$-416]\ * &quot;-&quot;??_-;_-@_-"/>
    <numFmt numFmtId="165" formatCode="&quot;R$&quot;\ #,##0.00"/>
  </numFmts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Display"/>
      <scheme val="major"/>
    </font>
    <font>
      <sz val="11"/>
      <color theme="1"/>
      <name val="Century Schoolbook"/>
    </font>
    <font>
      <sz val="16"/>
      <color theme="0"/>
      <name val="Arial"/>
    </font>
    <font>
      <b/>
      <sz val="11"/>
      <color theme="0"/>
      <name val="Aptos Narrow"/>
      <family val="2"/>
      <scheme val="minor"/>
    </font>
    <font>
      <b/>
      <sz val="36"/>
      <color theme="0" tint="-0.14999847407452621"/>
      <name val="Century Schoolbook"/>
    </font>
    <font>
      <sz val="20"/>
      <color theme="0" tint="-0.14999847407452621"/>
      <name val="Bookman Old Style"/>
    </font>
    <font>
      <sz val="48"/>
      <color theme="1"/>
      <name val="Aptos Display"/>
      <scheme val="major"/>
    </font>
    <font>
      <b/>
      <sz val="36"/>
      <color rgb="FFD9D9D9"/>
      <name val="Century Schoolbook"/>
    </font>
    <font>
      <b/>
      <sz val="2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5B"/>
        <bgColor indexed="64"/>
      </patternFill>
    </fill>
    <fill>
      <patternFill patternType="solid">
        <fgColor rgb="FFE0863D"/>
        <bgColor indexed="64"/>
      </patternFill>
    </fill>
    <fill>
      <patternFill patternType="solid">
        <fgColor rgb="FF123D8C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5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6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8" fontId="2" fillId="0" borderId="1" xfId="0" applyNumberFormat="1" applyFont="1" applyBorder="1" applyAlignment="1">
      <alignment horizontal="center"/>
    </xf>
    <xf numFmtId="164" fontId="1" fillId="0" borderId="5" xfId="0" applyNumberFormat="1" applyFont="1" applyBorder="1"/>
    <xf numFmtId="164" fontId="2" fillId="0" borderId="1" xfId="0" applyNumberFormat="1" applyFont="1" applyBorder="1" applyAlignment="1">
      <alignment horizontal="center"/>
    </xf>
    <xf numFmtId="0" fontId="0" fillId="2" borderId="0" xfId="0" applyFill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8" fillId="0" borderId="0" xfId="0" applyFont="1" applyAlignment="1">
      <alignment vertical="center"/>
    </xf>
    <xf numFmtId="0" fontId="3" fillId="0" borderId="0" xfId="0" applyFont="1"/>
    <xf numFmtId="0" fontId="4" fillId="5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1" fillId="0" borderId="0" xfId="0" applyFont="1"/>
    <xf numFmtId="0" fontId="5" fillId="6" borderId="0" xfId="0" applyFont="1" applyFill="1" applyAlignment="1">
      <alignment horizontal="center" vertical="center"/>
    </xf>
    <xf numFmtId="0" fontId="0" fillId="3" borderId="0" xfId="0" applyFill="1" applyBorder="1"/>
    <xf numFmtId="0" fontId="5" fillId="3" borderId="0" xfId="0" applyFont="1" applyFill="1" applyBorder="1"/>
    <xf numFmtId="0" fontId="5" fillId="3" borderId="0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8" fillId="3" borderId="0" xfId="0" applyFont="1" applyFill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pivotButton="1" applyFont="1" applyAlignment="1">
      <alignment horizontal="center" vertical="center"/>
    </xf>
    <xf numFmtId="0" fontId="12" fillId="0" borderId="0" xfId="0" applyFont="1"/>
    <xf numFmtId="165" fontId="12" fillId="0" borderId="0" xfId="0" applyNumberFormat="1" applyFont="1" applyAlignment="1">
      <alignment horizontal="center" vertical="center"/>
    </xf>
    <xf numFmtId="2" fontId="0" fillId="0" borderId="0" xfId="0" applyNumberFormat="1"/>
    <xf numFmtId="6" fontId="2" fillId="0" borderId="0" xfId="0" applyNumberFormat="1" applyFont="1" applyBorder="1" applyAlignment="1">
      <alignment horizontal="center"/>
    </xf>
    <xf numFmtId="0" fontId="0" fillId="4" borderId="0" xfId="0" applyFill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121">
    <dxf>
      <font>
        <b val="0"/>
        <name val="Aptos Display"/>
        <scheme val="major"/>
      </font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name val="Aptos Display"/>
        <scheme val="major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name val="Aptos Display"/>
        <scheme val="major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name val="Aptos Display"/>
        <scheme val="major"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name val="Aptos Display"/>
        <scheme val="major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scheme val="maj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name val="Aptos Display"/>
        <scheme val="major"/>
      </font>
      <numFmt numFmtId="10" formatCode="&quot;R$&quot;\ #,##0;[Red]\-&quot;R$&quot;\ #,##0"/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scheme val="maj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name val="Aptos Display"/>
        <scheme val="major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name val="Aptos Display"/>
        <scheme val="major"/>
      </font>
      <numFmt numFmtId="3" formatCode="#,##0"/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scheme val="none"/>
      </font>
      <numFmt numFmtId="166" formatCode="_-* #,##0_-;\-* #,##0_-;_-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name val="Aptos Display"/>
        <scheme val="major"/>
      </font>
      <numFmt numFmtId="164" formatCode="_-[$R$-416]\ * #,##0.00_-;\-[$R$-416]\ * #,##0.00_-;_-[$R$-416]\ * &quot;-&quot;??_-;_-@_-"/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scheme val="major"/>
      </font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name val="Aptos Display"/>
        <scheme val="major"/>
      </font>
      <numFmt numFmtId="25" formatCode="hh:mm"/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scheme val="maj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name val="Aptos Display"/>
        <scheme val="major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scheme val="maj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name val="Aptos Display"/>
        <scheme val="major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scheme val="maj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name val="Aptos Display"/>
        <scheme val="major"/>
      </font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scheme val="maj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name val="Aptos Display"/>
        <scheme val="major"/>
      </font>
      <alignment horizont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scheme val="maj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name val="Aptos Display"/>
        <scheme val="major"/>
      </font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8"/>
      </font>
    </dxf>
    <dxf>
      <alignment vertical="center"/>
    </dxf>
    <dxf>
      <alignment horizontal="center"/>
    </dxf>
    <dxf>
      <font>
        <sz val="20"/>
      </font>
    </dxf>
    <dxf>
      <numFmt numFmtId="165" formatCode="&quot;R$&quot;\ #,##0.00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</dxfs>
  <tableStyles count="0" defaultTableStyle="TableStyleMedium2" defaultPivotStyle="PivotStyleMedium9"/>
  <colors>
    <mruColors>
      <color rgb="FF00205B"/>
      <color rgb="FF123D8C"/>
      <color rgb="FF1647A1"/>
      <color rgb="FF0F347A"/>
      <color rgb="FF2F61BD"/>
      <color rgb="FFE086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0</xdr:row>
      <xdr:rowOff>38100</xdr:rowOff>
    </xdr:from>
    <xdr:to>
      <xdr:col>5</xdr:col>
      <xdr:colOff>600075</xdr:colOff>
      <xdr:row>2</xdr:row>
      <xdr:rowOff>9525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F970E5D-0806-3C09-D1C6-E002615FB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5800" y="38100"/>
          <a:ext cx="1724025" cy="809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2266950</xdr:colOff>
      <xdr:row>0</xdr:row>
      <xdr:rowOff>0</xdr:rowOff>
    </xdr:from>
    <xdr:to>
      <xdr:col>4</xdr:col>
      <xdr:colOff>180975</xdr:colOff>
      <xdr:row>2</xdr:row>
      <xdr:rowOff>38100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5839042-7573-77DD-B6CC-780159AE4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0175" y="0"/>
          <a:ext cx="1695450" cy="866775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8</xdr:row>
      <xdr:rowOff>95250</xdr:rowOff>
    </xdr:from>
    <xdr:to>
      <xdr:col>16</xdr:col>
      <xdr:colOff>295275</xdr:colOff>
      <xdr:row>24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6E1622B-6520-034E-8F14-EE7CEDE2829C}"/>
            </a:ext>
            <a:ext uri="{147F2762-F138-4A5C-976F-8EAC2B608ADB}">
              <a16:predDERef xmlns:a16="http://schemas.microsoft.com/office/drawing/2014/main" pred="{85839042-7573-77DD-B6CC-780159AE4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49325" y="2743200"/>
          <a:ext cx="4581525" cy="4581525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1</xdr:row>
      <xdr:rowOff>66675</xdr:rowOff>
    </xdr:from>
    <xdr:to>
      <xdr:col>16</xdr:col>
      <xdr:colOff>333375</xdr:colOff>
      <xdr:row>11</xdr:row>
      <xdr:rowOff>247650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4F1B081-ABC6-F7B4-2CBA-5A2356282D74}"/>
            </a:ext>
            <a:ext uri="{147F2762-F138-4A5C-976F-8EAC2B608ADB}">
              <a16:predDERef xmlns:a16="http://schemas.microsoft.com/office/drawing/2014/main" pred="{96E1622B-6520-034E-8F14-EE7CEDE28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82650" y="771525"/>
          <a:ext cx="4686300" cy="31242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4.543322453705" createdVersion="8" refreshedVersion="8" minRefreshableVersion="3" recordCount="32" xr:uid="{52361641-0242-47C1-B29C-CABCC5A0B94C}">
  <cacheSource type="worksheet">
    <worksheetSource name="Tb_miraca"/>
  </cacheSource>
  <cacheFields count="14">
    <cacheField name="Id viagem" numFmtId="0">
      <sharedItems containsSemiMixedTypes="0" containsString="0" containsNumber="1" containsInteger="1" minValue="1" maxValue="32"/>
    </cacheField>
    <cacheField name="Id carro" numFmtId="0">
      <sharedItems containsSemiMixedTypes="0" containsString="0" containsNumber="1" containsInteger="1" minValue="950" maxValue="1204" count="32">
        <n v="950"/>
        <n v="951"/>
        <n v="952"/>
        <n v="953"/>
        <n v="954"/>
        <n v="958"/>
        <n v="1069"/>
        <n v="1070"/>
        <n v="1071"/>
        <n v="1072"/>
        <n v="1073"/>
        <n v="1074"/>
        <n v="107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</sharedItems>
    </cacheField>
    <cacheField name="Ponto de partida" numFmtId="0">
      <sharedItems count="5">
        <s v="Jardim das oliveira"/>
        <s v="Jardim são marcos"/>
        <s v="Parque paraiso"/>
        <s v="Jardim da luz"/>
        <s v="Jardim vista alegre"/>
      </sharedItems>
    </cacheField>
    <cacheField name="Ponto de chegada" numFmtId="0">
      <sharedItems count="2">
        <s v="Capão redondo"/>
        <s v="Cotia"/>
      </sharedItems>
    </cacheField>
    <cacheField name="Horario programado" numFmtId="20">
      <sharedItems containsSemiMixedTypes="0" containsNonDate="0" containsDate="1" containsString="0" minDate="1899-12-30T03:00:00" maxDate="1899-12-30T04:30:00" count="10">
        <d v="1899-12-30T03:10:00"/>
        <d v="1899-12-30T03:20:00"/>
        <d v="1899-12-30T03:30:00"/>
        <d v="1899-12-30T03:40:00"/>
        <d v="1899-12-30T03:50:00"/>
        <d v="1899-12-30T04:00:00"/>
        <d v="1899-12-30T04:10:00"/>
        <d v="1899-12-30T04:20:00"/>
        <d v="1899-12-30T04:30:00"/>
        <d v="1899-12-30T03:00:00"/>
      </sharedItems>
    </cacheField>
    <cacheField name="Preço da tarifa" numFmtId="164">
      <sharedItems containsSemiMixedTypes="0" containsString="0" containsNumber="1" minValue="5.2" maxValue="6.7"/>
    </cacheField>
    <cacheField name="Qtd passageiro" numFmtId="0">
      <sharedItems containsSemiMixedTypes="0" containsString="0" containsNumber="1" containsInteger="1" minValue="700" maxValue="3950" count="31">
        <n v="1200"/>
        <n v="1000"/>
        <n v="700"/>
        <n v="1150"/>
        <n v="900"/>
        <n v="1050"/>
        <n v="1090"/>
        <n v="780"/>
        <n v="1030"/>
        <n v="3120"/>
        <n v="3100"/>
        <n v="3020"/>
        <n v="3320"/>
        <n v="3310"/>
        <n v="3220"/>
        <n v="3150"/>
        <n v="3950"/>
        <n v="3650"/>
        <n v="1400"/>
        <n v="1590"/>
        <n v="1460"/>
        <n v="1309"/>
        <n v="1203"/>
        <n v="1403"/>
        <n v="1422"/>
        <n v="1022"/>
        <n v="1006"/>
        <n v="1040"/>
        <n v="1100"/>
        <n v="1007"/>
        <n v="2100"/>
      </sharedItems>
    </cacheField>
    <cacheField name="Numero do carro" numFmtId="0">
      <sharedItems containsSemiMixedTypes="0" containsString="0" containsNumber="1" containsInteger="1" minValue="950" maxValue="1204" count="32">
        <n v="950"/>
        <n v="951"/>
        <n v="952"/>
        <n v="953"/>
        <n v="954"/>
        <n v="958"/>
        <n v="1069"/>
        <n v="1070"/>
        <n v="1071"/>
        <n v="1072"/>
        <n v="1073"/>
        <n v="1074"/>
        <n v="107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</sharedItems>
    </cacheField>
    <cacheField name="Faturamento" numFmtId="0">
      <sharedItems containsSemiMixedTypes="0" containsString="0" containsNumber="1" minValue="0" maxValue="26465"/>
    </cacheField>
    <cacheField name="Avaliação" numFmtId="0">
      <sharedItems count="3">
        <s v="Ruim"/>
        <s v="Bom"/>
        <s v="Medio"/>
      </sharedItems>
    </cacheField>
    <cacheField name="Quilometragem total" numFmtId="0">
      <sharedItems containsSemiMixedTypes="0" containsString="0" containsNumber="1" containsInteger="1" minValue="3361" maxValue="98436215"/>
    </cacheField>
    <cacheField name="Chassis" numFmtId="0">
      <sharedItems/>
    </cacheField>
    <cacheField name="Nome motorista" numFmtId="0">
      <sharedItems count="32">
        <s v="Anderson"/>
        <s v="Diego"/>
        <s v="Gabriel"/>
        <s v="Danilo"/>
        <s v="Luiz"/>
        <s v="David"/>
        <s v="Samuel"/>
        <s v="Thiago"/>
        <s v="Cleber"/>
        <s v="João"/>
        <s v="Carlos"/>
        <s v="Paulo"/>
        <s v="André"/>
        <s v="Marcelo"/>
        <s v="Bruno"/>
        <s v="Rodrigo"/>
        <s v="Felipe"/>
        <s v="Gustavo"/>
        <s v="Eduardo"/>
        <s v="Leandro"/>
        <s v="Alexandre"/>
        <s v="Daniel"/>
        <s v="Fábio"/>
        <s v="Tiago"/>
        <s v="Lucas"/>
        <s v="Murilo"/>
        <s v="Henrique"/>
        <s v="Arley"/>
        <s v="Alan"/>
        <s v="Breno"/>
        <s v="Everton"/>
        <s v="Danillo"/>
      </sharedItems>
    </cacheField>
    <cacheField name="Status da viage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"/>
    <x v="0"/>
    <x v="0"/>
    <x v="0"/>
    <x v="0"/>
    <n v="5.2"/>
    <x v="0"/>
    <x v="0"/>
    <n v="6240"/>
    <x v="0"/>
    <n v="480513"/>
    <s v="9BWZZZ377VT004251"/>
    <x v="0"/>
    <s v="Concluida"/>
  </r>
  <r>
    <n v="2"/>
    <x v="1"/>
    <x v="0"/>
    <x v="0"/>
    <x v="1"/>
    <n v="5.2"/>
    <x v="1"/>
    <x v="1"/>
    <n v="0"/>
    <x v="0"/>
    <n v="413574"/>
    <s v="8ABALDH54DI3MF9U7"/>
    <x v="1"/>
    <s v="Cancelada"/>
  </r>
  <r>
    <n v="3"/>
    <x v="2"/>
    <x v="0"/>
    <x v="0"/>
    <x v="2"/>
    <n v="5.2"/>
    <x v="2"/>
    <x v="2"/>
    <n v="3640"/>
    <x v="1"/>
    <n v="462821"/>
    <s v="P8A45EV11FS6RDKJH"/>
    <x v="2"/>
    <s v="Em andamento"/>
  </r>
  <r>
    <n v="4"/>
    <x v="3"/>
    <x v="0"/>
    <x v="0"/>
    <x v="3"/>
    <n v="5.2"/>
    <x v="3"/>
    <x v="3"/>
    <n v="5980"/>
    <x v="0"/>
    <n v="41579256"/>
    <s v="AOQJD5779EJV13F5C"/>
    <x v="3"/>
    <s v="Concluida"/>
  </r>
  <r>
    <n v="5"/>
    <x v="4"/>
    <x v="0"/>
    <x v="0"/>
    <x v="4"/>
    <n v="5.2"/>
    <x v="4"/>
    <x v="4"/>
    <n v="4680"/>
    <x v="0"/>
    <n v="74135985"/>
    <s v="KSO5136WUR577DDFH"/>
    <x v="4"/>
    <s v="Concluida"/>
  </r>
  <r>
    <n v="6"/>
    <x v="5"/>
    <x v="0"/>
    <x v="0"/>
    <x v="5"/>
    <n v="5.2"/>
    <x v="5"/>
    <x v="5"/>
    <n v="5460"/>
    <x v="0"/>
    <n v="41657265"/>
    <s v="NCD516YFJGN5426FG"/>
    <x v="5"/>
    <s v="Concluida"/>
  </r>
  <r>
    <n v="7"/>
    <x v="6"/>
    <x v="0"/>
    <x v="0"/>
    <x v="6"/>
    <n v="5.2"/>
    <x v="6"/>
    <x v="6"/>
    <n v="5668"/>
    <x v="0"/>
    <n v="91545557"/>
    <s v="NJSHD2556S1FF125D"/>
    <x v="6"/>
    <s v="Concluida"/>
  </r>
  <r>
    <n v="8"/>
    <x v="7"/>
    <x v="0"/>
    <x v="0"/>
    <x v="7"/>
    <n v="5.2"/>
    <x v="7"/>
    <x v="7"/>
    <n v="4056"/>
    <x v="0"/>
    <n v="47987569"/>
    <s v="SHDU5798431XJDC79"/>
    <x v="7"/>
    <s v="Em andamento"/>
  </r>
  <r>
    <n v="9"/>
    <x v="8"/>
    <x v="0"/>
    <x v="0"/>
    <x v="8"/>
    <n v="5.2"/>
    <x v="8"/>
    <x v="8"/>
    <n v="5356"/>
    <x v="0"/>
    <n v="78984265"/>
    <s v="JD5FE9536DEHDU98D"/>
    <x v="8"/>
    <s v="Em andamento"/>
  </r>
  <r>
    <n v="10"/>
    <x v="9"/>
    <x v="1"/>
    <x v="1"/>
    <x v="9"/>
    <n v="6.7"/>
    <x v="9"/>
    <x v="9"/>
    <n v="20904"/>
    <x v="1"/>
    <n v="78495462"/>
    <s v="SJD264RF26G5D3D1G"/>
    <x v="9"/>
    <s v="Concluida"/>
  </r>
  <r>
    <n v="11"/>
    <x v="10"/>
    <x v="1"/>
    <x v="1"/>
    <x v="0"/>
    <n v="6.7"/>
    <x v="10"/>
    <x v="10"/>
    <n v="2"/>
    <x v="0"/>
    <n v="215075"/>
    <s v="SHD71000E2262C626"/>
    <x v="10"/>
    <s v="Cancelada"/>
  </r>
  <r>
    <n v="12"/>
    <x v="11"/>
    <x v="1"/>
    <x v="1"/>
    <x v="1"/>
    <n v="6.7"/>
    <x v="11"/>
    <x v="11"/>
    <n v="20234"/>
    <x v="1"/>
    <n v="1203046"/>
    <s v="QOPÇMJSHDE21562SD"/>
    <x v="11"/>
    <s v="Concluida"/>
  </r>
  <r>
    <n v="13"/>
    <x v="12"/>
    <x v="1"/>
    <x v="1"/>
    <x v="2"/>
    <n v="6.7"/>
    <x v="12"/>
    <x v="12"/>
    <n v="22244"/>
    <x v="1"/>
    <n v="74986320"/>
    <s v="KHSOW546S2D56W365"/>
    <x v="12"/>
    <s v="Concluida"/>
  </r>
  <r>
    <n v="14"/>
    <x v="13"/>
    <x v="1"/>
    <x v="1"/>
    <x v="3"/>
    <n v="6.7"/>
    <x v="13"/>
    <x v="13"/>
    <n v="22177"/>
    <x v="1"/>
    <n v="71649536"/>
    <s v="LJSUE87953Q25E4T5"/>
    <x v="13"/>
    <s v="Em andamento"/>
  </r>
  <r>
    <n v="15"/>
    <x v="14"/>
    <x v="1"/>
    <x v="1"/>
    <x v="4"/>
    <n v="6.7"/>
    <x v="14"/>
    <x v="14"/>
    <n v="21574"/>
    <x v="1"/>
    <n v="98436215"/>
    <s v="WOEKRPIEU5415515S"/>
    <x v="14"/>
    <s v="Em andamento"/>
  </r>
  <r>
    <n v="16"/>
    <x v="15"/>
    <x v="1"/>
    <x v="1"/>
    <x v="5"/>
    <n v="6.7"/>
    <x v="15"/>
    <x v="15"/>
    <n v="21105"/>
    <x v="1"/>
    <n v="210329"/>
    <s v="766522Q65S2D1R56F"/>
    <x v="15"/>
    <s v="Concluida"/>
  </r>
  <r>
    <n v="17"/>
    <x v="16"/>
    <x v="1"/>
    <x v="1"/>
    <x v="6"/>
    <n v="6.7"/>
    <x v="16"/>
    <x v="16"/>
    <n v="26465"/>
    <x v="1"/>
    <n v="70031550"/>
    <s v="00316QIEHBCM2Z1X5"/>
    <x v="16"/>
    <s v="Concluida"/>
  </r>
  <r>
    <n v="18"/>
    <x v="17"/>
    <x v="1"/>
    <x v="1"/>
    <x v="7"/>
    <n v="6.7"/>
    <x v="17"/>
    <x v="17"/>
    <n v="24455"/>
    <x v="1"/>
    <n v="32015"/>
    <s v="46AZBXMQUTY515D21"/>
    <x v="17"/>
    <s v="Concluida"/>
  </r>
  <r>
    <n v="19"/>
    <x v="18"/>
    <x v="2"/>
    <x v="0"/>
    <x v="9"/>
    <n v="5.2"/>
    <x v="18"/>
    <x v="18"/>
    <n v="7280"/>
    <x v="2"/>
    <n v="2140325"/>
    <s v="OWDHEBF2164E12FG1"/>
    <x v="18"/>
    <s v="Em andamento"/>
  </r>
  <r>
    <n v="20"/>
    <x v="19"/>
    <x v="2"/>
    <x v="0"/>
    <x v="0"/>
    <n v="5.2"/>
    <x v="19"/>
    <x v="19"/>
    <n v="8268"/>
    <x v="1"/>
    <n v="217779"/>
    <s v="QOWDH213CZZZ36551"/>
    <x v="19"/>
    <s v="Concluida"/>
  </r>
  <r>
    <n v="21"/>
    <x v="20"/>
    <x v="2"/>
    <x v="0"/>
    <x v="1"/>
    <n v="5.2"/>
    <x v="20"/>
    <x v="20"/>
    <n v="5"/>
    <x v="0"/>
    <n v="77846585"/>
    <s v="PPP5125ZZ65AA1A2S"/>
    <x v="20"/>
    <s v="Cancelada"/>
  </r>
  <r>
    <n v="22"/>
    <x v="21"/>
    <x v="2"/>
    <x v="0"/>
    <x v="2"/>
    <n v="5.2"/>
    <x v="21"/>
    <x v="21"/>
    <n v="6806.8"/>
    <x v="2"/>
    <n v="54756"/>
    <s v="PO825AJSBHX5261A6"/>
    <x v="21"/>
    <s v="Concluida"/>
  </r>
  <r>
    <n v="23"/>
    <x v="22"/>
    <x v="2"/>
    <x v="0"/>
    <x v="3"/>
    <n v="5.2"/>
    <x v="22"/>
    <x v="22"/>
    <n v="6255.6"/>
    <x v="2"/>
    <n v="1125460"/>
    <s v="WOJEDN221562A5A5A"/>
    <x v="22"/>
    <s v="Concluida"/>
  </r>
  <r>
    <n v="24"/>
    <x v="23"/>
    <x v="2"/>
    <x v="0"/>
    <x v="4"/>
    <n v="5.2"/>
    <x v="23"/>
    <x v="23"/>
    <n v="7295.6"/>
    <x v="2"/>
    <n v="7652435"/>
    <s v="APQKS15246KAMNSHX"/>
    <x v="23"/>
    <s v="Concluida"/>
  </r>
  <r>
    <n v="25"/>
    <x v="24"/>
    <x v="2"/>
    <x v="0"/>
    <x v="5"/>
    <n v="5.2"/>
    <x v="24"/>
    <x v="24"/>
    <n v="7394.4"/>
    <x v="2"/>
    <n v="142562"/>
    <s v="QQJWBSH1545214A21"/>
    <x v="24"/>
    <s v="Concluida"/>
  </r>
  <r>
    <n v="26"/>
    <x v="25"/>
    <x v="2"/>
    <x v="0"/>
    <x v="6"/>
    <n v="5.2"/>
    <x v="25"/>
    <x v="25"/>
    <n v="5314.4"/>
    <x v="0"/>
    <n v="321552"/>
    <s v="LQNS25464AJH54265"/>
    <x v="25"/>
    <s v="Em andamento"/>
  </r>
  <r>
    <n v="27"/>
    <x v="26"/>
    <x v="3"/>
    <x v="0"/>
    <x v="9"/>
    <n v="5.2"/>
    <x v="1"/>
    <x v="26"/>
    <n v="5200"/>
    <x v="0"/>
    <n v="77844445"/>
    <s v="PQLSJHDE45232FFF3"/>
    <x v="26"/>
    <s v="Em andamento"/>
  </r>
  <r>
    <n v="28"/>
    <x v="27"/>
    <x v="3"/>
    <x v="0"/>
    <x v="0"/>
    <n v="5.2"/>
    <x v="26"/>
    <x v="27"/>
    <n v="5231.2"/>
    <x v="0"/>
    <n v="89210023"/>
    <s v="OQU545SS6D8FF12RR"/>
    <x v="27"/>
    <s v="Concluida"/>
  </r>
  <r>
    <n v="29"/>
    <x v="28"/>
    <x v="3"/>
    <x v="0"/>
    <x v="1"/>
    <n v="5.2"/>
    <x v="27"/>
    <x v="28"/>
    <n v="5408"/>
    <x v="0"/>
    <n v="63251000"/>
    <s v="LLL366O6O6O5II5I5"/>
    <x v="28"/>
    <s v="Em andamento"/>
  </r>
  <r>
    <n v="30"/>
    <x v="29"/>
    <x v="3"/>
    <x v="0"/>
    <x v="2"/>
    <n v="5.2"/>
    <x v="28"/>
    <x v="29"/>
    <n v="5720"/>
    <x v="0"/>
    <n v="98265623"/>
    <s v="PQQ55266E5RR8R22F"/>
    <x v="29"/>
    <s v="Em andamento"/>
  </r>
  <r>
    <n v="31"/>
    <x v="30"/>
    <x v="3"/>
    <x v="0"/>
    <x v="3"/>
    <n v="5.2"/>
    <x v="29"/>
    <x v="30"/>
    <n v="5236.3999999999996"/>
    <x v="0"/>
    <n v="36598400"/>
    <s v="POEJF5265YYY6255U"/>
    <x v="30"/>
    <s v="Concluida"/>
  </r>
  <r>
    <n v="32"/>
    <x v="31"/>
    <x v="4"/>
    <x v="0"/>
    <x v="9"/>
    <n v="5.2"/>
    <x v="30"/>
    <x v="31"/>
    <n v="0"/>
    <x v="0"/>
    <n v="3361"/>
    <s v="OQKHD895D62F562SS"/>
    <x v="31"/>
    <s v="Cancelad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2FA701-2777-4966-AC39-53AEEEE39310}" name="Tabela dinâmica1" cacheId="46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41" firstHeaderRow="1" firstDataRow="1" firstDataCol="2" rowPageCount="1" colPageCount="1"/>
  <pivotFields count="14">
    <pivotField compact="0" outline="0" showAll="0"/>
    <pivotField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Row" compact="0" outline="0" showAll="0">
      <items count="6">
        <item x="3"/>
        <item x="0"/>
        <item x="1"/>
        <item x="4"/>
        <item x="2"/>
        <item t="default"/>
      </items>
    </pivotField>
    <pivotField compact="0" outline="0" showAll="0">
      <items count="3">
        <item x="0"/>
        <item x="1"/>
        <item t="default"/>
      </items>
    </pivotField>
    <pivotField compact="0" numFmtId="20" outline="0" showAll="0">
      <items count="11">
        <item x="9"/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numFmtId="164" outline="0" showAll="0"/>
    <pivotField axis="axisRow" compact="0" outline="0" showAll="0">
      <items count="32">
        <item x="2"/>
        <item x="7"/>
        <item x="4"/>
        <item x="1"/>
        <item x="26"/>
        <item x="29"/>
        <item x="25"/>
        <item x="8"/>
        <item x="27"/>
        <item x="5"/>
        <item x="6"/>
        <item x="28"/>
        <item x="3"/>
        <item x="0"/>
        <item x="22"/>
        <item x="21"/>
        <item x="18"/>
        <item x="23"/>
        <item x="24"/>
        <item x="20"/>
        <item x="19"/>
        <item x="30"/>
        <item x="11"/>
        <item x="10"/>
        <item x="9"/>
        <item x="15"/>
        <item x="14"/>
        <item x="13"/>
        <item x="12"/>
        <item x="17"/>
        <item x="16"/>
        <item t="default"/>
      </items>
    </pivotField>
    <pivotField axis="axisPage" compact="0" outline="0" multipleItemSelectionAllowe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dataField="1"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>
      <items count="33">
        <item x="28"/>
        <item x="20"/>
        <item x="0"/>
        <item x="12"/>
        <item x="27"/>
        <item x="29"/>
        <item x="14"/>
        <item x="10"/>
        <item x="8"/>
        <item x="21"/>
        <item x="31"/>
        <item x="3"/>
        <item x="5"/>
        <item x="1"/>
        <item x="18"/>
        <item x="30"/>
        <item x="22"/>
        <item x="16"/>
        <item x="2"/>
        <item x="17"/>
        <item x="26"/>
        <item x="9"/>
        <item x="19"/>
        <item x="24"/>
        <item x="4"/>
        <item x="13"/>
        <item x="25"/>
        <item x="11"/>
        <item x="15"/>
        <item x="6"/>
        <item x="7"/>
        <item x="23"/>
        <item t="default"/>
      </items>
    </pivotField>
    <pivotField compact="0" outline="0" showAll="0"/>
  </pivotFields>
  <rowFields count="2">
    <field x="2"/>
    <field x="6"/>
  </rowFields>
  <rowItems count="38">
    <i>
      <x/>
      <x v="3"/>
    </i>
    <i r="1">
      <x v="4"/>
    </i>
    <i r="1">
      <x v="5"/>
    </i>
    <i r="1">
      <x v="8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7"/>
    </i>
    <i r="1">
      <x v="9"/>
    </i>
    <i r="1">
      <x v="10"/>
    </i>
    <i r="1">
      <x v="12"/>
    </i>
    <i r="1">
      <x v="13"/>
    </i>
    <i t="default">
      <x v="1"/>
    </i>
    <i>
      <x v="2"/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t="default">
      <x v="2"/>
    </i>
    <i>
      <x v="3"/>
      <x v="21"/>
    </i>
    <i t="default">
      <x v="3"/>
    </i>
    <i>
      <x v="4"/>
      <x v="6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t="default">
      <x v="4"/>
    </i>
    <i t="grand">
      <x/>
    </i>
  </rowItems>
  <colItems count="1">
    <i/>
  </colItems>
  <pageFields count="1">
    <pageField fld="7" hier="-1"/>
  </pageFields>
  <dataFields count="1">
    <dataField name="Soma de Faturamento" fld="8" baseField="0" baseItem="0"/>
  </dataFields>
  <formats count="87">
    <format dxfId="34">
      <pivotArea outline="0" collapsedLevelsAreSubtotals="1" fieldPosition="0"/>
    </format>
    <format dxfId="35">
      <pivotArea outline="0" collapsedLevelsAreSubtotals="1" fieldPosition="0"/>
    </format>
    <format dxfId="36">
      <pivotArea outline="0" collapsedLevelsAreSubtotals="1" fieldPosition="0"/>
    </format>
    <format dxfId="37">
      <pivotArea outline="0" collapsedLevelsAreSubtotals="1" fieldPosition="0"/>
    </format>
    <format dxfId="38">
      <pivotArea outline="0" collapsedLevelsAreSubtotals="1" fieldPosition="0"/>
    </format>
    <format dxfId="39">
      <pivotArea dataOnly="0" labelOnly="1" outline="0" axis="axisValues" fieldPosition="0"/>
    </format>
    <format dxfId="40">
      <pivotArea dataOnly="0" labelOnly="1" outline="0" axis="axisValues" fieldPosition="0"/>
    </format>
    <format dxfId="41">
      <pivotArea dataOnly="0" labelOnly="1" outline="0" fieldPosition="0">
        <references count="1">
          <reference field="7" count="0"/>
        </references>
      </pivotArea>
    </format>
    <format dxfId="42">
      <pivotArea field="6" type="button" dataOnly="0" labelOnly="1" outline="0" axis="axisRow" fieldPosition="1"/>
    </format>
    <format dxfId="43">
      <pivotArea dataOnly="0" labelOnly="1" outline="0" fieldPosition="0">
        <references count="1">
          <reference field="2" count="1" defaultSubtotal="1">
            <x v="0"/>
          </reference>
        </references>
      </pivotArea>
    </format>
    <format dxfId="44">
      <pivotArea dataOnly="0" labelOnly="1" outline="0" fieldPosition="0">
        <references count="1">
          <reference field="2" count="1" defaultSubtotal="1">
            <x v="1"/>
          </reference>
        </references>
      </pivotArea>
    </format>
    <format dxfId="45">
      <pivotArea dataOnly="0" labelOnly="1" outline="0" fieldPosition="0">
        <references count="1">
          <reference field="2" count="1" defaultSubtotal="1">
            <x v="2"/>
          </reference>
        </references>
      </pivotArea>
    </format>
    <format dxfId="46">
      <pivotArea dataOnly="0" labelOnly="1" outline="0" fieldPosition="0">
        <references count="1">
          <reference field="2" count="1" defaultSubtotal="1">
            <x v="3"/>
          </reference>
        </references>
      </pivotArea>
    </format>
    <format dxfId="47">
      <pivotArea dataOnly="0" labelOnly="1" outline="0" fieldPosition="0">
        <references count="1">
          <reference field="2" count="1" defaultSubtotal="1">
            <x v="4"/>
          </reference>
        </references>
      </pivotArea>
    </format>
    <format dxfId="48">
      <pivotArea dataOnly="0" labelOnly="1" grandRow="1" outline="0" fieldPosition="0"/>
    </format>
    <format dxfId="49">
      <pivotArea dataOnly="0" labelOnly="1" outline="0" fieldPosition="0">
        <references count="2">
          <reference field="2" count="1" selected="0">
            <x v="0"/>
          </reference>
          <reference field="6" count="5">
            <x v="3"/>
            <x v="4"/>
            <x v="5"/>
            <x v="8"/>
            <x v="11"/>
          </reference>
        </references>
      </pivotArea>
    </format>
    <format dxfId="50">
      <pivotArea dataOnly="0" labelOnly="1" outline="0" fieldPosition="0">
        <references count="2">
          <reference field="2" count="1" selected="0">
            <x v="1"/>
          </reference>
          <reference field="6" count="9">
            <x v="0"/>
            <x v="1"/>
            <x v="2"/>
            <x v="3"/>
            <x v="7"/>
            <x v="9"/>
            <x v="10"/>
            <x v="12"/>
            <x v="13"/>
          </reference>
        </references>
      </pivotArea>
    </format>
    <format dxfId="51">
      <pivotArea dataOnly="0" labelOnly="1" outline="0" fieldPosition="0">
        <references count="2">
          <reference field="2" count="1" selected="0">
            <x v="2"/>
          </reference>
          <reference field="6" count="9"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52">
      <pivotArea dataOnly="0" labelOnly="1" outline="0" fieldPosition="0">
        <references count="2">
          <reference field="2" count="1" selected="0">
            <x v="3"/>
          </reference>
          <reference field="6" count="1">
            <x v="21"/>
          </reference>
        </references>
      </pivotArea>
    </format>
    <format dxfId="53">
      <pivotArea dataOnly="0" labelOnly="1" outline="0" fieldPosition="0">
        <references count="2">
          <reference field="2" count="1" selected="0">
            <x v="4"/>
          </reference>
          <reference field="6" count="8">
            <x v="6"/>
            <x v="14"/>
            <x v="15"/>
            <x v="16"/>
            <x v="17"/>
            <x v="18"/>
            <x v="19"/>
            <x v="20"/>
          </reference>
        </references>
      </pivotArea>
    </format>
    <format dxfId="54">
      <pivotArea dataOnly="0" labelOnly="1" outline="0" fieldPosition="0">
        <references count="1">
          <reference field="7" count="0"/>
        </references>
      </pivotArea>
    </format>
    <format dxfId="55">
      <pivotArea field="6" type="button" dataOnly="0" labelOnly="1" outline="0" axis="axisRow" fieldPosition="1"/>
    </format>
    <format dxfId="56">
      <pivotArea dataOnly="0" labelOnly="1" outline="0" fieldPosition="0">
        <references count="1">
          <reference field="2" count="1" defaultSubtotal="1">
            <x v="0"/>
          </reference>
        </references>
      </pivotArea>
    </format>
    <format dxfId="57">
      <pivotArea dataOnly="0" labelOnly="1" outline="0" fieldPosition="0">
        <references count="1">
          <reference field="2" count="1" defaultSubtotal="1">
            <x v="1"/>
          </reference>
        </references>
      </pivotArea>
    </format>
    <format dxfId="58">
      <pivotArea dataOnly="0" labelOnly="1" outline="0" fieldPosition="0">
        <references count="1">
          <reference field="2" count="1" defaultSubtotal="1">
            <x v="2"/>
          </reference>
        </references>
      </pivotArea>
    </format>
    <format dxfId="59">
      <pivotArea dataOnly="0" labelOnly="1" outline="0" fieldPosition="0">
        <references count="1">
          <reference field="2" count="1" defaultSubtotal="1">
            <x v="3"/>
          </reference>
        </references>
      </pivotArea>
    </format>
    <format dxfId="60">
      <pivotArea dataOnly="0" labelOnly="1" outline="0" fieldPosition="0">
        <references count="1">
          <reference field="2" count="1" defaultSubtotal="1">
            <x v="4"/>
          </reference>
        </references>
      </pivotArea>
    </format>
    <format dxfId="61">
      <pivotArea dataOnly="0" labelOnly="1" grandRow="1" outline="0" fieldPosition="0"/>
    </format>
    <format dxfId="62">
      <pivotArea dataOnly="0" labelOnly="1" outline="0" fieldPosition="0">
        <references count="2">
          <reference field="2" count="1" selected="0">
            <x v="0"/>
          </reference>
          <reference field="6" count="5">
            <x v="3"/>
            <x v="4"/>
            <x v="5"/>
            <x v="8"/>
            <x v="11"/>
          </reference>
        </references>
      </pivotArea>
    </format>
    <format dxfId="63">
      <pivotArea dataOnly="0" labelOnly="1" outline="0" fieldPosition="0">
        <references count="2">
          <reference field="2" count="1" selected="0">
            <x v="1"/>
          </reference>
          <reference field="6" count="9">
            <x v="0"/>
            <x v="1"/>
            <x v="2"/>
            <x v="3"/>
            <x v="7"/>
            <x v="9"/>
            <x v="10"/>
            <x v="12"/>
            <x v="13"/>
          </reference>
        </references>
      </pivotArea>
    </format>
    <format dxfId="64">
      <pivotArea dataOnly="0" labelOnly="1" outline="0" fieldPosition="0">
        <references count="2">
          <reference field="2" count="1" selected="0">
            <x v="2"/>
          </reference>
          <reference field="6" count="9"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65">
      <pivotArea dataOnly="0" labelOnly="1" outline="0" fieldPosition="0">
        <references count="2">
          <reference field="2" count="1" selected="0">
            <x v="3"/>
          </reference>
          <reference field="6" count="1">
            <x v="21"/>
          </reference>
        </references>
      </pivotArea>
    </format>
    <format dxfId="66">
      <pivotArea dataOnly="0" labelOnly="1" outline="0" fieldPosition="0">
        <references count="2">
          <reference field="2" count="1" selected="0">
            <x v="4"/>
          </reference>
          <reference field="6" count="8">
            <x v="6"/>
            <x v="14"/>
            <x v="15"/>
            <x v="16"/>
            <x v="17"/>
            <x v="18"/>
            <x v="19"/>
            <x v="20"/>
          </reference>
        </references>
      </pivotArea>
    </format>
    <format dxfId="67">
      <pivotArea dataOnly="0" labelOnly="1" outline="0" fieldPosition="0">
        <references count="1">
          <reference field="7" count="0"/>
        </references>
      </pivotArea>
    </format>
    <format dxfId="68">
      <pivotArea field="6" type="button" dataOnly="0" labelOnly="1" outline="0" axis="axisRow" fieldPosition="1"/>
    </format>
    <format dxfId="69">
      <pivotArea dataOnly="0" labelOnly="1" outline="0" fieldPosition="0">
        <references count="1">
          <reference field="2" count="1" defaultSubtotal="1">
            <x v="0"/>
          </reference>
        </references>
      </pivotArea>
    </format>
    <format dxfId="70">
      <pivotArea dataOnly="0" labelOnly="1" outline="0" fieldPosition="0">
        <references count="1">
          <reference field="2" count="1" defaultSubtotal="1">
            <x v="1"/>
          </reference>
        </references>
      </pivotArea>
    </format>
    <format dxfId="71">
      <pivotArea dataOnly="0" labelOnly="1" outline="0" fieldPosition="0">
        <references count="1">
          <reference field="2" count="1" defaultSubtotal="1">
            <x v="2"/>
          </reference>
        </references>
      </pivotArea>
    </format>
    <format dxfId="72">
      <pivotArea dataOnly="0" labelOnly="1" outline="0" fieldPosition="0">
        <references count="1">
          <reference field="2" count="1" defaultSubtotal="1">
            <x v="3"/>
          </reference>
        </references>
      </pivotArea>
    </format>
    <format dxfId="73">
      <pivotArea dataOnly="0" labelOnly="1" outline="0" fieldPosition="0">
        <references count="1">
          <reference field="2" count="1" defaultSubtotal="1">
            <x v="4"/>
          </reference>
        </references>
      </pivotArea>
    </format>
    <format dxfId="74">
      <pivotArea dataOnly="0" labelOnly="1" grandRow="1" outline="0" fieldPosition="0"/>
    </format>
    <format dxfId="75">
      <pivotArea dataOnly="0" labelOnly="1" outline="0" fieldPosition="0">
        <references count="2">
          <reference field="2" count="1" selected="0">
            <x v="0"/>
          </reference>
          <reference field="6" count="5">
            <x v="3"/>
            <x v="4"/>
            <x v="5"/>
            <x v="8"/>
            <x v="11"/>
          </reference>
        </references>
      </pivotArea>
    </format>
    <format dxfId="76">
      <pivotArea dataOnly="0" labelOnly="1" outline="0" fieldPosition="0">
        <references count="2">
          <reference field="2" count="1" selected="0">
            <x v="1"/>
          </reference>
          <reference field="6" count="9">
            <x v="0"/>
            <x v="1"/>
            <x v="2"/>
            <x v="3"/>
            <x v="7"/>
            <x v="9"/>
            <x v="10"/>
            <x v="12"/>
            <x v="13"/>
          </reference>
        </references>
      </pivotArea>
    </format>
    <format dxfId="77">
      <pivotArea dataOnly="0" labelOnly="1" outline="0" fieldPosition="0">
        <references count="2">
          <reference field="2" count="1" selected="0">
            <x v="2"/>
          </reference>
          <reference field="6" count="9"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78">
      <pivotArea dataOnly="0" labelOnly="1" outline="0" fieldPosition="0">
        <references count="2">
          <reference field="2" count="1" selected="0">
            <x v="3"/>
          </reference>
          <reference field="6" count="1">
            <x v="21"/>
          </reference>
        </references>
      </pivotArea>
    </format>
    <format dxfId="79">
      <pivotArea dataOnly="0" labelOnly="1" outline="0" fieldPosition="0">
        <references count="2">
          <reference field="2" count="1" selected="0">
            <x v="4"/>
          </reference>
          <reference field="6" count="8">
            <x v="6"/>
            <x v="14"/>
            <x v="15"/>
            <x v="16"/>
            <x v="17"/>
            <x v="18"/>
            <x v="19"/>
            <x v="20"/>
          </reference>
        </references>
      </pivotArea>
    </format>
    <format dxfId="80">
      <pivotArea outline="0" collapsedLevelsAreSubtotals="1" fieldPosition="0"/>
    </format>
    <format dxfId="81">
      <pivotArea dataOnly="0" labelOnly="1" outline="0" axis="axisValues" fieldPosition="0"/>
    </format>
    <format dxfId="82">
      <pivotArea field="7" type="button" dataOnly="0" labelOnly="1" outline="0" axis="axisPage" fieldPosition="0"/>
    </format>
    <format dxfId="83">
      <pivotArea field="2" type="button" dataOnly="0" labelOnly="1" outline="0" axis="axisRow" fieldPosition="0"/>
    </format>
    <format dxfId="84">
      <pivotArea dataOnly="0" labelOnly="1" outline="0" fieldPosition="0">
        <references count="1">
          <reference field="2" count="1">
            <x v="0"/>
          </reference>
        </references>
      </pivotArea>
    </format>
    <format dxfId="85">
      <pivotArea dataOnly="0" labelOnly="1" outline="0" fieldPosition="0">
        <references count="1">
          <reference field="2" count="1" defaultSubtotal="1">
            <x v="0"/>
          </reference>
        </references>
      </pivotArea>
    </format>
    <format dxfId="86">
      <pivotArea dataOnly="0" labelOnly="1" outline="0" fieldPosition="0">
        <references count="1">
          <reference field="2" count="1">
            <x v="1"/>
          </reference>
        </references>
      </pivotArea>
    </format>
    <format dxfId="87">
      <pivotArea dataOnly="0" labelOnly="1" outline="0" fieldPosition="0">
        <references count="1">
          <reference field="2" count="1" defaultSubtotal="1">
            <x v="1"/>
          </reference>
        </references>
      </pivotArea>
    </format>
    <format dxfId="88">
      <pivotArea dataOnly="0" labelOnly="1" outline="0" fieldPosition="0">
        <references count="1">
          <reference field="2" count="1">
            <x v="2"/>
          </reference>
        </references>
      </pivotArea>
    </format>
    <format dxfId="89">
      <pivotArea dataOnly="0" labelOnly="1" outline="0" fieldPosition="0">
        <references count="1">
          <reference field="2" count="1" defaultSubtotal="1">
            <x v="2"/>
          </reference>
        </references>
      </pivotArea>
    </format>
    <format dxfId="90">
      <pivotArea dataOnly="0" labelOnly="1" outline="0" fieldPosition="0">
        <references count="1">
          <reference field="2" count="1">
            <x v="3"/>
          </reference>
        </references>
      </pivotArea>
    </format>
    <format dxfId="91">
      <pivotArea dataOnly="0" labelOnly="1" outline="0" fieldPosition="0">
        <references count="1">
          <reference field="2" count="1" defaultSubtotal="1">
            <x v="3"/>
          </reference>
        </references>
      </pivotArea>
    </format>
    <format dxfId="92">
      <pivotArea dataOnly="0" labelOnly="1" outline="0" fieldPosition="0">
        <references count="1">
          <reference field="2" count="1">
            <x v="4"/>
          </reference>
        </references>
      </pivotArea>
    </format>
    <format dxfId="93">
      <pivotArea dataOnly="0" labelOnly="1" outline="0" fieldPosition="0">
        <references count="1">
          <reference field="2" count="1" defaultSubtotal="1">
            <x v="4"/>
          </reference>
        </references>
      </pivotArea>
    </format>
    <format dxfId="94">
      <pivotArea dataOnly="0" labelOnly="1" grandRow="1" outline="0" fieldPosition="0"/>
    </format>
    <format dxfId="95">
      <pivotArea field="7" type="button" dataOnly="0" labelOnly="1" outline="0" axis="axisPage" fieldPosition="0"/>
    </format>
    <format dxfId="96">
      <pivotArea field="2" type="button" dataOnly="0" labelOnly="1" outline="0" axis="axisRow" fieldPosition="0"/>
    </format>
    <format dxfId="97">
      <pivotArea dataOnly="0" labelOnly="1" outline="0" fieldPosition="0">
        <references count="1">
          <reference field="2" count="1">
            <x v="0"/>
          </reference>
        </references>
      </pivotArea>
    </format>
    <format dxfId="98">
      <pivotArea dataOnly="0" labelOnly="1" outline="0" fieldPosition="0">
        <references count="1">
          <reference field="2" count="1" defaultSubtotal="1">
            <x v="0"/>
          </reference>
        </references>
      </pivotArea>
    </format>
    <format dxfId="99">
      <pivotArea dataOnly="0" labelOnly="1" outline="0" fieldPosition="0">
        <references count="1">
          <reference field="2" count="1">
            <x v="1"/>
          </reference>
        </references>
      </pivotArea>
    </format>
    <format dxfId="100">
      <pivotArea dataOnly="0" labelOnly="1" outline="0" fieldPosition="0">
        <references count="1">
          <reference field="2" count="1" defaultSubtotal="1">
            <x v="1"/>
          </reference>
        </references>
      </pivotArea>
    </format>
    <format dxfId="101">
      <pivotArea dataOnly="0" labelOnly="1" outline="0" fieldPosition="0">
        <references count="1">
          <reference field="2" count="1">
            <x v="2"/>
          </reference>
        </references>
      </pivotArea>
    </format>
    <format dxfId="102">
      <pivotArea dataOnly="0" labelOnly="1" outline="0" fieldPosition="0">
        <references count="1">
          <reference field="2" count="1" defaultSubtotal="1">
            <x v="2"/>
          </reference>
        </references>
      </pivotArea>
    </format>
    <format dxfId="103">
      <pivotArea dataOnly="0" labelOnly="1" outline="0" fieldPosition="0">
        <references count="1">
          <reference field="2" count="1">
            <x v="3"/>
          </reference>
        </references>
      </pivotArea>
    </format>
    <format dxfId="104">
      <pivotArea dataOnly="0" labelOnly="1" outline="0" fieldPosition="0">
        <references count="1">
          <reference field="2" count="1" defaultSubtotal="1">
            <x v="3"/>
          </reference>
        </references>
      </pivotArea>
    </format>
    <format dxfId="105">
      <pivotArea dataOnly="0" labelOnly="1" outline="0" fieldPosition="0">
        <references count="1">
          <reference field="2" count="1">
            <x v="4"/>
          </reference>
        </references>
      </pivotArea>
    </format>
    <format dxfId="106">
      <pivotArea dataOnly="0" labelOnly="1" outline="0" fieldPosition="0">
        <references count="1">
          <reference field="2" count="1" defaultSubtotal="1">
            <x v="4"/>
          </reference>
        </references>
      </pivotArea>
    </format>
    <format dxfId="107">
      <pivotArea dataOnly="0" labelOnly="1" grandRow="1" outline="0" fieldPosition="0"/>
    </format>
    <format dxfId="108">
      <pivotArea field="7" type="button" dataOnly="0" labelOnly="1" outline="0" axis="axisPage" fieldPosition="0"/>
    </format>
    <format dxfId="109">
      <pivotArea field="2" type="button" dataOnly="0" labelOnly="1" outline="0" axis="axisRow" fieldPosition="0"/>
    </format>
    <format dxfId="110">
      <pivotArea dataOnly="0" labelOnly="1" outline="0" fieldPosition="0">
        <references count="1">
          <reference field="2" count="1">
            <x v="0"/>
          </reference>
        </references>
      </pivotArea>
    </format>
    <format dxfId="111">
      <pivotArea dataOnly="0" labelOnly="1" outline="0" fieldPosition="0">
        <references count="1">
          <reference field="2" count="1" defaultSubtotal="1">
            <x v="0"/>
          </reference>
        </references>
      </pivotArea>
    </format>
    <format dxfId="112">
      <pivotArea dataOnly="0" labelOnly="1" outline="0" fieldPosition="0">
        <references count="1">
          <reference field="2" count="1">
            <x v="1"/>
          </reference>
        </references>
      </pivotArea>
    </format>
    <format dxfId="113">
      <pivotArea dataOnly="0" labelOnly="1" outline="0" fieldPosition="0">
        <references count="1">
          <reference field="2" count="1" defaultSubtotal="1">
            <x v="1"/>
          </reference>
        </references>
      </pivotArea>
    </format>
    <format dxfId="114">
      <pivotArea dataOnly="0" labelOnly="1" outline="0" fieldPosition="0">
        <references count="1">
          <reference field="2" count="1">
            <x v="2"/>
          </reference>
        </references>
      </pivotArea>
    </format>
    <format dxfId="115">
      <pivotArea dataOnly="0" labelOnly="1" outline="0" fieldPosition="0">
        <references count="1">
          <reference field="2" count="1" defaultSubtotal="1">
            <x v="2"/>
          </reference>
        </references>
      </pivotArea>
    </format>
    <format dxfId="116">
      <pivotArea dataOnly="0" labelOnly="1" outline="0" fieldPosition="0">
        <references count="1">
          <reference field="2" count="1">
            <x v="3"/>
          </reference>
        </references>
      </pivotArea>
    </format>
    <format dxfId="117">
      <pivotArea dataOnly="0" labelOnly="1" outline="0" fieldPosition="0">
        <references count="1">
          <reference field="2" count="1" defaultSubtotal="1">
            <x v="3"/>
          </reference>
        </references>
      </pivotArea>
    </format>
    <format dxfId="118">
      <pivotArea dataOnly="0" labelOnly="1" outline="0" fieldPosition="0">
        <references count="1">
          <reference field="2" count="1">
            <x v="4"/>
          </reference>
        </references>
      </pivotArea>
    </format>
    <format dxfId="119">
      <pivotArea dataOnly="0" labelOnly="1" outline="0" fieldPosition="0">
        <references count="1">
          <reference field="2" count="1" defaultSubtotal="1">
            <x v="4"/>
          </reference>
        </references>
      </pivotArea>
    </format>
    <format dxfId="120">
      <pivotArea dataOnly="0" labelOnly="1" grandRow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945F5A-5DA2-45D2-8935-66A7156356C4}" name="Tb_miraca" displayName="Tb_miraca" ref="A4:N36" totalsRowShown="0" headerRowDxfId="33" dataDxfId="32" totalsRowDxfId="31" headerRowBorderDxfId="29" tableBorderDxfId="30" totalsRowBorderDxfId="28">
  <autoFilter ref="A4:N36" xr:uid="{A1945F5A-5DA2-45D2-8935-66A7156356C4}"/>
  <tableColumns count="14">
    <tableColumn id="1" xr3:uid="{488A09B2-07FF-499B-A9EB-8773E3D984DF}" name="Id viagem" dataDxfId="26" totalsRowDxfId="27"/>
    <tableColumn id="2" xr3:uid="{4407A0EC-0582-4744-9CCC-B0D1EA05A30E}" name="Id carro" dataDxfId="24" totalsRowDxfId="25"/>
    <tableColumn id="3" xr3:uid="{71A2EDB8-A250-4A66-A35A-0BB2BACB5BB4}" name="Ponto de partida" dataDxfId="22" totalsRowDxfId="23"/>
    <tableColumn id="4" xr3:uid="{EF3D0074-98B7-4DEB-A20F-AD6EBF2EF644}" name="Ponto de chegada" dataDxfId="20" totalsRowDxfId="21"/>
    <tableColumn id="5" xr3:uid="{4EF82098-6110-497F-B2C2-5F3B5D0E2742}" name="Horario programado" dataDxfId="18" totalsRowDxfId="19"/>
    <tableColumn id="6" xr3:uid="{4708FE50-A01F-4389-A94F-B3C657287006}" name="Preço da tarifa" dataDxfId="16" totalsRowDxfId="17"/>
    <tableColumn id="7" xr3:uid="{B54DD678-218B-4CA4-8179-BBF0662A09DD}" name="Qtd passageiro" dataDxfId="14" totalsRowDxfId="15"/>
    <tableColumn id="8" xr3:uid="{3AAC9ADE-A5D0-4CF2-BED2-D632C099C970}" name="Numero do carro" dataDxfId="12" totalsRowDxfId="13"/>
    <tableColumn id="9" xr3:uid="{4EB7193F-FCFE-477F-9D2E-F87847FAE10B}" name="Faturamento" dataDxfId="10" totalsRowDxfId="11"/>
    <tableColumn id="10" xr3:uid="{2F2B656C-FD0C-490F-BA49-FB260384F1FA}" name="Avaliação" dataDxfId="8" totalsRowDxfId="9"/>
    <tableColumn id="13" xr3:uid="{A7B471EC-187A-4C1D-B8D0-01742B81E5A5}" name="Quilometragem total" dataDxfId="6" totalsRowDxfId="7"/>
    <tableColumn id="14" xr3:uid="{1E999F21-F211-4AFB-B5DE-4F662E32BA69}" name="Chassis" dataDxfId="4" totalsRowDxfId="5"/>
    <tableColumn id="11" xr3:uid="{34DD49E8-33DD-4F4B-9A14-4844F87D7A32}" name="Nome motorista" dataDxfId="2" totalsRowDxfId="3"/>
    <tableColumn id="12" xr3:uid="{59AAA606-31D1-4263-9C3D-7040FE0C6FA9}" name="Status da viagem" dataDxfId="0" totalsRow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showGridLines="0" workbookViewId="0">
      <selection activeCell="L13" sqref="L13"/>
    </sheetView>
  </sheetViews>
  <sheetFormatPr defaultRowHeight="15"/>
  <cols>
    <col min="1" max="1" width="13.28515625" customWidth="1"/>
    <col min="2" max="2" width="14" customWidth="1"/>
    <col min="3" max="3" width="20.42578125" customWidth="1"/>
    <col min="4" max="4" width="19.85546875" customWidth="1"/>
    <col min="5" max="5" width="19.7109375" customWidth="1"/>
    <col min="6" max="6" width="16.5703125" customWidth="1"/>
    <col min="7" max="7" width="16.85546875" customWidth="1"/>
    <col min="8" max="8" width="18" customWidth="1"/>
    <col min="9" max="9" width="23.5703125" customWidth="1"/>
    <col min="10" max="10" width="14.7109375" customWidth="1"/>
    <col min="11" max="11" width="21.5703125" bestFit="1" customWidth="1"/>
    <col min="12" max="12" width="27" customWidth="1"/>
    <col min="13" max="13" width="17.42578125" bestFit="1" customWidth="1"/>
    <col min="14" max="14" width="18.140625" bestFit="1" customWidth="1"/>
  </cols>
  <sheetData>
    <row r="1" spans="1:16" s="18" customFormat="1" ht="55.5" customHeight="1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35"/>
    </row>
    <row r="2" spans="1:16" ht="10.5" customHeigh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6" s="14" customFormat="1" ht="18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6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12" t="s">
        <v>6</v>
      </c>
      <c r="G4" s="2" t="s">
        <v>7</v>
      </c>
      <c r="H4" s="2" t="s">
        <v>8</v>
      </c>
      <c r="I4" s="4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3" t="s">
        <v>14</v>
      </c>
    </row>
    <row r="5" spans="1:16">
      <c r="A5" s="5">
        <v>1</v>
      </c>
      <c r="B5" s="6">
        <v>950</v>
      </c>
      <c r="C5" s="6" t="s">
        <v>15</v>
      </c>
      <c r="D5" s="6" t="s">
        <v>16</v>
      </c>
      <c r="E5" s="7">
        <v>0.13194444444444445</v>
      </c>
      <c r="F5" s="13">
        <v>5.2</v>
      </c>
      <c r="G5" s="8">
        <v>1200</v>
      </c>
      <c r="H5" s="6">
        <v>950</v>
      </c>
      <c r="I5" s="9">
        <v>6240</v>
      </c>
      <c r="J5" s="21" t="s">
        <v>17</v>
      </c>
      <c r="K5" s="6">
        <v>480513</v>
      </c>
      <c r="L5" s="6" t="s">
        <v>18</v>
      </c>
      <c r="M5" s="6" t="s">
        <v>19</v>
      </c>
      <c r="N5" s="10" t="s">
        <v>20</v>
      </c>
    </row>
    <row r="6" spans="1:16">
      <c r="A6" s="5">
        <v>2</v>
      </c>
      <c r="B6" s="6">
        <v>951</v>
      </c>
      <c r="C6" s="6" t="s">
        <v>15</v>
      </c>
      <c r="D6" s="6" t="s">
        <v>16</v>
      </c>
      <c r="E6" s="7">
        <v>0.1388888888888889</v>
      </c>
      <c r="F6" s="13">
        <v>5.2</v>
      </c>
      <c r="G6" s="8">
        <v>1000</v>
      </c>
      <c r="H6" s="6">
        <v>951</v>
      </c>
      <c r="I6" s="9">
        <v>0</v>
      </c>
      <c r="J6" s="6" t="s">
        <v>17</v>
      </c>
      <c r="K6" s="6">
        <v>413574</v>
      </c>
      <c r="L6" s="6" t="s">
        <v>21</v>
      </c>
      <c r="M6" s="6" t="s">
        <v>22</v>
      </c>
      <c r="N6" s="10" t="s">
        <v>23</v>
      </c>
      <c r="P6" s="19"/>
    </row>
    <row r="7" spans="1:16">
      <c r="A7" s="5">
        <v>3</v>
      </c>
      <c r="B7" s="6">
        <v>952</v>
      </c>
      <c r="C7" s="6" t="s">
        <v>15</v>
      </c>
      <c r="D7" s="6" t="s">
        <v>16</v>
      </c>
      <c r="E7" s="7">
        <v>0.14583333333333334</v>
      </c>
      <c r="F7" s="13">
        <v>5.2</v>
      </c>
      <c r="G7" s="6">
        <v>700</v>
      </c>
      <c r="H7" s="6">
        <v>952</v>
      </c>
      <c r="I7" s="9">
        <v>3640</v>
      </c>
      <c r="J7" s="6" t="s">
        <v>24</v>
      </c>
      <c r="K7" s="6">
        <v>462821</v>
      </c>
      <c r="L7" s="6" t="s">
        <v>25</v>
      </c>
      <c r="M7" s="6" t="s">
        <v>26</v>
      </c>
      <c r="N7" s="10" t="s">
        <v>27</v>
      </c>
    </row>
    <row r="8" spans="1:16">
      <c r="A8" s="5">
        <v>4</v>
      </c>
      <c r="B8" s="6">
        <v>953</v>
      </c>
      <c r="C8" s="6" t="s">
        <v>15</v>
      </c>
      <c r="D8" s="6" t="s">
        <v>16</v>
      </c>
      <c r="E8" s="7">
        <v>0.15277777777777779</v>
      </c>
      <c r="F8" s="13">
        <v>5.2</v>
      </c>
      <c r="G8" s="8">
        <v>1150</v>
      </c>
      <c r="H8" s="6">
        <v>953</v>
      </c>
      <c r="I8" s="9">
        <v>5980</v>
      </c>
      <c r="J8" s="6" t="s">
        <v>17</v>
      </c>
      <c r="K8" s="6">
        <v>41579256</v>
      </c>
      <c r="L8" s="6" t="s">
        <v>28</v>
      </c>
      <c r="M8" s="6" t="s">
        <v>29</v>
      </c>
      <c r="N8" s="10" t="s">
        <v>20</v>
      </c>
    </row>
    <row r="9" spans="1:16">
      <c r="A9" s="5">
        <v>5</v>
      </c>
      <c r="B9" s="6">
        <v>954</v>
      </c>
      <c r="C9" s="6" t="s">
        <v>15</v>
      </c>
      <c r="D9" s="6" t="s">
        <v>16</v>
      </c>
      <c r="E9" s="7">
        <v>0.15972222222222221</v>
      </c>
      <c r="F9" s="13">
        <v>5.2</v>
      </c>
      <c r="G9" s="6">
        <v>900</v>
      </c>
      <c r="H9" s="6">
        <v>954</v>
      </c>
      <c r="I9" s="9">
        <v>4680</v>
      </c>
      <c r="J9" s="6" t="s">
        <v>17</v>
      </c>
      <c r="K9" s="6">
        <v>74135985</v>
      </c>
      <c r="L9" s="6" t="s">
        <v>30</v>
      </c>
      <c r="M9" s="6" t="s">
        <v>31</v>
      </c>
      <c r="N9" s="10" t="s">
        <v>20</v>
      </c>
    </row>
    <row r="10" spans="1:16">
      <c r="A10" s="5">
        <v>6</v>
      </c>
      <c r="B10" s="6">
        <v>958</v>
      </c>
      <c r="C10" s="6" t="s">
        <v>15</v>
      </c>
      <c r="D10" s="6" t="s">
        <v>16</v>
      </c>
      <c r="E10" s="7">
        <v>0.16666666666666666</v>
      </c>
      <c r="F10" s="13">
        <v>5.2</v>
      </c>
      <c r="G10" s="8">
        <v>1050</v>
      </c>
      <c r="H10" s="6">
        <v>958</v>
      </c>
      <c r="I10" s="9">
        <v>5460</v>
      </c>
      <c r="J10" s="6" t="s">
        <v>17</v>
      </c>
      <c r="K10" s="6">
        <v>41657265</v>
      </c>
      <c r="L10" s="6" t="s">
        <v>32</v>
      </c>
      <c r="M10" s="6" t="s">
        <v>33</v>
      </c>
      <c r="N10" s="10" t="s">
        <v>20</v>
      </c>
    </row>
    <row r="11" spans="1:16">
      <c r="A11" s="5">
        <v>7</v>
      </c>
      <c r="B11" s="6">
        <v>1069</v>
      </c>
      <c r="C11" s="6" t="s">
        <v>15</v>
      </c>
      <c r="D11" s="6" t="s">
        <v>16</v>
      </c>
      <c r="E11" s="7">
        <v>0.1736111111111111</v>
      </c>
      <c r="F11" s="13">
        <v>5.2</v>
      </c>
      <c r="G11" s="8">
        <v>1090</v>
      </c>
      <c r="H11" s="6">
        <v>1069</v>
      </c>
      <c r="I11" s="9">
        <v>5668</v>
      </c>
      <c r="J11" s="6" t="s">
        <v>17</v>
      </c>
      <c r="K11" s="6">
        <v>91545557</v>
      </c>
      <c r="L11" s="6" t="s">
        <v>34</v>
      </c>
      <c r="M11" s="6" t="s">
        <v>35</v>
      </c>
      <c r="N11" s="10" t="s">
        <v>20</v>
      </c>
    </row>
    <row r="12" spans="1:16">
      <c r="A12" s="5">
        <v>8</v>
      </c>
      <c r="B12" s="6">
        <v>1070</v>
      </c>
      <c r="C12" s="6" t="s">
        <v>15</v>
      </c>
      <c r="D12" s="6" t="s">
        <v>16</v>
      </c>
      <c r="E12" s="7">
        <v>0.18055555555555555</v>
      </c>
      <c r="F12" s="13">
        <v>5.2</v>
      </c>
      <c r="G12" s="6">
        <v>780</v>
      </c>
      <c r="H12" s="6">
        <v>1070</v>
      </c>
      <c r="I12" s="9">
        <v>4056</v>
      </c>
      <c r="J12" s="6" t="s">
        <v>17</v>
      </c>
      <c r="K12" s="6">
        <v>47987569</v>
      </c>
      <c r="L12" s="6" t="s">
        <v>36</v>
      </c>
      <c r="M12" s="6" t="s">
        <v>37</v>
      </c>
      <c r="N12" s="10" t="s">
        <v>27</v>
      </c>
    </row>
    <row r="13" spans="1:16">
      <c r="A13" s="5">
        <v>9</v>
      </c>
      <c r="B13" s="6">
        <v>1071</v>
      </c>
      <c r="C13" s="6" t="s">
        <v>15</v>
      </c>
      <c r="D13" s="6" t="s">
        <v>16</v>
      </c>
      <c r="E13" s="7">
        <v>0.1875</v>
      </c>
      <c r="F13" s="13">
        <v>5.2</v>
      </c>
      <c r="G13" s="8">
        <v>1030</v>
      </c>
      <c r="H13" s="6">
        <v>1071</v>
      </c>
      <c r="I13" s="9">
        <v>5356</v>
      </c>
      <c r="J13" s="6" t="s">
        <v>17</v>
      </c>
      <c r="K13" s="6">
        <v>78984265</v>
      </c>
      <c r="L13" s="6" t="s">
        <v>38</v>
      </c>
      <c r="M13" s="6" t="s">
        <v>39</v>
      </c>
      <c r="N13" s="10" t="s">
        <v>27</v>
      </c>
    </row>
    <row r="14" spans="1:16">
      <c r="A14" s="5">
        <v>10</v>
      </c>
      <c r="B14" s="6">
        <v>1072</v>
      </c>
      <c r="C14" s="6" t="s">
        <v>40</v>
      </c>
      <c r="D14" s="6" t="s">
        <v>41</v>
      </c>
      <c r="E14" s="7">
        <v>0.125</v>
      </c>
      <c r="F14" s="13">
        <v>6.7</v>
      </c>
      <c r="G14" s="8">
        <v>3120</v>
      </c>
      <c r="H14" s="6">
        <v>1072</v>
      </c>
      <c r="I14" s="9">
        <v>20904</v>
      </c>
      <c r="J14" s="6" t="s">
        <v>24</v>
      </c>
      <c r="K14" s="6">
        <v>78495462</v>
      </c>
      <c r="L14" s="6" t="s">
        <v>42</v>
      </c>
      <c r="M14" s="6" t="s">
        <v>43</v>
      </c>
      <c r="N14" s="10" t="s">
        <v>20</v>
      </c>
    </row>
    <row r="15" spans="1:16">
      <c r="A15" s="5">
        <v>11</v>
      </c>
      <c r="B15" s="6">
        <v>1073</v>
      </c>
      <c r="C15" s="6" t="s">
        <v>40</v>
      </c>
      <c r="D15" s="6" t="s">
        <v>41</v>
      </c>
      <c r="E15" s="7">
        <v>0.13194444444444445</v>
      </c>
      <c r="F15" s="13">
        <v>6.7</v>
      </c>
      <c r="G15" s="8">
        <v>3100</v>
      </c>
      <c r="H15" s="6">
        <v>1073</v>
      </c>
      <c r="I15" s="9">
        <v>2</v>
      </c>
      <c r="J15" s="6" t="s">
        <v>17</v>
      </c>
      <c r="K15" s="6">
        <v>215075</v>
      </c>
      <c r="L15" s="6" t="s">
        <v>44</v>
      </c>
      <c r="M15" s="6" t="s">
        <v>45</v>
      </c>
      <c r="N15" s="10" t="s">
        <v>23</v>
      </c>
    </row>
    <row r="16" spans="1:16">
      <c r="A16" s="5">
        <v>12</v>
      </c>
      <c r="B16" s="6">
        <v>1074</v>
      </c>
      <c r="C16" s="6" t="s">
        <v>40</v>
      </c>
      <c r="D16" s="6" t="s">
        <v>41</v>
      </c>
      <c r="E16" s="7">
        <v>0.1388888888888889</v>
      </c>
      <c r="F16" s="13">
        <v>6.7</v>
      </c>
      <c r="G16" s="8">
        <v>3020</v>
      </c>
      <c r="H16" s="6">
        <v>1074</v>
      </c>
      <c r="I16" s="9">
        <v>20234</v>
      </c>
      <c r="J16" s="6" t="s">
        <v>24</v>
      </c>
      <c r="K16" s="6">
        <v>1203046</v>
      </c>
      <c r="L16" s="6" t="s">
        <v>46</v>
      </c>
      <c r="M16" s="6" t="s">
        <v>47</v>
      </c>
      <c r="N16" s="10" t="s">
        <v>20</v>
      </c>
    </row>
    <row r="17" spans="1:14">
      <c r="A17" s="5">
        <v>13</v>
      </c>
      <c r="B17" s="6">
        <v>1075</v>
      </c>
      <c r="C17" s="6" t="s">
        <v>40</v>
      </c>
      <c r="D17" s="6" t="s">
        <v>41</v>
      </c>
      <c r="E17" s="7">
        <v>0.14583333333333334</v>
      </c>
      <c r="F17" s="13">
        <v>6.7</v>
      </c>
      <c r="G17" s="8">
        <v>3320</v>
      </c>
      <c r="H17" s="6">
        <v>1075</v>
      </c>
      <c r="I17" s="9">
        <v>22244</v>
      </c>
      <c r="J17" s="6" t="s">
        <v>24</v>
      </c>
      <c r="K17" s="6">
        <v>74986320</v>
      </c>
      <c r="L17" s="6" t="s">
        <v>48</v>
      </c>
      <c r="M17" s="6" t="s">
        <v>49</v>
      </c>
      <c r="N17" s="10" t="s">
        <v>20</v>
      </c>
    </row>
    <row r="18" spans="1:14">
      <c r="A18" s="5">
        <v>14</v>
      </c>
      <c r="B18" s="6">
        <v>1186</v>
      </c>
      <c r="C18" s="6" t="s">
        <v>40</v>
      </c>
      <c r="D18" s="6" t="s">
        <v>41</v>
      </c>
      <c r="E18" s="7">
        <v>0.15277777777777779</v>
      </c>
      <c r="F18" s="13">
        <v>6.7</v>
      </c>
      <c r="G18" s="8">
        <v>3310</v>
      </c>
      <c r="H18" s="6">
        <v>1186</v>
      </c>
      <c r="I18" s="9">
        <v>22177</v>
      </c>
      <c r="J18" s="6" t="s">
        <v>24</v>
      </c>
      <c r="K18" s="6">
        <v>71649536</v>
      </c>
      <c r="L18" s="6" t="s">
        <v>50</v>
      </c>
      <c r="M18" s="6" t="s">
        <v>51</v>
      </c>
      <c r="N18" s="10" t="s">
        <v>27</v>
      </c>
    </row>
    <row r="19" spans="1:14">
      <c r="A19" s="5">
        <v>15</v>
      </c>
      <c r="B19" s="6">
        <v>1187</v>
      </c>
      <c r="C19" s="6" t="s">
        <v>40</v>
      </c>
      <c r="D19" s="6" t="s">
        <v>41</v>
      </c>
      <c r="E19" s="7">
        <v>0.15972222222222221</v>
      </c>
      <c r="F19" s="13">
        <v>6.7</v>
      </c>
      <c r="G19" s="8">
        <v>3220</v>
      </c>
      <c r="H19" s="6">
        <v>1187</v>
      </c>
      <c r="I19" s="9">
        <v>21574</v>
      </c>
      <c r="J19" s="6" t="s">
        <v>24</v>
      </c>
      <c r="K19" s="6">
        <v>98436215</v>
      </c>
      <c r="L19" s="6" t="s">
        <v>52</v>
      </c>
      <c r="M19" s="6" t="s">
        <v>53</v>
      </c>
      <c r="N19" s="10" t="s">
        <v>27</v>
      </c>
    </row>
    <row r="20" spans="1:14">
      <c r="A20" s="5">
        <v>16</v>
      </c>
      <c r="B20" s="6">
        <v>1188</v>
      </c>
      <c r="C20" s="6" t="s">
        <v>40</v>
      </c>
      <c r="D20" s="6" t="s">
        <v>41</v>
      </c>
      <c r="E20" s="7">
        <v>0.16666666666666666</v>
      </c>
      <c r="F20" s="13">
        <v>6.7</v>
      </c>
      <c r="G20" s="8">
        <v>3150</v>
      </c>
      <c r="H20" s="6">
        <v>1188</v>
      </c>
      <c r="I20" s="9">
        <v>21105</v>
      </c>
      <c r="J20" s="6" t="s">
        <v>24</v>
      </c>
      <c r="K20" s="6">
        <v>210329</v>
      </c>
      <c r="L20" s="6" t="s">
        <v>54</v>
      </c>
      <c r="M20" s="6" t="s">
        <v>55</v>
      </c>
      <c r="N20" s="10" t="s">
        <v>20</v>
      </c>
    </row>
    <row r="21" spans="1:14">
      <c r="A21" s="5">
        <v>17</v>
      </c>
      <c r="B21" s="6">
        <v>1189</v>
      </c>
      <c r="C21" s="6" t="s">
        <v>40</v>
      </c>
      <c r="D21" s="6" t="s">
        <v>41</v>
      </c>
      <c r="E21" s="7">
        <v>0.1736111111111111</v>
      </c>
      <c r="F21" s="13">
        <v>6.7</v>
      </c>
      <c r="G21" s="8">
        <v>3950</v>
      </c>
      <c r="H21" s="6">
        <v>1189</v>
      </c>
      <c r="I21" s="9">
        <v>26465</v>
      </c>
      <c r="J21" s="6" t="s">
        <v>24</v>
      </c>
      <c r="K21" s="6">
        <v>70031550</v>
      </c>
      <c r="L21" s="6" t="s">
        <v>56</v>
      </c>
      <c r="M21" s="6" t="s">
        <v>57</v>
      </c>
      <c r="N21" s="10" t="s">
        <v>20</v>
      </c>
    </row>
    <row r="22" spans="1:14">
      <c r="A22" s="5">
        <v>18</v>
      </c>
      <c r="B22" s="6">
        <v>1190</v>
      </c>
      <c r="C22" s="6" t="s">
        <v>40</v>
      </c>
      <c r="D22" s="6" t="s">
        <v>41</v>
      </c>
      <c r="E22" s="7">
        <v>0.18055555555555555</v>
      </c>
      <c r="F22" s="13">
        <v>6.7</v>
      </c>
      <c r="G22" s="8">
        <v>3650</v>
      </c>
      <c r="H22" s="6">
        <v>1190</v>
      </c>
      <c r="I22" s="9">
        <v>24455</v>
      </c>
      <c r="J22" s="6" t="s">
        <v>24</v>
      </c>
      <c r="K22" s="6">
        <v>32015</v>
      </c>
      <c r="L22" s="6" t="s">
        <v>58</v>
      </c>
      <c r="M22" s="6" t="s">
        <v>59</v>
      </c>
      <c r="N22" s="10" t="s">
        <v>20</v>
      </c>
    </row>
    <row r="23" spans="1:14">
      <c r="A23" s="5">
        <v>19</v>
      </c>
      <c r="B23" s="6">
        <v>1191</v>
      </c>
      <c r="C23" s="6" t="s">
        <v>60</v>
      </c>
      <c r="D23" s="6" t="s">
        <v>16</v>
      </c>
      <c r="E23" s="7">
        <v>0.125</v>
      </c>
      <c r="F23" s="13">
        <v>5.2</v>
      </c>
      <c r="G23" s="8">
        <v>1400</v>
      </c>
      <c r="H23" s="6">
        <v>1191</v>
      </c>
      <c r="I23" s="9">
        <v>7280</v>
      </c>
      <c r="J23" s="6" t="s">
        <v>61</v>
      </c>
      <c r="K23" s="6">
        <v>2140325</v>
      </c>
      <c r="L23" s="6" t="s">
        <v>62</v>
      </c>
      <c r="M23" s="6" t="s">
        <v>63</v>
      </c>
      <c r="N23" s="10" t="s">
        <v>27</v>
      </c>
    </row>
    <row r="24" spans="1:14">
      <c r="A24" s="5">
        <v>20</v>
      </c>
      <c r="B24" s="6">
        <v>1192</v>
      </c>
      <c r="C24" s="6" t="s">
        <v>60</v>
      </c>
      <c r="D24" s="6" t="s">
        <v>16</v>
      </c>
      <c r="E24" s="7">
        <v>0.13194444444444445</v>
      </c>
      <c r="F24" s="13">
        <v>5.2</v>
      </c>
      <c r="G24" s="8">
        <v>1590</v>
      </c>
      <c r="H24" s="6">
        <v>1192</v>
      </c>
      <c r="I24" s="9">
        <v>8268</v>
      </c>
      <c r="J24" s="6" t="s">
        <v>24</v>
      </c>
      <c r="K24" s="6">
        <v>217779</v>
      </c>
      <c r="L24" s="6" t="s">
        <v>64</v>
      </c>
      <c r="M24" s="6" t="s">
        <v>65</v>
      </c>
      <c r="N24" s="10" t="s">
        <v>20</v>
      </c>
    </row>
    <row r="25" spans="1:14">
      <c r="A25" s="5">
        <v>21</v>
      </c>
      <c r="B25" s="6">
        <v>1193</v>
      </c>
      <c r="C25" s="6" t="s">
        <v>60</v>
      </c>
      <c r="D25" s="6" t="s">
        <v>16</v>
      </c>
      <c r="E25" s="7">
        <v>0.1388888888888889</v>
      </c>
      <c r="F25" s="13">
        <v>5.2</v>
      </c>
      <c r="G25" s="8">
        <v>1460</v>
      </c>
      <c r="H25" s="6">
        <v>1193</v>
      </c>
      <c r="I25" s="9">
        <v>5</v>
      </c>
      <c r="J25" s="6" t="s">
        <v>17</v>
      </c>
      <c r="K25" s="6">
        <v>77846585</v>
      </c>
      <c r="L25" s="6" t="s">
        <v>66</v>
      </c>
      <c r="M25" s="6" t="s">
        <v>67</v>
      </c>
      <c r="N25" s="10" t="s">
        <v>23</v>
      </c>
    </row>
    <row r="26" spans="1:14">
      <c r="A26" s="5">
        <v>22</v>
      </c>
      <c r="B26" s="6">
        <v>1194</v>
      </c>
      <c r="C26" s="6" t="s">
        <v>60</v>
      </c>
      <c r="D26" s="6" t="s">
        <v>16</v>
      </c>
      <c r="E26" s="7">
        <v>0.14583333333333334</v>
      </c>
      <c r="F26" s="13">
        <v>5.2</v>
      </c>
      <c r="G26" s="8">
        <v>1309</v>
      </c>
      <c r="H26" s="6">
        <v>1194</v>
      </c>
      <c r="I26" s="11">
        <v>6806.8</v>
      </c>
      <c r="J26" s="6" t="s">
        <v>61</v>
      </c>
      <c r="K26" s="6">
        <v>54756</v>
      </c>
      <c r="L26" s="6" t="s">
        <v>68</v>
      </c>
      <c r="M26" s="6" t="s">
        <v>69</v>
      </c>
      <c r="N26" s="10" t="s">
        <v>20</v>
      </c>
    </row>
    <row r="27" spans="1:14">
      <c r="A27" s="5">
        <v>23</v>
      </c>
      <c r="B27" s="6">
        <v>1195</v>
      </c>
      <c r="C27" s="6" t="s">
        <v>60</v>
      </c>
      <c r="D27" s="6" t="s">
        <v>16</v>
      </c>
      <c r="E27" s="7">
        <v>0.15277777777777779</v>
      </c>
      <c r="F27" s="13">
        <v>5.2</v>
      </c>
      <c r="G27" s="8">
        <v>1203</v>
      </c>
      <c r="H27" s="6">
        <v>1195</v>
      </c>
      <c r="I27" s="11">
        <v>6255.6</v>
      </c>
      <c r="J27" s="6" t="s">
        <v>61</v>
      </c>
      <c r="K27" s="6">
        <v>1125460</v>
      </c>
      <c r="L27" s="6" t="s">
        <v>70</v>
      </c>
      <c r="M27" s="6" t="s">
        <v>71</v>
      </c>
      <c r="N27" s="10" t="s">
        <v>20</v>
      </c>
    </row>
    <row r="28" spans="1:14">
      <c r="A28" s="5">
        <v>24</v>
      </c>
      <c r="B28" s="6">
        <v>1196</v>
      </c>
      <c r="C28" s="6" t="s">
        <v>60</v>
      </c>
      <c r="D28" s="6" t="s">
        <v>16</v>
      </c>
      <c r="E28" s="7">
        <v>0.15972222222222221</v>
      </c>
      <c r="F28" s="13">
        <v>5.2</v>
      </c>
      <c r="G28" s="8">
        <v>1403</v>
      </c>
      <c r="H28" s="6">
        <v>1196</v>
      </c>
      <c r="I28" s="11">
        <v>7295.6</v>
      </c>
      <c r="J28" s="6" t="s">
        <v>61</v>
      </c>
      <c r="K28" s="6">
        <v>7652435</v>
      </c>
      <c r="L28" s="6" t="s">
        <v>72</v>
      </c>
      <c r="M28" s="6" t="s">
        <v>73</v>
      </c>
      <c r="N28" s="10" t="s">
        <v>20</v>
      </c>
    </row>
    <row r="29" spans="1:14">
      <c r="A29" s="5">
        <v>25</v>
      </c>
      <c r="B29" s="6">
        <v>1197</v>
      </c>
      <c r="C29" s="6" t="s">
        <v>60</v>
      </c>
      <c r="D29" s="6" t="s">
        <v>16</v>
      </c>
      <c r="E29" s="7">
        <v>0.16666666666666666</v>
      </c>
      <c r="F29" s="13">
        <v>5.2</v>
      </c>
      <c r="G29" s="8">
        <v>1422</v>
      </c>
      <c r="H29" s="6">
        <v>1197</v>
      </c>
      <c r="I29" s="11">
        <v>7394.4</v>
      </c>
      <c r="J29" s="6" t="s">
        <v>61</v>
      </c>
      <c r="K29" s="6">
        <v>142562</v>
      </c>
      <c r="L29" s="6" t="s">
        <v>74</v>
      </c>
      <c r="M29" s="6" t="s">
        <v>75</v>
      </c>
      <c r="N29" s="10" t="s">
        <v>20</v>
      </c>
    </row>
    <row r="30" spans="1:14">
      <c r="A30" s="5">
        <v>26</v>
      </c>
      <c r="B30" s="6">
        <v>1198</v>
      </c>
      <c r="C30" s="6" t="s">
        <v>60</v>
      </c>
      <c r="D30" s="6" t="s">
        <v>16</v>
      </c>
      <c r="E30" s="7">
        <v>0.1736111111111111</v>
      </c>
      <c r="F30" s="13">
        <v>5.2</v>
      </c>
      <c r="G30" s="8">
        <v>1022</v>
      </c>
      <c r="H30" s="6">
        <v>1198</v>
      </c>
      <c r="I30" s="11">
        <v>5314.4</v>
      </c>
      <c r="J30" s="6" t="s">
        <v>17</v>
      </c>
      <c r="K30" s="6">
        <v>321552</v>
      </c>
      <c r="L30" s="6" t="s">
        <v>76</v>
      </c>
      <c r="M30" s="6" t="s">
        <v>77</v>
      </c>
      <c r="N30" s="10" t="s">
        <v>27</v>
      </c>
    </row>
    <row r="31" spans="1:14">
      <c r="A31" s="5">
        <v>27</v>
      </c>
      <c r="B31" s="6">
        <v>1199</v>
      </c>
      <c r="C31" s="6" t="s">
        <v>78</v>
      </c>
      <c r="D31" s="6" t="s">
        <v>16</v>
      </c>
      <c r="E31" s="7">
        <v>0.125</v>
      </c>
      <c r="F31" s="13">
        <v>5.2</v>
      </c>
      <c r="G31" s="8">
        <v>1000</v>
      </c>
      <c r="H31" s="6">
        <v>1199</v>
      </c>
      <c r="I31" s="9">
        <v>5200</v>
      </c>
      <c r="J31" s="6" t="s">
        <v>17</v>
      </c>
      <c r="K31" s="6">
        <v>77844445</v>
      </c>
      <c r="L31" s="6" t="s">
        <v>79</v>
      </c>
      <c r="M31" s="6" t="s">
        <v>80</v>
      </c>
      <c r="N31" s="10" t="s">
        <v>27</v>
      </c>
    </row>
    <row r="32" spans="1:14">
      <c r="A32" s="5">
        <v>28</v>
      </c>
      <c r="B32" s="6">
        <v>1200</v>
      </c>
      <c r="C32" s="6" t="s">
        <v>78</v>
      </c>
      <c r="D32" s="6" t="s">
        <v>16</v>
      </c>
      <c r="E32" s="7">
        <v>0.13194444444444445</v>
      </c>
      <c r="F32" s="13">
        <v>5.2</v>
      </c>
      <c r="G32" s="8">
        <v>1006</v>
      </c>
      <c r="H32" s="6">
        <v>1200</v>
      </c>
      <c r="I32" s="11">
        <v>5231.2</v>
      </c>
      <c r="J32" s="6" t="s">
        <v>17</v>
      </c>
      <c r="K32" s="6">
        <v>89210023</v>
      </c>
      <c r="L32" s="6" t="s">
        <v>81</v>
      </c>
      <c r="M32" s="6" t="s">
        <v>82</v>
      </c>
      <c r="N32" s="10" t="s">
        <v>20</v>
      </c>
    </row>
    <row r="33" spans="1:14">
      <c r="A33" s="5">
        <v>29</v>
      </c>
      <c r="B33" s="6">
        <v>1201</v>
      </c>
      <c r="C33" s="6" t="s">
        <v>78</v>
      </c>
      <c r="D33" s="6" t="s">
        <v>16</v>
      </c>
      <c r="E33" s="7">
        <v>0.1388888888888889</v>
      </c>
      <c r="F33" s="13">
        <v>5.2</v>
      </c>
      <c r="G33" s="8">
        <v>1040</v>
      </c>
      <c r="H33" s="6">
        <v>1201</v>
      </c>
      <c r="I33" s="9">
        <v>5408</v>
      </c>
      <c r="J33" s="6" t="s">
        <v>17</v>
      </c>
      <c r="K33" s="6">
        <v>63251000</v>
      </c>
      <c r="L33" s="6" t="s">
        <v>83</v>
      </c>
      <c r="M33" s="6" t="s">
        <v>84</v>
      </c>
      <c r="N33" s="10" t="s">
        <v>27</v>
      </c>
    </row>
    <row r="34" spans="1:14">
      <c r="A34" s="5">
        <v>30</v>
      </c>
      <c r="B34" s="6">
        <v>1202</v>
      </c>
      <c r="C34" s="6" t="s">
        <v>78</v>
      </c>
      <c r="D34" s="6" t="s">
        <v>16</v>
      </c>
      <c r="E34" s="7">
        <v>0.14583333333333334</v>
      </c>
      <c r="F34" s="13">
        <v>5.2</v>
      </c>
      <c r="G34" s="8">
        <v>1100</v>
      </c>
      <c r="H34" s="6">
        <v>1202</v>
      </c>
      <c r="I34" s="9">
        <v>5720</v>
      </c>
      <c r="J34" s="6" t="s">
        <v>17</v>
      </c>
      <c r="K34" s="6">
        <v>98265623</v>
      </c>
      <c r="L34" s="6" t="s">
        <v>85</v>
      </c>
      <c r="M34" s="6" t="s">
        <v>86</v>
      </c>
      <c r="N34" s="10" t="s">
        <v>27</v>
      </c>
    </row>
    <row r="35" spans="1:14">
      <c r="A35" s="5">
        <v>31</v>
      </c>
      <c r="B35" s="6">
        <v>1203</v>
      </c>
      <c r="C35" s="6" t="s">
        <v>78</v>
      </c>
      <c r="D35" s="6" t="s">
        <v>16</v>
      </c>
      <c r="E35" s="7">
        <v>0.15277777777777779</v>
      </c>
      <c r="F35" s="13">
        <v>5.2</v>
      </c>
      <c r="G35" s="8">
        <v>1007</v>
      </c>
      <c r="H35" s="6">
        <v>1203</v>
      </c>
      <c r="I35" s="11">
        <v>5236.3999999999996</v>
      </c>
      <c r="J35" s="6" t="s">
        <v>17</v>
      </c>
      <c r="K35" s="6">
        <v>36598400</v>
      </c>
      <c r="L35" s="6" t="s">
        <v>87</v>
      </c>
      <c r="M35" s="6" t="s">
        <v>88</v>
      </c>
      <c r="N35" s="10" t="s">
        <v>20</v>
      </c>
    </row>
    <row r="36" spans="1:14">
      <c r="A36" s="5">
        <v>32</v>
      </c>
      <c r="B36" s="6">
        <v>1204</v>
      </c>
      <c r="C36" s="6" t="s">
        <v>89</v>
      </c>
      <c r="D36" s="6" t="s">
        <v>16</v>
      </c>
      <c r="E36" s="7">
        <v>0.125</v>
      </c>
      <c r="F36" s="13">
        <v>5.2</v>
      </c>
      <c r="G36" s="8">
        <v>2100</v>
      </c>
      <c r="H36" s="6">
        <v>1204</v>
      </c>
      <c r="I36" s="9">
        <v>0</v>
      </c>
      <c r="J36" s="6" t="s">
        <v>17</v>
      </c>
      <c r="K36" s="6">
        <v>3361</v>
      </c>
      <c r="L36" s="6" t="s">
        <v>90</v>
      </c>
      <c r="M36" s="6" t="s">
        <v>91</v>
      </c>
      <c r="N36" s="10" t="s">
        <v>23</v>
      </c>
    </row>
    <row r="37" spans="1:14">
      <c r="I37" s="41"/>
    </row>
  </sheetData>
  <mergeCells count="1">
    <mergeCell ref="A1:N1"/>
  </mergeCells>
  <conditionalFormatting sqref="J36">
    <cfRule type="iconSet" priority="5">
      <iconSet iconSet="3Symbols2">
        <cfvo type="percent" val="0"/>
        <cfvo type="percent" val="33"/>
        <cfvo type="percent" val="67"/>
      </iconSet>
    </cfRule>
  </conditionalFormatting>
  <conditionalFormatting sqref="J36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J4:J36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I4:I3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{542AA06B-43FF-4744-834C-55F326377E1D}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2AA06B-43FF-4744-834C-55F326377E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I4:I37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142C-DC3E-46AF-BA81-84B86819FF19}">
  <dimension ref="A1:S20"/>
  <sheetViews>
    <sheetView showGridLines="0" workbookViewId="0">
      <selection activeCell="H19" sqref="H19"/>
    </sheetView>
  </sheetViews>
  <sheetFormatPr defaultColWidth="9.140625" defaultRowHeight="15"/>
  <cols>
    <col min="2" max="2" width="35" customWidth="1"/>
    <col min="3" max="3" width="47.5703125" customWidth="1"/>
    <col min="6" max="6" width="1.85546875" customWidth="1"/>
    <col min="7" max="7" width="49.28515625" customWidth="1"/>
    <col min="8" max="8" width="39.85546875" customWidth="1"/>
    <col min="9" max="9" width="4" customWidth="1"/>
    <col min="10" max="10" width="9.140625" bestFit="1" customWidth="1"/>
  </cols>
  <sheetData>
    <row r="1" spans="1:19" ht="55.5" customHeight="1">
      <c r="A1" s="45" t="s">
        <v>92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9" s="46" customFormat="1" ht="9.75" customHeight="1"/>
    <row r="3" spans="1:19" s="17" customFormat="1" ht="18" customHeight="1">
      <c r="J3" s="34"/>
      <c r="K3" s="34"/>
      <c r="L3" s="34"/>
      <c r="M3" s="34"/>
      <c r="N3" s="34"/>
      <c r="O3" s="34"/>
      <c r="P3" s="34"/>
    </row>
    <row r="4" spans="1:19" ht="36.75" customHeight="1">
      <c r="B4" s="44" t="s">
        <v>93</v>
      </c>
      <c r="C4" s="44"/>
      <c r="G4" s="44" t="s">
        <v>94</v>
      </c>
      <c r="H4" s="44"/>
      <c r="I4" t="s">
        <v>95</v>
      </c>
      <c r="J4" s="31"/>
      <c r="K4" s="31"/>
      <c r="L4" s="31"/>
      <c r="M4" s="31"/>
      <c r="N4" s="31"/>
      <c r="O4" s="31"/>
      <c r="P4" s="31"/>
    </row>
    <row r="5" spans="1:19" ht="8.25" customHeight="1">
      <c r="J5" s="31"/>
      <c r="K5" s="31"/>
      <c r="L5" s="31"/>
      <c r="M5" s="31"/>
      <c r="N5" s="31"/>
      <c r="O5" s="31"/>
      <c r="P5" s="31"/>
    </row>
    <row r="6" spans="1:19" s="15" customFormat="1" ht="27" customHeight="1">
      <c r="B6" s="20" t="s">
        <v>96</v>
      </c>
      <c r="C6" s="22">
        <v>1074</v>
      </c>
      <c r="G6" s="25" t="s">
        <v>97</v>
      </c>
      <c r="H6" s="22">
        <f>COUNTA(Tb_miraca[[#All],[Ponto de partida]])</f>
        <v>33</v>
      </c>
      <c r="J6" s="31"/>
      <c r="K6" s="31"/>
      <c r="L6" s="31"/>
      <c r="M6" s="31"/>
      <c r="N6" s="31"/>
      <c r="O6" s="31"/>
      <c r="P6" s="31"/>
    </row>
    <row r="7" spans="1:19" s="15" customFormat="1" ht="27" customHeight="1">
      <c r="B7" s="20" t="s">
        <v>13</v>
      </c>
      <c r="C7" s="23" t="str">
        <f>_xlfn.XLOOKUP(C6,'Tabela miracatiba'!B4:B36,'Tabela miracatiba'!M4:M36)</f>
        <v>Paulo</v>
      </c>
      <c r="G7" s="25" t="s">
        <v>98</v>
      </c>
      <c r="H7" s="23">
        <f>COUNTIF(Tb_miraca[[#All],[Status da viagem]],"=Cancelada")</f>
        <v>4</v>
      </c>
      <c r="J7" s="31"/>
      <c r="K7" s="31"/>
      <c r="L7" s="32"/>
      <c r="M7" s="32"/>
      <c r="N7" s="32"/>
      <c r="O7" s="32"/>
      <c r="P7" s="32"/>
    </row>
    <row r="8" spans="1:19" s="16" customFormat="1" ht="26.25" customHeight="1">
      <c r="B8" s="20" t="s">
        <v>14</v>
      </c>
      <c r="C8" s="22" t="str" cm="1">
        <f t="array" ref="C8">_xlfn.XLOOKUP(C6,Tb_miraca[[#All],[Id carro]],Tb_miraca[[#All],[Status da viagem]])</f>
        <v>Concluida</v>
      </c>
      <c r="G8" s="25" t="s">
        <v>99</v>
      </c>
      <c r="H8" s="22">
        <f>COUNTIF(Tb_miraca[[#All],[Status da viagem]],"=Concluida")</f>
        <v>18</v>
      </c>
      <c r="J8" s="31"/>
      <c r="K8" s="31"/>
      <c r="L8" s="33"/>
      <c r="M8" s="33"/>
      <c r="N8" s="33"/>
      <c r="O8" s="33"/>
      <c r="P8" s="33"/>
    </row>
    <row r="9" spans="1:19" s="16" customFormat="1" ht="26.25" customHeight="1">
      <c r="B9" s="20" t="s">
        <v>3</v>
      </c>
      <c r="C9" s="23" t="str" cm="1">
        <f t="array" ref="C9">_xlfn.XLOOKUP(C6,Tb_miraca[[#All],[Id carro]],Tb_miraca[[#All],[Ponto de partida]])</f>
        <v>Jardim são marcos</v>
      </c>
      <c r="G9" s="25" t="s">
        <v>100</v>
      </c>
      <c r="H9" s="27">
        <f>COUNTIF(Tb_miraca[[#All],[Status da viagem]],"=Em andamento")</f>
        <v>10</v>
      </c>
      <c r="J9" s="31"/>
      <c r="K9" s="31"/>
      <c r="L9" s="33"/>
      <c r="M9" s="33"/>
      <c r="N9" s="33"/>
      <c r="O9" s="33"/>
      <c r="P9" s="33"/>
    </row>
    <row r="10" spans="1:19" s="16" customFormat="1" ht="26.25" customHeight="1">
      <c r="B10" s="20" t="s">
        <v>101</v>
      </c>
      <c r="C10" s="24" cm="1">
        <f t="array" ref="C10">_xlfn.XLOOKUP(C6,Tb_miraca[[#All],[Id carro]],Tb_miraca[[#All],[Preço da tarifa]])</f>
        <v>6.7</v>
      </c>
      <c r="G10" s="20" t="s">
        <v>102</v>
      </c>
      <c r="H10" s="28">
        <f>COUNTA(Tb_miraca[[#All],[Nome motorista]])</f>
        <v>33</v>
      </c>
      <c r="J10" s="31"/>
      <c r="K10" s="31"/>
      <c r="L10" s="33"/>
      <c r="M10" s="33"/>
      <c r="N10" s="33"/>
      <c r="O10" s="33"/>
      <c r="P10" s="33"/>
      <c r="S10" s="30"/>
    </row>
    <row r="11" spans="1:19" s="16" customFormat="1" ht="26.25" customHeight="1">
      <c r="B11" s="20" t="s">
        <v>9</v>
      </c>
      <c r="C11" s="24" cm="1">
        <f t="array" ref="C11">_xlfn.XLOOKUP(C6,Tb_miraca[[#All],[Id carro]],Tb_miraca[[#All],[Faturamento]])</f>
        <v>20234</v>
      </c>
      <c r="G11" s="20" t="s">
        <v>103</v>
      </c>
      <c r="H11" s="28">
        <f>COUNTIF(Tb_miraca[[#All],[Ponto de chegada]],"=Capão redondo")</f>
        <v>23</v>
      </c>
      <c r="J11" s="31"/>
      <c r="K11" s="31"/>
      <c r="L11" s="33"/>
      <c r="M11" s="33"/>
      <c r="N11" s="33"/>
      <c r="O11" s="33"/>
      <c r="P11" s="33"/>
    </row>
    <row r="12" spans="1:19" s="16" customFormat="1" ht="26.25" customHeight="1">
      <c r="B12" s="20" t="s">
        <v>10</v>
      </c>
      <c r="C12" s="22" t="str" cm="1">
        <f t="array" ref="C12">_xlfn.XLOOKUP(C6,Tb_miraca[[#All],[Id carro]],Tb_miraca[[#All],[Avaliação]])</f>
        <v>Bom</v>
      </c>
      <c r="D12"/>
      <c r="G12" s="20" t="s">
        <v>104</v>
      </c>
      <c r="H12" s="22">
        <f>COUNTIF(Tb_miraca[[#All],[Ponto de chegada]],"=Cotia")</f>
        <v>9</v>
      </c>
      <c r="J12" s="31"/>
      <c r="K12" s="31"/>
      <c r="L12" s="33"/>
      <c r="M12" s="33"/>
      <c r="N12" s="33"/>
      <c r="O12" s="33"/>
      <c r="P12" s="33"/>
    </row>
    <row r="13" spans="1:19" ht="18.75" customHeight="1">
      <c r="H13" s="29"/>
      <c r="J13" s="31"/>
      <c r="K13" s="31"/>
      <c r="L13" s="31"/>
      <c r="M13" s="31"/>
      <c r="N13" s="31"/>
      <c r="O13" s="31"/>
      <c r="P13" s="31"/>
    </row>
    <row r="14" spans="1:19" ht="38.25" customHeight="1">
      <c r="G14" s="44" t="s">
        <v>105</v>
      </c>
      <c r="H14" s="44"/>
      <c r="J14" s="31"/>
      <c r="K14" s="31"/>
      <c r="L14" s="31"/>
      <c r="M14" s="31"/>
      <c r="N14" s="31"/>
      <c r="O14" s="31"/>
      <c r="P14" s="31"/>
    </row>
    <row r="15" spans="1:19" ht="8.25" customHeight="1">
      <c r="J15" s="31"/>
      <c r="K15" s="31"/>
      <c r="L15" s="31"/>
      <c r="M15" s="31"/>
      <c r="N15" s="31"/>
      <c r="O15" s="31"/>
      <c r="P15" s="31"/>
    </row>
    <row r="16" spans="1:19" ht="30.75" customHeight="1">
      <c r="G16" s="25" t="s">
        <v>106</v>
      </c>
      <c r="H16" s="22" t="s">
        <v>20</v>
      </c>
      <c r="J16" s="31"/>
      <c r="K16" s="31"/>
      <c r="L16" s="31"/>
      <c r="M16" s="31"/>
      <c r="N16" s="31"/>
      <c r="O16" s="31"/>
      <c r="P16" s="31"/>
    </row>
    <row r="17" spans="7:16" ht="30.75" customHeight="1">
      <c r="G17" s="25" t="s">
        <v>107</v>
      </c>
      <c r="H17" s="23">
        <f>COUNTIF(Tb_miraca[[#All],[Status da viagem]],'Consultas miracatiba'!H16)</f>
        <v>18</v>
      </c>
      <c r="J17" s="31"/>
      <c r="K17" s="31"/>
      <c r="L17" s="31"/>
      <c r="M17" s="31"/>
      <c r="N17" s="31"/>
      <c r="O17" s="31"/>
      <c r="P17" s="31"/>
    </row>
    <row r="18" spans="7:16" ht="30.75" customHeight="1">
      <c r="G18" s="25" t="s">
        <v>108</v>
      </c>
      <c r="H18" s="26">
        <f>SUMIF(Tb_miraca[[#All],[Status da viagem]],'Consultas miracatiba'!H16,Tb_miraca[[#All],[Faturamento]])</f>
        <v>209923</v>
      </c>
      <c r="J18" s="31"/>
      <c r="K18" s="31"/>
      <c r="L18" s="31"/>
      <c r="M18" s="31"/>
      <c r="N18" s="31"/>
      <c r="O18" s="31"/>
      <c r="P18" s="31"/>
    </row>
    <row r="19" spans="7:16" ht="30.75" customHeight="1">
      <c r="G19" s="25" t="s">
        <v>109</v>
      </c>
      <c r="H19" s="24">
        <f>AVERAGEIF(Tb_miraca[[#All],[Status da viagem]],'Consultas miracatiba'!H16,Tb_miraca[[#All],[Faturamento]])</f>
        <v>11662.388888888889</v>
      </c>
      <c r="J19" s="31"/>
      <c r="K19" s="31"/>
      <c r="L19" s="31"/>
      <c r="M19" s="31"/>
      <c r="N19" s="31"/>
      <c r="O19" s="31"/>
      <c r="P19" s="31"/>
    </row>
    <row r="20" spans="7:16">
      <c r="J20" s="31"/>
      <c r="K20" s="31"/>
      <c r="L20" s="31"/>
      <c r="M20" s="31"/>
      <c r="N20" s="31"/>
      <c r="O20" s="31"/>
      <c r="P20" s="31"/>
    </row>
  </sheetData>
  <mergeCells count="5">
    <mergeCell ref="B4:C4"/>
    <mergeCell ref="A1:Q1"/>
    <mergeCell ref="A2:XFD2"/>
    <mergeCell ref="G4:H4"/>
    <mergeCell ref="G14:H14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B6959ADC-5C8D-4320-9E1A-7016F7A479F9}">
          <x14:formula1>
            <xm:f>'Tabela miracatiba'!$B$4:$B$36</xm:f>
          </x14:formula1>
          <xm:sqref>C6</xm:sqref>
        </x14:dataValidation>
        <x14:dataValidation type="list" allowBlank="1" showInputMessage="1" showErrorMessage="1" xr:uid="{30047C52-9EAA-407F-8861-B20FA2C2B009}">
          <x14:formula1>
            <xm:f>'Tabela miracatiba'!$N$4:$N$36</xm:f>
          </x14:formula1>
          <xm:sqref>H16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A2689-8CC5-4929-B630-B8269F6B59D1}">
  <dimension ref="A1:D100"/>
  <sheetViews>
    <sheetView tabSelected="1" workbookViewId="0">
      <selection activeCell="A40" sqref="A40"/>
    </sheetView>
  </sheetViews>
  <sheetFormatPr defaultRowHeight="18.75"/>
  <cols>
    <col min="1" max="1" width="47.5703125" style="36" customWidth="1"/>
    <col min="2" max="2" width="25.85546875" style="36" customWidth="1"/>
    <col min="3" max="3" width="26.42578125" style="38" customWidth="1"/>
    <col min="4" max="4" width="26.42578125" style="40" bestFit="1" customWidth="1"/>
    <col min="5" max="32" width="5.140625" bestFit="1" customWidth="1"/>
    <col min="33" max="33" width="10.42578125" bestFit="1" customWidth="1"/>
  </cols>
  <sheetData>
    <row r="1" spans="1:4" ht="18.75" customHeight="1">
      <c r="A1" s="37" t="s">
        <v>8</v>
      </c>
      <c r="B1" s="36" t="s">
        <v>110</v>
      </c>
    </row>
    <row r="2" spans="1:4" ht="31.5" customHeight="1"/>
    <row r="3" spans="1:4" ht="15" customHeight="1">
      <c r="A3" s="37" t="s">
        <v>3</v>
      </c>
      <c r="B3" s="37" t="s">
        <v>7</v>
      </c>
      <c r="C3" s="36" t="s">
        <v>111</v>
      </c>
      <c r="D3"/>
    </row>
    <row r="4" spans="1:4" ht="15" customHeight="1">
      <c r="A4" s="36" t="s">
        <v>78</v>
      </c>
      <c r="B4" s="36">
        <v>1000</v>
      </c>
      <c r="C4" s="39">
        <v>5200</v>
      </c>
      <c r="D4"/>
    </row>
    <row r="5" spans="1:4" ht="15" customHeight="1">
      <c r="B5" s="36">
        <v>1006</v>
      </c>
      <c r="C5" s="39">
        <v>5231.2</v>
      </c>
      <c r="D5"/>
    </row>
    <row r="6" spans="1:4" ht="15" customHeight="1">
      <c r="B6" s="36">
        <v>1007</v>
      </c>
      <c r="C6" s="39">
        <v>5236.3999999999996</v>
      </c>
      <c r="D6"/>
    </row>
    <row r="7" spans="1:4" ht="15" customHeight="1">
      <c r="B7" s="36">
        <v>1040</v>
      </c>
      <c r="C7" s="39">
        <v>5408</v>
      </c>
      <c r="D7"/>
    </row>
    <row r="8" spans="1:4" ht="15" customHeight="1">
      <c r="B8" s="36">
        <v>1100</v>
      </c>
      <c r="C8" s="39">
        <v>5720</v>
      </c>
      <c r="D8"/>
    </row>
    <row r="9" spans="1:4" ht="15" customHeight="1">
      <c r="A9" s="36" t="s">
        <v>112</v>
      </c>
      <c r="C9" s="39">
        <v>26795.599999999999</v>
      </c>
      <c r="D9"/>
    </row>
    <row r="10" spans="1:4">
      <c r="A10" s="36" t="s">
        <v>15</v>
      </c>
      <c r="B10" s="36">
        <v>700</v>
      </c>
      <c r="C10" s="39">
        <v>3640</v>
      </c>
      <c r="D10"/>
    </row>
    <row r="11" spans="1:4">
      <c r="B11" s="36">
        <v>780</v>
      </c>
      <c r="C11" s="39">
        <v>4056</v>
      </c>
      <c r="D11"/>
    </row>
    <row r="12" spans="1:4">
      <c r="B12" s="36">
        <v>900</v>
      </c>
      <c r="C12" s="39">
        <v>4680</v>
      </c>
      <c r="D12"/>
    </row>
    <row r="13" spans="1:4">
      <c r="B13" s="36">
        <v>1000</v>
      </c>
      <c r="C13" s="39">
        <v>0</v>
      </c>
      <c r="D13"/>
    </row>
    <row r="14" spans="1:4">
      <c r="B14" s="36">
        <v>1030</v>
      </c>
      <c r="C14" s="39">
        <v>5356</v>
      </c>
      <c r="D14"/>
    </row>
    <row r="15" spans="1:4">
      <c r="B15" s="36">
        <v>1050</v>
      </c>
      <c r="C15" s="39">
        <v>5460</v>
      </c>
      <c r="D15"/>
    </row>
    <row r="16" spans="1:4">
      <c r="B16" s="36">
        <v>1090</v>
      </c>
      <c r="C16" s="39">
        <v>5668</v>
      </c>
      <c r="D16"/>
    </row>
    <row r="17" spans="1:4">
      <c r="B17" s="36">
        <v>1150</v>
      </c>
      <c r="C17" s="39">
        <v>5980</v>
      </c>
      <c r="D17"/>
    </row>
    <row r="18" spans="1:4">
      <c r="B18" s="36">
        <v>1200</v>
      </c>
      <c r="C18" s="39">
        <v>6240</v>
      </c>
      <c r="D18"/>
    </row>
    <row r="19" spans="1:4">
      <c r="A19" s="36" t="s">
        <v>113</v>
      </c>
      <c r="C19" s="39">
        <v>41080</v>
      </c>
      <c r="D19"/>
    </row>
    <row r="20" spans="1:4">
      <c r="A20" s="36" t="s">
        <v>40</v>
      </c>
      <c r="B20" s="36">
        <v>3020</v>
      </c>
      <c r="C20" s="39">
        <v>20234</v>
      </c>
      <c r="D20"/>
    </row>
    <row r="21" spans="1:4">
      <c r="B21" s="36">
        <v>3100</v>
      </c>
      <c r="C21" s="39">
        <v>2</v>
      </c>
      <c r="D21"/>
    </row>
    <row r="22" spans="1:4">
      <c r="B22" s="36">
        <v>3120</v>
      </c>
      <c r="C22" s="39">
        <v>20904</v>
      </c>
      <c r="D22"/>
    </row>
    <row r="23" spans="1:4">
      <c r="B23" s="36">
        <v>3150</v>
      </c>
      <c r="C23" s="39">
        <v>21105</v>
      </c>
      <c r="D23"/>
    </row>
    <row r="24" spans="1:4">
      <c r="B24" s="36">
        <v>3220</v>
      </c>
      <c r="C24" s="39">
        <v>21574</v>
      </c>
      <c r="D24"/>
    </row>
    <row r="25" spans="1:4">
      <c r="B25" s="36">
        <v>3310</v>
      </c>
      <c r="C25" s="39">
        <v>22177</v>
      </c>
      <c r="D25"/>
    </row>
    <row r="26" spans="1:4">
      <c r="B26" s="36">
        <v>3320</v>
      </c>
      <c r="C26" s="39">
        <v>22244</v>
      </c>
      <c r="D26"/>
    </row>
    <row r="27" spans="1:4">
      <c r="B27" s="36">
        <v>3650</v>
      </c>
      <c r="C27" s="39">
        <v>24455</v>
      </c>
      <c r="D27"/>
    </row>
    <row r="28" spans="1:4">
      <c r="B28" s="36">
        <v>3950</v>
      </c>
      <c r="C28" s="39">
        <v>26465</v>
      </c>
      <c r="D28"/>
    </row>
    <row r="29" spans="1:4">
      <c r="A29" s="36" t="s">
        <v>114</v>
      </c>
      <c r="C29" s="39">
        <v>179160</v>
      </c>
      <c r="D29"/>
    </row>
    <row r="30" spans="1:4">
      <c r="A30" s="36" t="s">
        <v>89</v>
      </c>
      <c r="B30" s="36">
        <v>2100</v>
      </c>
      <c r="C30" s="39">
        <v>0</v>
      </c>
      <c r="D30"/>
    </row>
    <row r="31" spans="1:4">
      <c r="A31" s="36" t="s">
        <v>115</v>
      </c>
      <c r="C31" s="39">
        <v>0</v>
      </c>
      <c r="D31"/>
    </row>
    <row r="32" spans="1:4">
      <c r="A32" s="36" t="s">
        <v>60</v>
      </c>
      <c r="B32" s="36">
        <v>1022</v>
      </c>
      <c r="C32" s="39">
        <v>5314.4</v>
      </c>
      <c r="D32"/>
    </row>
    <row r="33" spans="1:4">
      <c r="B33" s="36">
        <v>1203</v>
      </c>
      <c r="C33" s="39">
        <v>6255.6</v>
      </c>
      <c r="D33"/>
    </row>
    <row r="34" spans="1:4">
      <c r="B34" s="36">
        <v>1309</v>
      </c>
      <c r="C34" s="39">
        <v>6806.8</v>
      </c>
      <c r="D34"/>
    </row>
    <row r="35" spans="1:4">
      <c r="B35" s="36">
        <v>1400</v>
      </c>
      <c r="C35" s="39">
        <v>7280</v>
      </c>
      <c r="D35"/>
    </row>
    <row r="36" spans="1:4">
      <c r="B36" s="36">
        <v>1403</v>
      </c>
      <c r="C36" s="39">
        <v>7295.6</v>
      </c>
      <c r="D36"/>
    </row>
    <row r="37" spans="1:4">
      <c r="B37" s="36">
        <v>1422</v>
      </c>
      <c r="C37" s="39">
        <v>7394.4</v>
      </c>
      <c r="D37"/>
    </row>
    <row r="38" spans="1:4">
      <c r="B38" s="36">
        <v>1460</v>
      </c>
      <c r="C38" s="39">
        <v>5</v>
      </c>
      <c r="D38"/>
    </row>
    <row r="39" spans="1:4">
      <c r="B39" s="36">
        <v>1590</v>
      </c>
      <c r="C39" s="39">
        <v>8268</v>
      </c>
      <c r="D39"/>
    </row>
    <row r="40" spans="1:4">
      <c r="A40" s="36" t="s">
        <v>116</v>
      </c>
      <c r="C40" s="39">
        <v>48619.8</v>
      </c>
      <c r="D40"/>
    </row>
    <row r="41" spans="1:4">
      <c r="A41" s="36" t="s">
        <v>117</v>
      </c>
      <c r="C41" s="39">
        <v>295655.40000000002</v>
      </c>
      <c r="D41"/>
    </row>
    <row r="42" spans="1:4">
      <c r="A42"/>
      <c r="B42"/>
      <c r="C42"/>
      <c r="D42"/>
    </row>
    <row r="43" spans="1:4">
      <c r="A43"/>
      <c r="B43"/>
      <c r="C43"/>
      <c r="D43"/>
    </row>
    <row r="44" spans="1:4">
      <c r="A44"/>
      <c r="B44"/>
      <c r="C44"/>
      <c r="D44"/>
    </row>
    <row r="45" spans="1:4">
      <c r="A45"/>
      <c r="B45"/>
      <c r="C45"/>
      <c r="D45"/>
    </row>
    <row r="46" spans="1:4">
      <c r="A46"/>
      <c r="B46"/>
      <c r="C46"/>
      <c r="D46"/>
    </row>
    <row r="47" spans="1:4">
      <c r="A47"/>
      <c r="B47"/>
      <c r="C47"/>
      <c r="D47"/>
    </row>
    <row r="48" spans="1:4">
      <c r="A48"/>
      <c r="B48"/>
      <c r="C48"/>
      <c r="D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spans="1:4">
      <c r="A65"/>
      <c r="B65"/>
      <c r="C65"/>
      <c r="D65"/>
    </row>
    <row r="66" spans="1:4">
      <c r="A66"/>
      <c r="B66"/>
      <c r="C66"/>
      <c r="D66"/>
    </row>
    <row r="67" spans="1:4">
      <c r="A67"/>
      <c r="B67"/>
      <c r="C67"/>
      <c r="D67"/>
    </row>
    <row r="68" spans="1:4">
      <c r="A68"/>
      <c r="B68"/>
      <c r="C68"/>
      <c r="D68"/>
    </row>
    <row r="69" spans="1:4">
      <c r="A69"/>
      <c r="B69"/>
      <c r="C69"/>
      <c r="D69"/>
    </row>
    <row r="70" spans="1:4">
      <c r="A70"/>
      <c r="B70"/>
      <c r="C70"/>
      <c r="D70"/>
    </row>
    <row r="71" spans="1:4">
      <c r="A71"/>
      <c r="B71"/>
      <c r="C71"/>
      <c r="D71"/>
    </row>
    <row r="72" spans="1:4">
      <c r="A72"/>
      <c r="B72"/>
      <c r="C72"/>
      <c r="D72"/>
    </row>
    <row r="73" spans="1:4">
      <c r="A73"/>
      <c r="B73"/>
      <c r="C73"/>
      <c r="D73"/>
    </row>
    <row r="74" spans="1:4">
      <c r="A74"/>
      <c r="B74"/>
      <c r="C74"/>
    </row>
    <row r="75" spans="1:4">
      <c r="A75"/>
      <c r="B75"/>
      <c r="C75"/>
    </row>
    <row r="76" spans="1:4">
      <c r="A76"/>
      <c r="B76"/>
      <c r="C76"/>
    </row>
    <row r="77" spans="1:4">
      <c r="A77"/>
      <c r="B77"/>
      <c r="C77"/>
    </row>
    <row r="78" spans="1:4">
      <c r="A78"/>
      <c r="B78"/>
      <c r="C78"/>
    </row>
    <row r="79" spans="1:4">
      <c r="A79"/>
      <c r="B79"/>
      <c r="C79"/>
    </row>
    <row r="80" spans="1:4">
      <c r="A80"/>
      <c r="B80"/>
      <c r="C80"/>
    </row>
    <row r="81" spans="1:3">
      <c r="A81"/>
      <c r="B81"/>
      <c r="C81"/>
    </row>
    <row r="82" spans="1:3">
      <c r="A82"/>
      <c r="B82"/>
      <c r="C82"/>
    </row>
    <row r="83" spans="1:3">
      <c r="A83"/>
      <c r="B83"/>
      <c r="C83"/>
    </row>
    <row r="84" spans="1:3">
      <c r="A84"/>
      <c r="B84"/>
      <c r="C84"/>
    </row>
    <row r="85" spans="1:3">
      <c r="A85"/>
      <c r="B85"/>
      <c r="C85"/>
    </row>
    <row r="86" spans="1:3">
      <c r="A86"/>
      <c r="B86"/>
      <c r="C86"/>
    </row>
    <row r="87" spans="1:3">
      <c r="A87"/>
      <c r="B87"/>
      <c r="C87"/>
    </row>
    <row r="88" spans="1:3">
      <c r="A88"/>
      <c r="B88"/>
      <c r="C88"/>
    </row>
    <row r="89" spans="1:3">
      <c r="A89"/>
      <c r="B89"/>
      <c r="C89"/>
    </row>
    <row r="90" spans="1:3">
      <c r="A90"/>
      <c r="B90"/>
      <c r="C90"/>
    </row>
    <row r="91" spans="1:3">
      <c r="A91"/>
      <c r="B91"/>
      <c r="C91"/>
    </row>
    <row r="92" spans="1:3">
      <c r="A92"/>
      <c r="B92"/>
      <c r="C92"/>
    </row>
    <row r="93" spans="1:3">
      <c r="A93"/>
      <c r="B93"/>
      <c r="C93"/>
    </row>
    <row r="94" spans="1:3">
      <c r="A94"/>
      <c r="B94"/>
      <c r="C94"/>
    </row>
    <row r="95" spans="1:3">
      <c r="A95"/>
      <c r="B95"/>
      <c r="C95"/>
    </row>
    <row r="96" spans="1:3">
      <c r="A96"/>
      <c r="B96"/>
      <c r="C96"/>
    </row>
    <row r="97" spans="1:3">
      <c r="A97"/>
      <c r="B97"/>
      <c r="C97"/>
    </row>
    <row r="98" spans="1:3">
      <c r="A98"/>
      <c r="B98"/>
      <c r="C98"/>
    </row>
    <row r="99" spans="1:3">
      <c r="A99"/>
      <c r="B99"/>
      <c r="C99"/>
    </row>
    <row r="100" spans="1:3">
      <c r="A100"/>
      <c r="B100"/>
      <c r="C10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2025-10-30T18:29:17Z</dcterms:created>
  <dcterms:modified xsi:type="dcterms:W3CDTF">2026-09-04T19:27:24Z</dcterms:modified>
  <cp:category/>
  <cp:contentStatus/>
</cp:coreProperties>
</file>