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egulio/Documents/MATLAB/edp/"/>
    </mc:Choice>
  </mc:AlternateContent>
  <xr:revisionPtr revIDLastSave="0" documentId="13_ncr:1_{BBE6092C-CC4A-B64C-8AA7-0CFECA639FA3}" xr6:coauthVersionLast="45" xr6:coauthVersionMax="45" xr10:uidLastSave="{00000000-0000-0000-0000-000000000000}"/>
  <bookViews>
    <workbookView xWindow="0" yWindow="0" windowWidth="28800" windowHeight="18000" activeTab="1" xr2:uid="{86B92337-7A10-3344-8E23-239E75A3C690}"/>
  </bookViews>
  <sheets>
    <sheet name="Inversionista" sheetId="2" r:id="rId1"/>
    <sheet name="Hoja1" sheetId="7" r:id="rId2"/>
    <sheet name="Financista" sheetId="3" r:id="rId3"/>
    <sheet name="Financiamient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5" i="7" l="1"/>
  <c r="J16" i="7" s="1"/>
  <c r="L12" i="7"/>
  <c r="K12" i="7"/>
  <c r="L9" i="7"/>
  <c r="L10" i="7" s="1"/>
  <c r="K9" i="7"/>
  <c r="D15" i="7"/>
  <c r="D10" i="7"/>
  <c r="C10" i="7"/>
  <c r="C9" i="7"/>
  <c r="D9" i="7"/>
  <c r="B15" i="7"/>
  <c r="B16" i="7" s="1"/>
  <c r="D12" i="7"/>
  <c r="C12" i="7"/>
  <c r="L11" i="7" l="1"/>
  <c r="L15" i="7" s="1"/>
  <c r="L16" i="7" s="1"/>
  <c r="K10" i="7"/>
  <c r="K11" i="7" s="1"/>
  <c r="K15" i="7" s="1"/>
  <c r="K16" i="7" s="1"/>
  <c r="C11" i="7"/>
  <c r="C15" i="7" s="1"/>
  <c r="C16" i="7" s="1"/>
  <c r="D11" i="7"/>
  <c r="D16" i="7" s="1"/>
  <c r="J17" i="7" l="1"/>
  <c r="B17" i="7"/>
  <c r="B7" i="6"/>
  <c r="B12" i="3"/>
  <c r="O4" i="3"/>
  <c r="P4" i="3" s="1"/>
  <c r="L5" i="3" s="1"/>
  <c r="N5" i="3"/>
  <c r="N6" i="3" s="1"/>
  <c r="N7" i="3" s="1"/>
  <c r="E11" i="2"/>
  <c r="E6" i="2"/>
  <c r="D6" i="2"/>
  <c r="L15" i="3"/>
  <c r="F6" i="6"/>
  <c r="F5" i="6"/>
  <c r="F19" i="3"/>
  <c r="F12" i="3"/>
  <c r="L4" i="3"/>
  <c r="D7" i="2"/>
  <c r="E7" i="2" s="1"/>
  <c r="C5" i="6" l="1"/>
  <c r="D5" i="6" l="1"/>
  <c r="B4" i="6" l="1"/>
  <c r="B8" i="6" s="1"/>
  <c r="B18" i="6"/>
  <c r="F18" i="3"/>
  <c r="F17" i="3"/>
  <c r="M5" i="3"/>
  <c r="O5" i="3" s="1"/>
  <c r="F10" i="3"/>
  <c r="F9" i="3"/>
  <c r="F8" i="3"/>
  <c r="F16" i="3" s="1"/>
  <c r="D8" i="3"/>
  <c r="D16" i="3" s="1"/>
  <c r="E8" i="3"/>
  <c r="E16" i="3" s="1"/>
  <c r="C8" i="3"/>
  <c r="C16" i="3" s="1"/>
  <c r="C7" i="3"/>
  <c r="C6" i="3"/>
  <c r="B5" i="3"/>
  <c r="B4" i="3"/>
  <c r="B21" i="3" s="1"/>
  <c r="B17" i="2"/>
  <c r="B18" i="2" s="1"/>
  <c r="D14" i="2"/>
  <c r="E14" i="2"/>
  <c r="C14" i="2"/>
  <c r="B22" i="3" l="1"/>
  <c r="C11" i="3"/>
  <c r="C19" i="3" l="1"/>
  <c r="C6" i="6"/>
  <c r="C7" i="6" s="1"/>
  <c r="C8" i="6" s="1"/>
  <c r="C12" i="3"/>
  <c r="C13" i="3" s="1"/>
  <c r="C14" i="3" s="1"/>
  <c r="C15" i="3" s="1"/>
  <c r="P5" i="3" l="1"/>
  <c r="L6" i="3" s="1"/>
  <c r="M6" i="3" s="1"/>
  <c r="O6" i="3" s="1"/>
  <c r="C21" i="3"/>
  <c r="C22" i="3" s="1"/>
  <c r="C11" i="2"/>
  <c r="D6" i="3"/>
  <c r="D6" i="6" l="1"/>
  <c r="D7" i="6" s="1"/>
  <c r="D8" i="6" s="1"/>
  <c r="D12" i="3"/>
  <c r="D7" i="3"/>
  <c r="D11" i="3" s="1"/>
  <c r="D11" i="2"/>
  <c r="E6" i="3"/>
  <c r="C12" i="2"/>
  <c r="C13" i="2" s="1"/>
  <c r="C17" i="2" s="1"/>
  <c r="C18" i="2" s="1"/>
  <c r="D13" i="3" l="1"/>
  <c r="D14" i="3" s="1"/>
  <c r="D15" i="3" s="1"/>
  <c r="F7" i="3"/>
  <c r="E7" i="3"/>
  <c r="E11" i="3" s="1"/>
  <c r="D12" i="2"/>
  <c r="D13" i="2" s="1"/>
  <c r="D17" i="2" s="1"/>
  <c r="D18" i="2" s="1"/>
  <c r="F6" i="3" l="1"/>
  <c r="F11" i="3" s="1"/>
  <c r="F13" i="3" s="1"/>
  <c r="F14" i="3" s="1"/>
  <c r="E12" i="2"/>
  <c r="E13" i="2" s="1"/>
  <c r="E17" i="2" s="1"/>
  <c r="E18" i="2" l="1"/>
  <c r="B19" i="2" s="1"/>
  <c r="F15" i="3"/>
  <c r="F21" i="3" s="1"/>
  <c r="C14" i="6" l="1"/>
  <c r="F22" i="3"/>
  <c r="D19" i="3" l="1"/>
  <c r="D21" i="3" s="1"/>
  <c r="D22" i="3" s="1"/>
  <c r="P6" i="3" l="1"/>
  <c r="L7" i="3" s="1"/>
  <c r="M7" i="3" l="1"/>
  <c r="O7" i="3" s="1"/>
  <c r="P7" i="3" s="1"/>
  <c r="E7" i="6" l="1"/>
  <c r="E8" i="6" s="1"/>
  <c r="B9" i="6" s="1"/>
  <c r="E14" i="6" s="1"/>
  <c r="D14" i="6" s="1"/>
  <c r="E13" i="3"/>
  <c r="E14" i="3" s="1"/>
  <c r="E15" i="3" s="1"/>
  <c r="E21" i="3" s="1"/>
  <c r="E22" i="3" s="1"/>
  <c r="B24" i="3" l="1"/>
  <c r="A14" i="6" s="1"/>
</calcChain>
</file>

<file path=xl/sharedStrings.xml><?xml version="1.0" encoding="utf-8"?>
<sst xmlns="http://schemas.openxmlformats.org/spreadsheetml/2006/main" count="121" uniqueCount="54">
  <si>
    <t>Intereses</t>
  </si>
  <si>
    <t>Impuestos</t>
  </si>
  <si>
    <t>Flujo de Caja Neto</t>
  </si>
  <si>
    <t>Inversionista</t>
  </si>
  <si>
    <t>Periodo</t>
  </si>
  <si>
    <t>Inv ACT Depreciables</t>
  </si>
  <si>
    <t>INV ACT No Depreciables</t>
  </si>
  <si>
    <t>Ingreso Ventas</t>
  </si>
  <si>
    <t>Costo Ventas</t>
  </si>
  <si>
    <t>Depreciacion</t>
  </si>
  <si>
    <t>UT/Perdida valor AD</t>
  </si>
  <si>
    <t>UT/Perdida valo AND</t>
  </si>
  <si>
    <t>UAI</t>
  </si>
  <si>
    <t>Valor Residual AD</t>
  </si>
  <si>
    <t>Valor Residual AND</t>
  </si>
  <si>
    <t>Flujo de caja Neto</t>
  </si>
  <si>
    <t>impuestos</t>
  </si>
  <si>
    <t>tmar</t>
  </si>
  <si>
    <t>financista</t>
  </si>
  <si>
    <t>UAI e Intereses</t>
  </si>
  <si>
    <t xml:space="preserve">Impuestos </t>
  </si>
  <si>
    <t>UDI</t>
  </si>
  <si>
    <t>Amortizaciones</t>
  </si>
  <si>
    <t>Prestamo</t>
  </si>
  <si>
    <t>Van proyecto Financiado</t>
  </si>
  <si>
    <t>VAN Proyecto Puro</t>
  </si>
  <si>
    <t>Financiamiento</t>
  </si>
  <si>
    <t>Cuota</t>
  </si>
  <si>
    <t>Van Financiamiento</t>
  </si>
  <si>
    <t>Ventaja Tributaria (t*intereses)</t>
  </si>
  <si>
    <t>VAN PF</t>
  </si>
  <si>
    <t>"="</t>
  </si>
  <si>
    <t>VAN PP</t>
  </si>
  <si>
    <t>+</t>
  </si>
  <si>
    <t>VAN F</t>
  </si>
  <si>
    <t>UT/Perdida valor AND</t>
  </si>
  <si>
    <t>FCN Descontado</t>
  </si>
  <si>
    <t>PERIODO</t>
  </si>
  <si>
    <t>SII</t>
  </si>
  <si>
    <t>INTERESES</t>
  </si>
  <si>
    <t>CUOTA</t>
  </si>
  <si>
    <t>AMORT</t>
  </si>
  <si>
    <t>SIF</t>
  </si>
  <si>
    <t>-</t>
  </si>
  <si>
    <t>TOTAL</t>
  </si>
  <si>
    <t>FCD</t>
  </si>
  <si>
    <t>t</t>
  </si>
  <si>
    <t>n  (cuotas)</t>
  </si>
  <si>
    <t>i (prestamo)</t>
  </si>
  <si>
    <t>v1 (i=g)</t>
  </si>
  <si>
    <t xml:space="preserve">v0 </t>
  </si>
  <si>
    <t xml:space="preserve">imp </t>
  </si>
  <si>
    <t>VAN MAQUINA A</t>
  </si>
  <si>
    <t>VAN MAQUINA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</si>
</sst>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0" xfId="0" applyFill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9" fontId="0" fillId="0" borderId="0" xfId="0" applyNumberFormat="1"/>
    <xf numFmtId="0" fontId="0" fillId="4" borderId="0" xfId="0" applyFill="1"/>
    <xf numFmtId="0" fontId="0" fillId="4" borderId="0" xfId="0" applyNumberFormat="1" applyFill="1"/>
    <xf numFmtId="9" fontId="0" fillId="0" borderId="0" xfId="0" applyNumberFormat="1" applyFill="1"/>
    <xf numFmtId="0" fontId="0" fillId="0" borderId="1" xfId="0" applyNumberFormat="1" applyFill="1" applyBorder="1"/>
    <xf numFmtId="0" fontId="0" fillId="2" borderId="1" xfId="0" applyFill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quotePrefix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</xdr:row>
      <xdr:rowOff>25400</xdr:rowOff>
    </xdr:from>
    <xdr:to>
      <xdr:col>11</xdr:col>
      <xdr:colOff>736600</xdr:colOff>
      <xdr:row>13</xdr:row>
      <xdr:rowOff>63500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95BAFE0-8925-2C45-BA30-CA2A68BEF0C2}"/>
            </a:ext>
          </a:extLst>
        </xdr:cNvPr>
        <xdr:cNvSpPr txBox="1"/>
      </xdr:nvSpPr>
      <xdr:spPr>
        <a:xfrm>
          <a:off x="8839200" y="1447800"/>
          <a:ext cx="1968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REVISA</a:t>
          </a:r>
          <a:r>
            <a:rPr lang="es-ES_tradnl" sz="1100" baseline="0"/>
            <a:t> LOS SIGNOS </a:t>
          </a:r>
        </a:p>
        <a:p>
          <a:r>
            <a:rPr lang="es-ES_tradnl" sz="1100" baseline="0"/>
            <a:t>REVISA N de la DEPRECIACION</a:t>
          </a:r>
        </a:p>
        <a:p>
          <a:r>
            <a:rPr lang="es-ES_tradnl" sz="1100"/>
            <a:t>VALORES</a:t>
          </a:r>
          <a:r>
            <a:rPr lang="es-ES_tradnl" sz="1100" baseline="0"/>
            <a:t> RESIDUALES</a:t>
          </a:r>
        </a:p>
        <a:p>
          <a:r>
            <a:rPr lang="es-ES_tradnl" sz="1100" baseline="0"/>
            <a:t>HASTA DONDE TOMA EL VAN</a:t>
          </a:r>
          <a:endParaRPr lang="es-ES_tradnl" sz="1100"/>
        </a:p>
      </xdr:txBody>
    </xdr:sp>
    <xdr:clientData/>
  </xdr:twoCellAnchor>
  <xdr:twoCellAnchor>
    <xdr:from>
      <xdr:col>9</xdr:col>
      <xdr:colOff>482600</xdr:colOff>
      <xdr:row>15</xdr:row>
      <xdr:rowOff>114300</xdr:rowOff>
    </xdr:from>
    <xdr:to>
      <xdr:col>11</xdr:col>
      <xdr:colOff>800100</xdr:colOff>
      <xdr:row>21</xdr:row>
      <xdr:rowOff>152400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8819E078-8EC8-7147-8911-3A3BA090445F}"/>
            </a:ext>
          </a:extLst>
        </xdr:cNvPr>
        <xdr:cNvSpPr txBox="1"/>
      </xdr:nvSpPr>
      <xdr:spPr>
        <a:xfrm>
          <a:off x="8902700" y="3162300"/>
          <a:ext cx="19685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EL VALOR RESIDUAL</a:t>
          </a:r>
          <a:r>
            <a:rPr lang="es-ES_tradnl" sz="1100" baseline="0"/>
            <a:t> DEL NO DEPRECIABLE ES EL VALOR QUE COSTO AL PRINCIPIO LAJIKL</a:t>
          </a:r>
        </a:p>
        <a:p>
          <a:endParaRPr lang="es-ES_tradnl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10</xdr:row>
      <xdr:rowOff>152400</xdr:rowOff>
    </xdr:from>
    <xdr:to>
      <xdr:col>11</xdr:col>
      <xdr:colOff>584200</xdr:colOff>
      <xdr:row>17</xdr:row>
      <xdr:rowOff>152400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D2674732-134B-BC40-829A-DACB341E2B0B}"/>
            </a:ext>
          </a:extLst>
        </xdr:cNvPr>
        <xdr:cNvSpPr txBox="1"/>
      </xdr:nvSpPr>
      <xdr:spPr>
        <a:xfrm>
          <a:off x="6578600" y="2184400"/>
          <a:ext cx="4356100" cy="1422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_tradnl" sz="1100"/>
            <a:t>Si VAN PP</a:t>
          </a:r>
          <a:r>
            <a:rPr lang="es-ES_tradnl" sz="1100" baseline="0"/>
            <a:t> negativo pero VAN F positivo y la suma positiva, igual no debe hacerse el proyecto ya que mejor usar ese fianciamiento en otro proyecto</a:t>
          </a:r>
        </a:p>
        <a:p>
          <a:r>
            <a:rPr lang="es-ES_tradnl" sz="1100" baseline="0"/>
            <a:t>SI VAN PP positivo pero VAN F negativo, igual podemos hacer el proyecto si la suma es positiva, ya que puede que nuestro financista nos este cobrando mucho pero aun asi tenemos ganancias , suponiendo que ese financista es la mejor opcion para que nos financie</a:t>
          </a:r>
        </a:p>
        <a:p>
          <a:endParaRPr lang="es-ES_tradnl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4972-4C9E-3E47-BFF7-43B30C4D184B}">
  <dimension ref="A1:H22"/>
  <sheetViews>
    <sheetView zoomScale="150" workbookViewId="0">
      <selection activeCell="A3" sqref="A3:D19"/>
    </sheetView>
  </sheetViews>
  <sheetFormatPr baseColWidth="10" defaultRowHeight="16" x14ac:dyDescent="0.2"/>
  <cols>
    <col min="1" max="1" width="22" bestFit="1" customWidth="1"/>
    <col min="2" max="2" width="12.6640625" bestFit="1" customWidth="1"/>
  </cols>
  <sheetData>
    <row r="1" spans="1:8" x14ac:dyDescent="0.2">
      <c r="A1" s="14" t="s">
        <v>3</v>
      </c>
      <c r="B1" s="14"/>
      <c r="C1" s="14"/>
      <c r="D1" s="14"/>
      <c r="E1" s="14"/>
      <c r="F1" s="14"/>
    </row>
    <row r="2" spans="1:8" x14ac:dyDescent="0.2">
      <c r="A2" s="15"/>
      <c r="B2" s="15"/>
      <c r="C2" s="15"/>
      <c r="D2" s="15"/>
      <c r="E2" s="15"/>
      <c r="F2" s="15"/>
    </row>
    <row r="3" spans="1:8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4">
        <v>5</v>
      </c>
    </row>
    <row r="4" spans="1:8" x14ac:dyDescent="0.2">
      <c r="A4" s="1" t="s">
        <v>5</v>
      </c>
      <c r="B4" s="1">
        <v>-120000</v>
      </c>
      <c r="C4" s="1"/>
      <c r="D4" s="1"/>
      <c r="E4" s="1"/>
      <c r="F4" s="1"/>
      <c r="G4" s="1"/>
      <c r="H4" t="s">
        <v>43</v>
      </c>
    </row>
    <row r="5" spans="1:8" x14ac:dyDescent="0.2">
      <c r="A5" s="1" t="s">
        <v>6</v>
      </c>
      <c r="B5" s="1">
        <v>-40000</v>
      </c>
      <c r="C5" s="1"/>
      <c r="D5" s="1"/>
      <c r="E5" s="1"/>
      <c r="F5" s="1"/>
      <c r="G5" s="1"/>
      <c r="H5" t="s">
        <v>43</v>
      </c>
    </row>
    <row r="6" spans="1:8" x14ac:dyDescent="0.2">
      <c r="A6" s="1" t="s">
        <v>7</v>
      </c>
      <c r="B6" s="1"/>
      <c r="C6" s="1">
        <v>100000</v>
      </c>
      <c r="D6" s="1">
        <f>C6*1.15</f>
        <v>114999.99999999999</v>
      </c>
      <c r="E6" s="1">
        <f>D6*1.15</f>
        <v>132249.99999999997</v>
      </c>
      <c r="F6" s="1"/>
      <c r="G6" s="1"/>
    </row>
    <row r="7" spans="1:8" x14ac:dyDescent="0.2">
      <c r="A7" s="1" t="s">
        <v>8</v>
      </c>
      <c r="B7" s="1"/>
      <c r="C7" s="1">
        <v>-30000</v>
      </c>
      <c r="D7" s="1">
        <f>C7*1.2</f>
        <v>-36000</v>
      </c>
      <c r="E7" s="1">
        <f t="shared" ref="E7:F7" si="0">D7*1.2</f>
        <v>-43200</v>
      </c>
      <c r="F7" s="1"/>
      <c r="G7" s="1"/>
      <c r="H7" t="s">
        <v>43</v>
      </c>
    </row>
    <row r="8" spans="1:8" x14ac:dyDescent="0.2">
      <c r="A8" s="1" t="s">
        <v>9</v>
      </c>
      <c r="B8" s="1"/>
      <c r="C8" s="13">
        <v>-30000</v>
      </c>
      <c r="D8" s="13">
        <v>-30000</v>
      </c>
      <c r="E8" s="13">
        <v>-30000</v>
      </c>
      <c r="F8" s="1"/>
      <c r="G8" s="1"/>
      <c r="H8" t="s">
        <v>43</v>
      </c>
    </row>
    <row r="9" spans="1:8" x14ac:dyDescent="0.2">
      <c r="A9" s="1" t="s">
        <v>10</v>
      </c>
      <c r="B9" s="1"/>
      <c r="C9" s="1"/>
      <c r="D9" s="1"/>
      <c r="E9" s="1">
        <v>-5000</v>
      </c>
      <c r="F9" s="1"/>
      <c r="G9" s="1"/>
    </row>
    <row r="10" spans="1:8" x14ac:dyDescent="0.2">
      <c r="A10" s="1" t="s">
        <v>35</v>
      </c>
      <c r="B10" s="1"/>
      <c r="C10" s="1"/>
      <c r="D10" s="1"/>
      <c r="E10" s="1">
        <v>1000</v>
      </c>
      <c r="F10" s="1"/>
      <c r="G10" s="1"/>
    </row>
    <row r="11" spans="1:8" x14ac:dyDescent="0.2">
      <c r="A11" s="2" t="s">
        <v>12</v>
      </c>
      <c r="B11" s="1"/>
      <c r="C11" s="1">
        <f>SUM(C4:C10)</f>
        <v>40000</v>
      </c>
      <c r="D11" s="1">
        <f t="shared" ref="D11:F11" si="1">SUM(D4:D10)</f>
        <v>48999.999999999985</v>
      </c>
      <c r="E11" s="1">
        <f>SUM(E4:E10)</f>
        <v>55049.999999999971</v>
      </c>
      <c r="F11" s="1"/>
      <c r="G11" s="1"/>
    </row>
    <row r="12" spans="1:8" x14ac:dyDescent="0.2">
      <c r="A12" s="4" t="s">
        <v>20</v>
      </c>
      <c r="B12" s="1"/>
      <c r="C12" s="1">
        <f>$B$22*C11</f>
        <v>10800</v>
      </c>
      <c r="D12" s="1">
        <f t="shared" ref="D12:F12" si="2">$B$22*D11</f>
        <v>13229.999999999996</v>
      </c>
      <c r="E12" s="1">
        <f t="shared" si="2"/>
        <v>14863.499999999993</v>
      </c>
      <c r="F12" s="1"/>
      <c r="G12" s="1"/>
      <c r="H12" t="s">
        <v>33</v>
      </c>
    </row>
    <row r="13" spans="1:8" x14ac:dyDescent="0.2">
      <c r="A13" s="2" t="s">
        <v>21</v>
      </c>
      <c r="B13" s="1"/>
      <c r="C13" s="1">
        <f>C11-C12</f>
        <v>29200</v>
      </c>
      <c r="D13" s="1">
        <f t="shared" ref="D13:F13" si="3">D11-D12</f>
        <v>35769.999999999985</v>
      </c>
      <c r="E13" s="1">
        <f t="shared" si="3"/>
        <v>40186.499999999978</v>
      </c>
      <c r="F13" s="1"/>
      <c r="G13" s="1"/>
    </row>
    <row r="14" spans="1:8" x14ac:dyDescent="0.2">
      <c r="A14" s="1" t="s">
        <v>9</v>
      </c>
      <c r="B14" s="1"/>
      <c r="C14" s="1">
        <f>-C8</f>
        <v>30000</v>
      </c>
      <c r="D14" s="1">
        <f t="shared" ref="D14:E14" si="4">-D8</f>
        <v>30000</v>
      </c>
      <c r="E14" s="1">
        <f t="shared" si="4"/>
        <v>30000</v>
      </c>
      <c r="F14" s="1"/>
      <c r="G14" s="1"/>
    </row>
    <row r="15" spans="1:8" x14ac:dyDescent="0.2">
      <c r="A15" s="1" t="s">
        <v>13</v>
      </c>
      <c r="B15" s="1"/>
      <c r="C15" s="1"/>
      <c r="D15" s="1"/>
      <c r="E15" s="1">
        <v>30000</v>
      </c>
      <c r="F15" s="1"/>
      <c r="G15" s="1"/>
    </row>
    <row r="16" spans="1:8" x14ac:dyDescent="0.2">
      <c r="A16" s="1" t="s">
        <v>14</v>
      </c>
      <c r="B16" s="1"/>
      <c r="C16" s="1"/>
      <c r="D16" s="1"/>
      <c r="E16" s="1">
        <v>40000</v>
      </c>
      <c r="F16" s="1"/>
      <c r="G16" s="1"/>
    </row>
    <row r="17" spans="1:7" x14ac:dyDescent="0.2">
      <c r="A17" s="2" t="s">
        <v>15</v>
      </c>
      <c r="B17" s="1">
        <f>B5+B4</f>
        <v>-160000</v>
      </c>
      <c r="C17" s="1">
        <f>C14+C13</f>
        <v>59200</v>
      </c>
      <c r="D17" s="1">
        <f>D14+D13</f>
        <v>65769.999999999985</v>
      </c>
      <c r="E17" s="1">
        <f>SUM(E13:E16)</f>
        <v>140186.49999999997</v>
      </c>
      <c r="F17" s="1"/>
      <c r="G17" s="1"/>
    </row>
    <row r="18" spans="1:7" x14ac:dyDescent="0.2">
      <c r="A18" s="4" t="s">
        <v>36</v>
      </c>
      <c r="B18" s="1">
        <f>B17</f>
        <v>-160000</v>
      </c>
      <c r="C18" s="1">
        <f>C17/(1+$B$21)^C3</f>
        <v>51929.824561403504</v>
      </c>
      <c r="D18" s="1">
        <f t="shared" ref="D18:F18" si="5">D17/(1+$B$21)^D3</f>
        <v>50607.879347491515</v>
      </c>
      <c r="E18" s="1">
        <f t="shared" si="5"/>
        <v>94621.894456053909</v>
      </c>
      <c r="F18" s="1"/>
      <c r="G18" s="1"/>
    </row>
    <row r="19" spans="1:7" x14ac:dyDescent="0.2">
      <c r="A19" s="8" t="s">
        <v>25</v>
      </c>
      <c r="B19" s="9">
        <f>SUM(B18:F18)</f>
        <v>37159.598364948935</v>
      </c>
    </row>
    <row r="21" spans="1:7" x14ac:dyDescent="0.2">
      <c r="A21" t="s">
        <v>17</v>
      </c>
      <c r="B21" s="7">
        <v>0.14000000000000001</v>
      </c>
    </row>
    <row r="22" spans="1:7" x14ac:dyDescent="0.2">
      <c r="A22" t="s">
        <v>16</v>
      </c>
      <c r="B22" s="7">
        <v>0.27</v>
      </c>
    </row>
  </sheetData>
  <mergeCells count="1">
    <mergeCell ref="A1:F2"/>
  </mergeCells>
  <pageMargins left="0.7" right="0.7" top="0.75" bottom="0.75" header="0.3" footer="0.3"/>
  <ignoredErrors>
    <ignoredError sqref="C11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E3799-0962-FD4F-AB46-8C1AA3DE8582}">
  <dimension ref="A1:L21"/>
  <sheetViews>
    <sheetView tabSelected="1" workbookViewId="0">
      <selection activeCell="I17" sqref="I17:J17"/>
    </sheetView>
  </sheetViews>
  <sheetFormatPr baseColWidth="10" defaultRowHeight="16" x14ac:dyDescent="0.2"/>
  <cols>
    <col min="1" max="1" width="22" bestFit="1" customWidth="1"/>
    <col min="9" max="9" width="22" bestFit="1" customWidth="1"/>
  </cols>
  <sheetData>
    <row r="1" spans="1:12" x14ac:dyDescent="0.2">
      <c r="A1" s="1" t="s">
        <v>4</v>
      </c>
      <c r="B1" s="1">
        <v>0</v>
      </c>
      <c r="C1" s="1">
        <v>1</v>
      </c>
      <c r="D1" s="1">
        <v>2</v>
      </c>
      <c r="I1" s="1" t="s">
        <v>4</v>
      </c>
      <c r="J1" s="1">
        <v>0</v>
      </c>
      <c r="K1" s="1">
        <v>1</v>
      </c>
      <c r="L1" s="1">
        <v>2</v>
      </c>
    </row>
    <row r="2" spans="1:12" x14ac:dyDescent="0.2">
      <c r="A2" s="1" t="s">
        <v>5</v>
      </c>
      <c r="B2" s="1">
        <v>-30000</v>
      </c>
      <c r="C2" s="1"/>
      <c r="D2" s="1"/>
      <c r="I2" s="1" t="s">
        <v>5</v>
      </c>
      <c r="J2" s="1">
        <v>-26000</v>
      </c>
      <c r="K2" s="1"/>
      <c r="L2" s="1"/>
    </row>
    <row r="3" spans="1:12" x14ac:dyDescent="0.2">
      <c r="A3" s="1" t="s">
        <v>6</v>
      </c>
      <c r="B3" s="1">
        <v>-10000</v>
      </c>
      <c r="C3" s="1"/>
      <c r="D3" s="1"/>
      <c r="I3" s="1" t="s">
        <v>6</v>
      </c>
      <c r="J3" s="1">
        <v>-14000</v>
      </c>
      <c r="K3" s="1"/>
      <c r="L3" s="1"/>
    </row>
    <row r="4" spans="1:12" x14ac:dyDescent="0.2">
      <c r="A4" s="1" t="s">
        <v>7</v>
      </c>
      <c r="B4" s="1"/>
      <c r="C4" s="1">
        <v>40000</v>
      </c>
      <c r="D4" s="1">
        <v>40000</v>
      </c>
      <c r="I4" s="1" t="s">
        <v>7</v>
      </c>
      <c r="J4" s="1"/>
      <c r="K4" s="1">
        <v>43000</v>
      </c>
      <c r="L4" s="1">
        <v>43000</v>
      </c>
    </row>
    <row r="5" spans="1:12" x14ac:dyDescent="0.2">
      <c r="A5" s="1" t="s">
        <v>8</v>
      </c>
      <c r="B5" s="1"/>
      <c r="C5" s="1">
        <v>-15000</v>
      </c>
      <c r="D5" s="1">
        <v>-15000</v>
      </c>
      <c r="I5" s="1" t="s">
        <v>8</v>
      </c>
      <c r="J5" s="1"/>
      <c r="K5" s="1">
        <v>-18000</v>
      </c>
      <c r="L5" s="1">
        <v>-18000</v>
      </c>
    </row>
    <row r="6" spans="1:12" x14ac:dyDescent="0.2">
      <c r="A6" s="1" t="s">
        <v>9</v>
      </c>
      <c r="B6" s="1"/>
      <c r="C6" s="13">
        <v>-11000</v>
      </c>
      <c r="D6" s="13">
        <v>-11000</v>
      </c>
      <c r="I6" s="1" t="s">
        <v>9</v>
      </c>
      <c r="J6" s="1"/>
      <c r="K6" s="13">
        <v>-8000</v>
      </c>
      <c r="L6" s="13">
        <v>-8000</v>
      </c>
    </row>
    <row r="7" spans="1:12" x14ac:dyDescent="0.2">
      <c r="A7" s="1" t="s">
        <v>10</v>
      </c>
      <c r="B7" s="1"/>
      <c r="C7" s="1"/>
      <c r="D7" s="1">
        <v>4000</v>
      </c>
      <c r="I7" s="1" t="s">
        <v>10</v>
      </c>
      <c r="J7" s="1"/>
      <c r="K7" s="1"/>
      <c r="L7" s="1">
        <v>-2000</v>
      </c>
    </row>
    <row r="8" spans="1:12" x14ac:dyDescent="0.2">
      <c r="A8" s="1" t="s">
        <v>35</v>
      </c>
      <c r="B8" s="1"/>
      <c r="C8" s="1"/>
      <c r="D8" s="1">
        <v>-2000</v>
      </c>
      <c r="I8" s="1" t="s">
        <v>35</v>
      </c>
      <c r="J8" s="1"/>
      <c r="K8" s="1"/>
      <c r="L8" s="1">
        <v>1000</v>
      </c>
    </row>
    <row r="9" spans="1:12" x14ac:dyDescent="0.2">
      <c r="A9" s="2" t="s">
        <v>12</v>
      </c>
      <c r="B9" s="1"/>
      <c r="C9" s="1">
        <f>SUM(C2:C8)</f>
        <v>14000</v>
      </c>
      <c r="D9" s="1">
        <f>SUM(D2:D8)</f>
        <v>16000</v>
      </c>
      <c r="I9" s="2" t="s">
        <v>12</v>
      </c>
      <c r="J9" s="1"/>
      <c r="K9" s="1">
        <f>SUM(K2:K8)</f>
        <v>17000</v>
      </c>
      <c r="L9" s="1">
        <f>SUM(L2:L8)</f>
        <v>16000</v>
      </c>
    </row>
    <row r="10" spans="1:12" x14ac:dyDescent="0.2">
      <c r="A10" s="4" t="s">
        <v>20</v>
      </c>
      <c r="B10" s="1"/>
      <c r="C10" s="1">
        <f>$B$20*C9</f>
        <v>3780.0000000000005</v>
      </c>
      <c r="D10" s="1">
        <f>$B$20*D9</f>
        <v>4320</v>
      </c>
      <c r="I10" s="4" t="s">
        <v>20</v>
      </c>
      <c r="J10" s="1"/>
      <c r="K10" s="1">
        <f>$B$20*K9</f>
        <v>4590</v>
      </c>
      <c r="L10" s="1">
        <f>$B$20*L9</f>
        <v>4320</v>
      </c>
    </row>
    <row r="11" spans="1:12" x14ac:dyDescent="0.2">
      <c r="A11" s="2" t="s">
        <v>21</v>
      </c>
      <c r="B11" s="1"/>
      <c r="C11" s="1">
        <f>C9-C10</f>
        <v>10220</v>
      </c>
      <c r="D11" s="1">
        <f t="shared" ref="D11" si="0">D9-D10</f>
        <v>11680</v>
      </c>
      <c r="I11" s="2" t="s">
        <v>21</v>
      </c>
      <c r="J11" s="1"/>
      <c r="K11" s="1">
        <f>K9-K10</f>
        <v>12410</v>
      </c>
      <c r="L11" s="1">
        <f t="shared" ref="L11" si="1">L9-L10</f>
        <v>11680</v>
      </c>
    </row>
    <row r="12" spans="1:12" x14ac:dyDescent="0.2">
      <c r="A12" s="1" t="s">
        <v>9</v>
      </c>
      <c r="B12" s="1"/>
      <c r="C12" s="1">
        <f>-C6</f>
        <v>11000</v>
      </c>
      <c r="D12" s="1">
        <f t="shared" ref="D12" si="2">-D6</f>
        <v>11000</v>
      </c>
      <c r="I12" s="1" t="s">
        <v>9</v>
      </c>
      <c r="J12" s="1"/>
      <c r="K12" s="1">
        <f>-K6</f>
        <v>8000</v>
      </c>
      <c r="L12" s="1">
        <f t="shared" ref="L12" si="3">-L6</f>
        <v>8000</v>
      </c>
    </row>
    <row r="13" spans="1:12" x14ac:dyDescent="0.2">
      <c r="A13" s="1" t="s">
        <v>13</v>
      </c>
      <c r="B13" s="1"/>
      <c r="C13" s="1"/>
      <c r="D13" s="1">
        <v>8000</v>
      </c>
      <c r="I13" s="1" t="s">
        <v>13</v>
      </c>
      <c r="J13" s="1"/>
      <c r="K13" s="1"/>
      <c r="L13" s="1">
        <v>10000</v>
      </c>
    </row>
    <row r="14" spans="1:12" x14ac:dyDescent="0.2">
      <c r="A14" s="1" t="s">
        <v>14</v>
      </c>
      <c r="B14" s="1"/>
      <c r="C14" s="1"/>
      <c r="D14" s="1">
        <v>10000</v>
      </c>
      <c r="I14" s="1" t="s">
        <v>14</v>
      </c>
      <c r="J14" s="1"/>
      <c r="K14" s="1"/>
      <c r="L14" s="1">
        <v>14000</v>
      </c>
    </row>
    <row r="15" spans="1:12" x14ac:dyDescent="0.2">
      <c r="A15" s="2" t="s">
        <v>15</v>
      </c>
      <c r="B15" s="1">
        <f>B3+B2</f>
        <v>-40000</v>
      </c>
      <c r="C15" s="1">
        <f>C12+C11</f>
        <v>21220</v>
      </c>
      <c r="D15" s="1">
        <f>SUM(D11:D14)</f>
        <v>40680</v>
      </c>
      <c r="I15" s="2" t="s">
        <v>15</v>
      </c>
      <c r="J15" s="1">
        <f>J3+J2</f>
        <v>-40000</v>
      </c>
      <c r="K15" s="1">
        <f>K12+K11</f>
        <v>20410</v>
      </c>
      <c r="L15" s="1">
        <f>SUM(L11:L14)</f>
        <v>43680</v>
      </c>
    </row>
    <row r="16" spans="1:12" x14ac:dyDescent="0.2">
      <c r="A16" s="4" t="s">
        <v>36</v>
      </c>
      <c r="B16" s="1">
        <f>B15</f>
        <v>-40000</v>
      </c>
      <c r="C16" s="1">
        <f>C15/(1+$B$21)^C1</f>
        <v>18946.428571428569</v>
      </c>
      <c r="D16" s="1">
        <f t="shared" ref="D16" si="4">D15/(1+$B$21)^D1</f>
        <v>32429.846938775507</v>
      </c>
      <c r="I16" s="4" t="s">
        <v>36</v>
      </c>
      <c r="J16" s="1">
        <f>J15</f>
        <v>-40000</v>
      </c>
      <c r="K16" s="1">
        <f>K15/(1+$B$21)^K1</f>
        <v>18223.214285714283</v>
      </c>
      <c r="L16" s="1">
        <f t="shared" ref="L16" si="5">L15/(1+$B$21)^L1</f>
        <v>34821.428571428565</v>
      </c>
    </row>
    <row r="17" spans="1:10" x14ac:dyDescent="0.2">
      <c r="A17" s="8" t="s">
        <v>52</v>
      </c>
      <c r="B17" s="9">
        <f>SUM(B16:F16)</f>
        <v>11376.275510204076</v>
      </c>
      <c r="I17" s="8" t="s">
        <v>53</v>
      </c>
      <c r="J17" s="9">
        <f>SUM(J16:N16)</f>
        <v>13044.642857142848</v>
      </c>
    </row>
    <row r="20" spans="1:10" x14ac:dyDescent="0.2">
      <c r="A20" t="s">
        <v>51</v>
      </c>
      <c r="B20" s="7">
        <v>0.27</v>
      </c>
      <c r="I20" t="s">
        <v>51</v>
      </c>
      <c r="J20" s="7">
        <v>0.27</v>
      </c>
    </row>
    <row r="21" spans="1:10" x14ac:dyDescent="0.2">
      <c r="A21" t="s">
        <v>17</v>
      </c>
      <c r="B21" s="7">
        <v>0.12</v>
      </c>
      <c r="I21" t="s">
        <v>17</v>
      </c>
      <c r="J21" s="7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C6AA-EF2D-F244-A4B4-9FD1E28B048C}">
  <dimension ref="A1:P24"/>
  <sheetViews>
    <sheetView zoomScale="151" workbookViewId="0">
      <selection activeCell="B24" sqref="A24:B24"/>
    </sheetView>
  </sheetViews>
  <sheetFormatPr baseColWidth="10" defaultRowHeight="16" x14ac:dyDescent="0.2"/>
  <cols>
    <col min="1" max="1" width="22" bestFit="1" customWidth="1"/>
    <col min="16" max="16" width="11.5" bestFit="1" customWidth="1"/>
  </cols>
  <sheetData>
    <row r="1" spans="1:16" x14ac:dyDescent="0.2">
      <c r="A1" s="14" t="s">
        <v>18</v>
      </c>
      <c r="B1" s="14"/>
      <c r="C1" s="14"/>
      <c r="D1" s="14"/>
      <c r="E1" s="14"/>
      <c r="F1" s="14"/>
    </row>
    <row r="2" spans="1:16" x14ac:dyDescent="0.2">
      <c r="A2" s="15"/>
      <c r="B2" s="15"/>
      <c r="C2" s="15"/>
      <c r="D2" s="15"/>
      <c r="E2" s="15"/>
      <c r="F2" s="15"/>
    </row>
    <row r="3" spans="1:16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1">
        <v>4</v>
      </c>
      <c r="G3" s="4">
        <v>5</v>
      </c>
      <c r="K3" s="1" t="s">
        <v>37</v>
      </c>
      <c r="L3" s="1" t="s">
        <v>38</v>
      </c>
      <c r="M3" s="1" t="s">
        <v>39</v>
      </c>
      <c r="N3" s="1" t="s">
        <v>40</v>
      </c>
      <c r="O3" s="1" t="s">
        <v>41</v>
      </c>
      <c r="P3" s="1" t="s">
        <v>42</v>
      </c>
    </row>
    <row r="4" spans="1:16" x14ac:dyDescent="0.2">
      <c r="A4" s="1" t="s">
        <v>5</v>
      </c>
      <c r="B4" s="1">
        <f>Inversionista!B4</f>
        <v>-120000</v>
      </c>
      <c r="C4" s="1"/>
      <c r="D4" s="1"/>
      <c r="E4" s="1"/>
      <c r="F4" s="1"/>
      <c r="G4" s="1"/>
      <c r="H4" t="s">
        <v>43</v>
      </c>
      <c r="K4" s="1">
        <v>0</v>
      </c>
      <c r="L4" s="1">
        <f>B20</f>
        <v>50000</v>
      </c>
      <c r="M4" s="1"/>
      <c r="N4" s="17">
        <v>16973.402999999998</v>
      </c>
      <c r="O4" s="1">
        <f>N4-M4</f>
        <v>16973.402999999998</v>
      </c>
      <c r="P4" s="1">
        <f>L4-O4</f>
        <v>33026.597000000002</v>
      </c>
    </row>
    <row r="5" spans="1:16" x14ac:dyDescent="0.2">
      <c r="A5" s="1" t="s">
        <v>6</v>
      </c>
      <c r="B5" s="1">
        <f>Inversionista!B5</f>
        <v>-40000</v>
      </c>
      <c r="C5" s="1"/>
      <c r="D5" s="1"/>
      <c r="E5" s="1"/>
      <c r="F5" s="1"/>
      <c r="G5" s="1"/>
      <c r="H5" t="s">
        <v>43</v>
      </c>
      <c r="K5" s="1">
        <v>1</v>
      </c>
      <c r="L5" s="1">
        <f>P4</f>
        <v>33026.597000000002</v>
      </c>
      <c r="M5" s="1">
        <f>$L$12*L5</f>
        <v>3302.6597000000002</v>
      </c>
      <c r="N5" s="4">
        <f>N4*(1.08)</f>
        <v>18331.275239999999</v>
      </c>
      <c r="O5" s="1">
        <f>N5-M5</f>
        <v>15028.615539999999</v>
      </c>
      <c r="P5" s="1">
        <f>L5-O5</f>
        <v>17997.981460000003</v>
      </c>
    </row>
    <row r="6" spans="1:16" x14ac:dyDescent="0.2">
      <c r="A6" s="1" t="s">
        <v>7</v>
      </c>
      <c r="B6" s="1"/>
      <c r="C6" s="1">
        <f>Inversionista!C6</f>
        <v>100000</v>
      </c>
      <c r="D6" s="1">
        <f>Inversionista!D6</f>
        <v>114999.99999999999</v>
      </c>
      <c r="E6" s="1">
        <f>Inversionista!E6</f>
        <v>132249.99999999997</v>
      </c>
      <c r="F6" s="1">
        <f>Inversionista!F6</f>
        <v>0</v>
      </c>
      <c r="G6" s="1"/>
      <c r="K6" s="1">
        <v>2</v>
      </c>
      <c r="L6" s="1">
        <f t="shared" ref="L6:L7" si="0">P5</f>
        <v>17997.981460000003</v>
      </c>
      <c r="M6" s="1">
        <f t="shared" ref="M6:M7" si="1">$L$12*L6</f>
        <v>1799.7981460000003</v>
      </c>
      <c r="N6" s="4">
        <f>N5*(1.08)</f>
        <v>19797.7772592</v>
      </c>
      <c r="O6" s="1">
        <f>N6-M6</f>
        <v>17997.979113199999</v>
      </c>
      <c r="P6" s="1">
        <f>L6-O6</f>
        <v>2.3468000035791192E-3</v>
      </c>
    </row>
    <row r="7" spans="1:16" x14ac:dyDescent="0.2">
      <c r="A7" s="1" t="s">
        <v>8</v>
      </c>
      <c r="B7" s="1"/>
      <c r="C7" s="1">
        <f>Inversionista!C7</f>
        <v>-30000</v>
      </c>
      <c r="D7" s="1">
        <f>Inversionista!D7</f>
        <v>-36000</v>
      </c>
      <c r="E7" s="1">
        <f>Inversionista!E7</f>
        <v>-43200</v>
      </c>
      <c r="F7" s="1">
        <f>Inversionista!F7</f>
        <v>0</v>
      </c>
      <c r="G7" s="1"/>
      <c r="H7" t="s">
        <v>43</v>
      </c>
      <c r="K7" s="1">
        <v>3</v>
      </c>
      <c r="L7" s="1">
        <f t="shared" si="0"/>
        <v>2.3468000035791192E-3</v>
      </c>
      <c r="M7" s="1">
        <f t="shared" si="1"/>
        <v>2.3468000035791194E-4</v>
      </c>
      <c r="N7" s="4">
        <f>N6*(1.08)</f>
        <v>21381.599439936002</v>
      </c>
      <c r="O7" s="1">
        <f t="shared" ref="O6:O7" si="2">N7-M7</f>
        <v>21381.599205256003</v>
      </c>
      <c r="P7" s="1">
        <f>L7-O7</f>
        <v>-21381.596858456</v>
      </c>
    </row>
    <row r="8" spans="1:16" x14ac:dyDescent="0.2">
      <c r="A8" s="1" t="s">
        <v>9</v>
      </c>
      <c r="B8" s="1"/>
      <c r="C8" s="1">
        <f>Inversionista!C8</f>
        <v>-30000</v>
      </c>
      <c r="D8" s="1">
        <f>Inversionista!D8</f>
        <v>-30000</v>
      </c>
      <c r="E8" s="1">
        <f>Inversionista!E8</f>
        <v>-30000</v>
      </c>
      <c r="F8" s="1">
        <f>Inversionista!F8</f>
        <v>0</v>
      </c>
      <c r="G8" s="1"/>
      <c r="H8" t="s">
        <v>43</v>
      </c>
      <c r="K8" s="1">
        <v>4</v>
      </c>
      <c r="L8" s="1"/>
      <c r="M8" s="1"/>
      <c r="N8" s="16"/>
      <c r="O8" s="1"/>
      <c r="P8" s="1"/>
    </row>
    <row r="9" spans="1:16" x14ac:dyDescent="0.2">
      <c r="A9" s="1" t="s">
        <v>10</v>
      </c>
      <c r="B9" s="1"/>
      <c r="C9" s="1"/>
      <c r="D9" s="1"/>
      <c r="E9" s="1">
        <v>-5000</v>
      </c>
      <c r="F9" s="1">
        <f>Inversionista!F9</f>
        <v>0</v>
      </c>
      <c r="G9" s="1"/>
      <c r="K9" s="1" t="s">
        <v>44</v>
      </c>
      <c r="L9" s="1"/>
      <c r="M9" s="1"/>
      <c r="N9" s="1"/>
      <c r="O9" s="1"/>
      <c r="P9" s="1"/>
    </row>
    <row r="10" spans="1:16" x14ac:dyDescent="0.2">
      <c r="A10" s="1" t="s">
        <v>11</v>
      </c>
      <c r="B10" s="1"/>
      <c r="C10" s="1"/>
      <c r="D10" s="1"/>
      <c r="E10" s="1">
        <v>1000</v>
      </c>
      <c r="F10" s="1">
        <f>Inversionista!F10</f>
        <v>0</v>
      </c>
      <c r="G10" s="1"/>
    </row>
    <row r="11" spans="1:16" x14ac:dyDescent="0.2">
      <c r="A11" s="2" t="s">
        <v>19</v>
      </c>
      <c r="B11" s="1"/>
      <c r="C11" s="1">
        <f>SUM(C4:C10)</f>
        <v>40000</v>
      </c>
      <c r="D11" s="1">
        <f t="shared" ref="D11:F11" si="3">SUM(D4:D10)</f>
        <v>48999.999999999985</v>
      </c>
      <c r="E11" s="1">
        <f t="shared" si="3"/>
        <v>55049.999999999971</v>
      </c>
      <c r="F11" s="1">
        <f t="shared" si="3"/>
        <v>0</v>
      </c>
      <c r="G11" s="1"/>
    </row>
    <row r="12" spans="1:16" s="5" customFormat="1" x14ac:dyDescent="0.2">
      <c r="A12" s="4" t="s">
        <v>0</v>
      </c>
      <c r="B12" s="4">
        <f>M4</f>
        <v>0</v>
      </c>
      <c r="C12" s="12">
        <f>M5</f>
        <v>3302.6597000000002</v>
      </c>
      <c r="D12" s="12">
        <f>M6</f>
        <v>1799.7981460000003</v>
      </c>
      <c r="E12" s="12"/>
      <c r="F12" s="12">
        <f>M8</f>
        <v>0</v>
      </c>
      <c r="G12" s="4"/>
      <c r="H12" s="5" t="s">
        <v>33</v>
      </c>
      <c r="K12" s="5" t="s">
        <v>48</v>
      </c>
      <c r="L12" s="10">
        <v>0.1</v>
      </c>
    </row>
    <row r="13" spans="1:16" s="5" customFormat="1" x14ac:dyDescent="0.2">
      <c r="A13" s="2" t="s">
        <v>12</v>
      </c>
      <c r="B13" s="4"/>
      <c r="C13" s="4">
        <f>C11-C12</f>
        <v>36697.340299999996</v>
      </c>
      <c r="D13" s="4">
        <f t="shared" ref="D13:F13" si="4">D11-D12</f>
        <v>47200.201853999984</v>
      </c>
      <c r="E13" s="4">
        <f t="shared" si="4"/>
        <v>55049.999999999971</v>
      </c>
      <c r="F13" s="4">
        <f t="shared" si="4"/>
        <v>0</v>
      </c>
      <c r="G13" s="4"/>
      <c r="K13" s="5" t="s">
        <v>47</v>
      </c>
      <c r="L13" s="5">
        <v>2</v>
      </c>
    </row>
    <row r="14" spans="1:16" s="5" customFormat="1" x14ac:dyDescent="0.2">
      <c r="A14" s="4" t="s">
        <v>1</v>
      </c>
      <c r="B14" s="4"/>
      <c r="C14" s="11">
        <f>Inversionista!$B$22*C13</f>
        <v>9908.281880999999</v>
      </c>
      <c r="D14" s="11">
        <f>Inversionista!$B$22*D13</f>
        <v>12744.054500579996</v>
      </c>
      <c r="E14" s="11">
        <f>Inversionista!$B$22*E13</f>
        <v>14863.499999999993</v>
      </c>
      <c r="F14" s="11">
        <f>Inversionista!$B$22*F13</f>
        <v>0</v>
      </c>
      <c r="G14" s="4"/>
      <c r="H14" s="5" t="s">
        <v>33</v>
      </c>
    </row>
    <row r="15" spans="1:16" s="5" customFormat="1" x14ac:dyDescent="0.2">
      <c r="A15" s="2" t="s">
        <v>21</v>
      </c>
      <c r="B15" s="4"/>
      <c r="C15" s="4">
        <f>C13-C14</f>
        <v>26789.058418999997</v>
      </c>
      <c r="D15" s="4">
        <f t="shared" ref="D15:E15" si="5">D13-D14</f>
        <v>34456.14735341999</v>
      </c>
      <c r="E15" s="4">
        <f t="shared" si="5"/>
        <v>40186.499999999978</v>
      </c>
      <c r="F15" s="4">
        <f>F13-F14</f>
        <v>0</v>
      </c>
      <c r="G15" s="4"/>
      <c r="K15" s="5" t="s">
        <v>49</v>
      </c>
      <c r="L15" s="5">
        <f>B20*(1+L12)/L13</f>
        <v>27500.000000000004</v>
      </c>
    </row>
    <row r="16" spans="1:16" x14ac:dyDescent="0.2">
      <c r="A16" s="1" t="s">
        <v>9</v>
      </c>
      <c r="B16" s="1"/>
      <c r="C16" s="1">
        <f>-C8</f>
        <v>30000</v>
      </c>
      <c r="D16" s="1">
        <f t="shared" ref="D16:F16" si="6">-D8</f>
        <v>30000</v>
      </c>
      <c r="E16" s="1">
        <f t="shared" si="6"/>
        <v>30000</v>
      </c>
      <c r="F16" s="1">
        <f t="shared" si="6"/>
        <v>0</v>
      </c>
      <c r="G16" s="1"/>
    </row>
    <row r="17" spans="1:15" x14ac:dyDescent="0.2">
      <c r="A17" s="1" t="s">
        <v>13</v>
      </c>
      <c r="B17" s="1"/>
      <c r="C17" s="1"/>
      <c r="D17" s="1"/>
      <c r="E17" s="1">
        <v>30000</v>
      </c>
      <c r="F17" s="1">
        <f>Inversionista!F15</f>
        <v>0</v>
      </c>
      <c r="G17" s="1"/>
    </row>
    <row r="18" spans="1:15" x14ac:dyDescent="0.2">
      <c r="A18" s="1" t="s">
        <v>14</v>
      </c>
      <c r="B18" s="1"/>
      <c r="C18" s="1"/>
      <c r="D18" s="1"/>
      <c r="E18" s="1">
        <v>40000</v>
      </c>
      <c r="F18" s="1">
        <f>Inversionista!F16</f>
        <v>0</v>
      </c>
      <c r="G18" s="1"/>
      <c r="K18" t="s">
        <v>50</v>
      </c>
      <c r="L18" s="17">
        <v>17575.462500000001</v>
      </c>
      <c r="N18" s="5"/>
      <c r="O18" s="5"/>
    </row>
    <row r="19" spans="1:15" x14ac:dyDescent="0.2">
      <c r="A19" s="1" t="s">
        <v>22</v>
      </c>
      <c r="B19" s="1">
        <v>-16973.402999999998</v>
      </c>
      <c r="C19" s="12">
        <f>-O5</f>
        <v>-15028.615539999999</v>
      </c>
      <c r="D19" s="12">
        <f>-O6</f>
        <v>-17997.979113199999</v>
      </c>
      <c r="E19" s="12"/>
      <c r="F19" s="12">
        <f>-O8</f>
        <v>0</v>
      </c>
      <c r="G19" s="1"/>
      <c r="H19" t="s">
        <v>43</v>
      </c>
    </row>
    <row r="20" spans="1:15" x14ac:dyDescent="0.2">
      <c r="A20" s="1" t="s">
        <v>23</v>
      </c>
      <c r="B20" s="12">
        <v>50000</v>
      </c>
      <c r="C20" s="1"/>
      <c r="D20" s="1"/>
      <c r="E20" s="1"/>
      <c r="F20" s="1"/>
      <c r="G20" s="1"/>
      <c r="H20" t="s">
        <v>33</v>
      </c>
    </row>
    <row r="21" spans="1:15" x14ac:dyDescent="0.2">
      <c r="A21" s="2" t="s">
        <v>15</v>
      </c>
      <c r="B21" s="1">
        <f>SUM(B4:B20)</f>
        <v>-126973.40299999999</v>
      </c>
      <c r="C21" s="1">
        <f>SUM(C15:C20)</f>
        <v>41760.442878999995</v>
      </c>
      <c r="D21" s="1">
        <f>SUM(D15:D20)</f>
        <v>46458.168240219995</v>
      </c>
      <c r="E21" s="1">
        <f>SUM(E15:E20)</f>
        <v>140186.49999999997</v>
      </c>
      <c r="F21" s="1">
        <f>SUM(F15:F20)</f>
        <v>0</v>
      </c>
      <c r="G21" s="1"/>
      <c r="N21" s="13"/>
    </row>
    <row r="22" spans="1:15" x14ac:dyDescent="0.2">
      <c r="A22" s="6" t="s">
        <v>45</v>
      </c>
      <c r="B22">
        <f>B21</f>
        <v>-126973.40299999999</v>
      </c>
      <c r="C22">
        <f>C21/(1+Inversionista!$B$21)^C3</f>
        <v>36631.967437719293</v>
      </c>
      <c r="D22">
        <f>D21/(1+Inversionista!$B$21)^D3</f>
        <v>35748.05189305939</v>
      </c>
      <c r="E22">
        <f>E21/(1+Inversionista!$B$21)^E3</f>
        <v>94621.894456053909</v>
      </c>
      <c r="F22">
        <f>F21/(1+Inversionista!$B$21)^F3</f>
        <v>0</v>
      </c>
      <c r="N22" s="13"/>
    </row>
    <row r="23" spans="1:15" x14ac:dyDescent="0.2">
      <c r="N23" s="13"/>
    </row>
    <row r="24" spans="1:15" x14ac:dyDescent="0.2">
      <c r="A24" t="s">
        <v>24</v>
      </c>
      <c r="B24">
        <f>SUM(B22:F22)</f>
        <v>40028.510786832594</v>
      </c>
    </row>
  </sheetData>
  <mergeCells count="1">
    <mergeCell ref="A1:F2"/>
  </mergeCells>
  <pageMargins left="0.7" right="0.7" top="0.75" bottom="0.75" header="0.3" footer="0.3"/>
  <ignoredErrors>
    <ignoredError sqref="D14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958BA-FCA0-CC4B-AD90-ADD06DEC4545}">
  <dimension ref="A1:G18"/>
  <sheetViews>
    <sheetView topLeftCell="A3" zoomScale="150" workbookViewId="0">
      <selection activeCell="E14" sqref="A13:E14"/>
    </sheetView>
  </sheetViews>
  <sheetFormatPr baseColWidth="10" defaultRowHeight="16" x14ac:dyDescent="0.2"/>
  <cols>
    <col min="1" max="1" width="27.5" bestFit="1" customWidth="1"/>
  </cols>
  <sheetData>
    <row r="1" spans="1:7" x14ac:dyDescent="0.2">
      <c r="A1" s="14" t="s">
        <v>26</v>
      </c>
      <c r="B1" s="14"/>
      <c r="C1" s="14"/>
      <c r="D1" s="14"/>
      <c r="E1" s="14"/>
    </row>
    <row r="2" spans="1:7" x14ac:dyDescent="0.2">
      <c r="A2" s="14"/>
      <c r="B2" s="14"/>
      <c r="C2" s="14"/>
      <c r="D2" s="14"/>
      <c r="E2" s="14"/>
    </row>
    <row r="3" spans="1:7" x14ac:dyDescent="0.2">
      <c r="A3" s="1" t="s">
        <v>4</v>
      </c>
      <c r="B3" s="1">
        <v>0</v>
      </c>
      <c r="C3" s="1">
        <v>1</v>
      </c>
      <c r="D3" s="1">
        <v>2</v>
      </c>
      <c r="E3" s="1">
        <v>3</v>
      </c>
      <c r="F3" s="4">
        <v>4</v>
      </c>
    </row>
    <row r="4" spans="1:7" x14ac:dyDescent="0.2">
      <c r="A4" s="1" t="s">
        <v>23</v>
      </c>
      <c r="B4" s="1">
        <f>Financista!B20</f>
        <v>50000</v>
      </c>
      <c r="C4" s="1"/>
      <c r="D4" s="1"/>
      <c r="E4" s="1"/>
      <c r="F4" s="1"/>
      <c r="G4" t="s">
        <v>33</v>
      </c>
    </row>
    <row r="5" spans="1:7" x14ac:dyDescent="0.2">
      <c r="A5" s="1" t="s">
        <v>27</v>
      </c>
      <c r="B5" s="17">
        <v>-16973.402999999998</v>
      </c>
      <c r="C5" s="12">
        <f>-Financista!N5</f>
        <v>-18331.275239999999</v>
      </c>
      <c r="D5" s="12">
        <f>-Financista!N6</f>
        <v>-19797.7772592</v>
      </c>
      <c r="E5" s="12"/>
      <c r="F5" s="12">
        <f>-Financista!N8</f>
        <v>0</v>
      </c>
      <c r="G5" t="s">
        <v>43</v>
      </c>
    </row>
    <row r="6" spans="1:7" x14ac:dyDescent="0.2">
      <c r="A6" s="1" t="s">
        <v>29</v>
      </c>
      <c r="B6" s="1"/>
      <c r="C6" s="12">
        <f>B18*Financista!M5</f>
        <v>891.71811900000012</v>
      </c>
      <c r="D6" s="12">
        <f>B18*Financista!M6</f>
        <v>485.94549942000009</v>
      </c>
      <c r="E6" s="12"/>
      <c r="F6" s="12">
        <f>B18*Financista!M8</f>
        <v>0</v>
      </c>
      <c r="G6" t="s">
        <v>33</v>
      </c>
    </row>
    <row r="7" spans="1:7" x14ac:dyDescent="0.2">
      <c r="A7" s="1" t="s">
        <v>2</v>
      </c>
      <c r="B7" s="1">
        <f>SUM(B4:B6)</f>
        <v>33026.597000000002</v>
      </c>
      <c r="C7" s="1">
        <f>SUM(C5:C6)</f>
        <v>-17439.557120999998</v>
      </c>
      <c r="D7" s="1">
        <f t="shared" ref="D7:E7" si="0">SUM(D5:D6)</f>
        <v>-19311.831759780001</v>
      </c>
      <c r="E7" s="1">
        <f t="shared" si="0"/>
        <v>0</v>
      </c>
      <c r="F7" s="1"/>
    </row>
    <row r="8" spans="1:7" x14ac:dyDescent="0.2">
      <c r="A8" s="6" t="s">
        <v>45</v>
      </c>
      <c r="B8">
        <f>B7</f>
        <v>33026.597000000002</v>
      </c>
      <c r="C8">
        <f>C7/(1+Inversionista!$B$21)^C3</f>
        <v>-15297.857123684207</v>
      </c>
      <c r="D8">
        <f>D7/(1+Inversionista!$B$21)^D3</f>
        <v>-14859.82745443213</v>
      </c>
      <c r="E8">
        <f>E7/(1+Inversionista!$B$21)^E3</f>
        <v>0</v>
      </c>
    </row>
    <row r="9" spans="1:7" x14ac:dyDescent="0.2">
      <c r="A9" t="s">
        <v>28</v>
      </c>
      <c r="B9" s="8">
        <f>SUM(B8:E8)</f>
        <v>2868.9124218836641</v>
      </c>
    </row>
    <row r="13" spans="1:7" x14ac:dyDescent="0.2">
      <c r="A13" t="s">
        <v>30</v>
      </c>
      <c r="B13" t="s">
        <v>31</v>
      </c>
      <c r="C13" t="s">
        <v>32</v>
      </c>
      <c r="D13" t="s">
        <v>33</v>
      </c>
      <c r="E13" t="s">
        <v>34</v>
      </c>
    </row>
    <row r="14" spans="1:7" x14ac:dyDescent="0.2">
      <c r="A14" s="3">
        <f>Financista!B24</f>
        <v>40028.510786832594</v>
      </c>
      <c r="C14">
        <f>Inversionista!B19</f>
        <v>37159.598364948935</v>
      </c>
      <c r="D14" s="2">
        <f>C14+E14</f>
        <v>40028.510786832601</v>
      </c>
      <c r="E14">
        <f>B9</f>
        <v>2868.9124218836641</v>
      </c>
    </row>
    <row r="18" spans="1:2" x14ac:dyDescent="0.2">
      <c r="A18" t="s">
        <v>46</v>
      </c>
      <c r="B18" s="7">
        <f>Inversionista!B22</f>
        <v>0.27</v>
      </c>
    </row>
  </sheetData>
  <mergeCells count="1">
    <mergeCell ref="A1:E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Inversionista</vt:lpstr>
      <vt:lpstr>Hoja1</vt:lpstr>
      <vt:lpstr>Financista</vt:lpstr>
      <vt:lpstr>Financiamiento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Machado Vasquez</dc:creator>
  <cp:lastModifiedBy>Diego Machado Vasquez</cp:lastModifiedBy>
  <dcterms:created xsi:type="dcterms:W3CDTF">2020-08-15T18:46:26Z</dcterms:created>
  <dcterms:modified xsi:type="dcterms:W3CDTF">2020-08-20T05:42:40Z</dcterms:modified>
</cp:coreProperties>
</file>