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8_{36DE1466-6E85-49B1-82D5-D542B8B9CA7F}" xr6:coauthVersionLast="47" xr6:coauthVersionMax="47" xr10:uidLastSave="{00000000-0000-0000-0000-000000000000}"/>
  <bookViews>
    <workbookView xWindow="-120" yWindow="-120" windowWidth="29040" windowHeight="15840" xr2:uid="{55D65F67-7177-43F5-91F2-E7FFD7CAD2B8}"/>
  </bookViews>
  <sheets>
    <sheet name="Hoja1 (2)" sheetId="2" r:id="rId1"/>
    <sheet name="Hoja1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4" i="2" l="1"/>
  <c r="I124" i="2"/>
  <c r="I123" i="2"/>
  <c r="J123" i="2" s="1"/>
  <c r="I122" i="2"/>
  <c r="J122" i="2" s="1"/>
  <c r="I121" i="2"/>
  <c r="J121" i="2" s="1"/>
  <c r="J120" i="2"/>
  <c r="I120" i="2"/>
  <c r="I119" i="2"/>
  <c r="J119" i="2" s="1"/>
  <c r="I118" i="2"/>
  <c r="J118" i="2" s="1"/>
  <c r="I117" i="2"/>
  <c r="J117" i="2" s="1"/>
  <c r="J116" i="2"/>
  <c r="I116" i="2"/>
  <c r="I115" i="2"/>
  <c r="J115" i="2" s="1"/>
  <c r="I114" i="2"/>
  <c r="J114" i="2" s="1"/>
  <c r="I113" i="2"/>
  <c r="J113" i="2" s="1"/>
  <c r="J112" i="2"/>
  <c r="I112" i="2"/>
  <c r="I111" i="2"/>
  <c r="J111" i="2" s="1"/>
  <c r="I110" i="2"/>
  <c r="J110" i="2" s="1"/>
  <c r="I109" i="2"/>
  <c r="J109" i="2" s="1"/>
  <c r="J108" i="2"/>
  <c r="I108" i="2"/>
  <c r="I107" i="2"/>
  <c r="J107" i="2" s="1"/>
  <c r="I106" i="2"/>
  <c r="J106" i="2" s="1"/>
  <c r="I105" i="2"/>
  <c r="J105" i="2" s="1"/>
  <c r="J104" i="2"/>
  <c r="I104" i="2"/>
  <c r="I103" i="2"/>
  <c r="J103" i="2" s="1"/>
  <c r="I102" i="2"/>
  <c r="J102" i="2" s="1"/>
  <c r="I101" i="2"/>
  <c r="J101" i="2" s="1"/>
  <c r="J100" i="2"/>
  <c r="I100" i="2"/>
  <c r="I99" i="2"/>
  <c r="J99" i="2" s="1"/>
  <c r="I98" i="2"/>
  <c r="J98" i="2" s="1"/>
  <c r="I97" i="2"/>
  <c r="J97" i="2" s="1"/>
  <c r="J96" i="2"/>
  <c r="I96" i="2"/>
  <c r="I95" i="2"/>
  <c r="J95" i="2" s="1"/>
  <c r="I94" i="2"/>
  <c r="J94" i="2" s="1"/>
  <c r="I93" i="2"/>
  <c r="J93" i="2" s="1"/>
  <c r="J92" i="2"/>
  <c r="I92" i="2"/>
  <c r="I91" i="2"/>
  <c r="J91" i="2" s="1"/>
  <c r="I90" i="2"/>
  <c r="J90" i="2" s="1"/>
  <c r="I89" i="2"/>
  <c r="J89" i="2" s="1"/>
  <c r="J88" i="2"/>
  <c r="I88" i="2"/>
  <c r="I87" i="2"/>
  <c r="J87" i="2" s="1"/>
  <c r="I86" i="2"/>
  <c r="J86" i="2" s="1"/>
  <c r="I85" i="2"/>
  <c r="J85" i="2" s="1"/>
  <c r="J84" i="2"/>
  <c r="I84" i="2"/>
  <c r="I83" i="2"/>
  <c r="J83" i="2" s="1"/>
  <c r="I82" i="2"/>
  <c r="J82" i="2" s="1"/>
  <c r="I81" i="2"/>
  <c r="J81" i="2" s="1"/>
  <c r="J80" i="2"/>
  <c r="I80" i="2"/>
  <c r="I79" i="2"/>
  <c r="J79" i="2" s="1"/>
  <c r="I78" i="2"/>
  <c r="J78" i="2" s="1"/>
  <c r="I77" i="2"/>
  <c r="J77" i="2" s="1"/>
  <c r="J76" i="2"/>
  <c r="I76" i="2"/>
  <c r="I75" i="2"/>
  <c r="J75" i="2" s="1"/>
  <c r="I74" i="2"/>
  <c r="J74" i="2" s="1"/>
  <c r="I73" i="2"/>
  <c r="J73" i="2" s="1"/>
  <c r="J72" i="2"/>
  <c r="I72" i="2"/>
  <c r="I71" i="2"/>
  <c r="J71" i="2" s="1"/>
  <c r="I70" i="2"/>
  <c r="J70" i="2" s="1"/>
  <c r="I69" i="2"/>
  <c r="J69" i="2" s="1"/>
  <c r="J68" i="2"/>
  <c r="I68" i="2"/>
  <c r="I67" i="2"/>
  <c r="J67" i="2" s="1"/>
  <c r="I66" i="2"/>
  <c r="J66" i="2" s="1"/>
  <c r="I65" i="2"/>
  <c r="J65" i="2" s="1"/>
  <c r="J64" i="2"/>
  <c r="I64" i="2"/>
  <c r="I63" i="2"/>
  <c r="J63" i="2" s="1"/>
  <c r="I62" i="2"/>
  <c r="J62" i="2" s="1"/>
  <c r="I61" i="2"/>
  <c r="J61" i="2" s="1"/>
  <c r="J60" i="2"/>
  <c r="I60" i="2"/>
  <c r="I59" i="2"/>
  <c r="I127" i="2" s="1"/>
  <c r="J127" i="2" s="1"/>
  <c r="I58" i="2"/>
  <c r="J58" i="2" s="1"/>
  <c r="I57" i="2"/>
  <c r="J57" i="2" s="1"/>
  <c r="J56" i="2"/>
  <c r="I56" i="2"/>
  <c r="I55" i="2"/>
  <c r="J55" i="2" s="1"/>
  <c r="I54" i="2"/>
  <c r="J54" i="2" s="1"/>
  <c r="I53" i="2"/>
  <c r="J53" i="2" s="1"/>
  <c r="J52" i="2"/>
  <c r="I52" i="2"/>
  <c r="I51" i="2"/>
  <c r="J51" i="2" s="1"/>
  <c r="I50" i="2"/>
  <c r="J50" i="2" s="1"/>
  <c r="I49" i="2"/>
  <c r="J49" i="2" s="1"/>
  <c r="J48" i="2"/>
  <c r="I48" i="2"/>
  <c r="I47" i="2"/>
  <c r="J47" i="2" s="1"/>
  <c r="I46" i="2"/>
  <c r="J46" i="2" s="1"/>
  <c r="I45" i="2"/>
  <c r="J45" i="2" s="1"/>
  <c r="J44" i="2"/>
  <c r="I44" i="2"/>
  <c r="I43" i="2"/>
  <c r="J43" i="2" s="1"/>
  <c r="I42" i="2"/>
  <c r="J42" i="2" s="1"/>
  <c r="I41" i="2"/>
  <c r="J41" i="2" s="1"/>
  <c r="J40" i="2"/>
  <c r="I40" i="2"/>
  <c r="I39" i="2"/>
  <c r="J39" i="2" s="1"/>
  <c r="I38" i="2"/>
  <c r="J38" i="2" s="1"/>
  <c r="I37" i="2"/>
  <c r="J37" i="2" s="1"/>
  <c r="J36" i="2"/>
  <c r="I36" i="2"/>
  <c r="I35" i="2"/>
  <c r="J35" i="2" s="1"/>
  <c r="I34" i="2"/>
  <c r="J34" i="2" s="1"/>
  <c r="I33" i="2"/>
  <c r="J33" i="2" s="1"/>
  <c r="J32" i="2"/>
  <c r="I32" i="2"/>
  <c r="I31" i="2"/>
  <c r="J31" i="2" s="1"/>
  <c r="I30" i="2"/>
  <c r="J30" i="2" s="1"/>
  <c r="I29" i="2"/>
  <c r="J29" i="2" s="1"/>
  <c r="J28" i="2"/>
  <c r="I28" i="2"/>
  <c r="I27" i="2"/>
  <c r="J27" i="2" s="1"/>
  <c r="I26" i="2"/>
  <c r="J26" i="2" s="1"/>
  <c r="I25" i="2"/>
  <c r="J25" i="2" s="1"/>
  <c r="J24" i="2"/>
  <c r="I24" i="2"/>
  <c r="I23" i="2"/>
  <c r="J23" i="2" s="1"/>
  <c r="I22" i="2"/>
  <c r="J22" i="2" s="1"/>
  <c r="I21" i="2"/>
  <c r="J21" i="2" s="1"/>
  <c r="J20" i="2"/>
  <c r="I20" i="2"/>
  <c r="I19" i="2"/>
  <c r="J19" i="2" s="1"/>
  <c r="J18" i="2"/>
  <c r="I18" i="2"/>
  <c r="I17" i="2"/>
  <c r="J17" i="2" s="1"/>
  <c r="J16" i="2"/>
  <c r="I16" i="2"/>
  <c r="I15" i="2"/>
  <c r="J15" i="2" s="1"/>
  <c r="J14" i="2"/>
  <c r="I14" i="2"/>
  <c r="I13" i="2"/>
  <c r="J13" i="2" s="1"/>
  <c r="J12" i="2"/>
  <c r="I12" i="2"/>
  <c r="I11" i="2"/>
  <c r="J11" i="2" s="1"/>
  <c r="J10" i="2"/>
  <c r="I10" i="2"/>
  <c r="I9" i="2"/>
  <c r="J9" i="2" s="1"/>
  <c r="J8" i="2"/>
  <c r="I8" i="2"/>
  <c r="I7" i="2"/>
  <c r="J7" i="2" s="1"/>
  <c r="J6" i="2"/>
  <c r="I6" i="2"/>
  <c r="I5" i="2"/>
  <c r="J5" i="2" s="1"/>
  <c r="J4" i="2"/>
  <c r="I4" i="2"/>
  <c r="I3" i="2"/>
  <c r="J3" i="2" s="1"/>
  <c r="J2" i="2"/>
  <c r="I2" i="2"/>
  <c r="L157" i="2" s="1"/>
  <c r="J59" i="2" l="1"/>
  <c r="I126" i="2"/>
  <c r="I131" i="2"/>
  <c r="J126" i="2" l="1"/>
  <c r="I128" i="2"/>
  <c r="J128" i="2" s="1"/>
  <c r="I132" i="2"/>
  <c r="J132" i="2" s="1"/>
  <c r="J131" i="2"/>
  <c r="I133" i="2"/>
  <c r="J133" i="2" s="1"/>
  <c r="I134" i="2"/>
  <c r="I135" i="2" l="1"/>
  <c r="J135" i="2" s="1"/>
  <c r="J134" i="2"/>
  <c r="I129" i="2"/>
  <c r="I136" i="2" l="1"/>
  <c r="J129" i="2"/>
  <c r="I138" i="2"/>
  <c r="J138" i="2" l="1"/>
  <c r="J136" i="2"/>
  <c r="I139" i="2"/>
  <c r="J139" i="2" s="1"/>
  <c r="I142" i="2" l="1"/>
  <c r="L142" i="2" l="1"/>
  <c r="J142" i="2"/>
</calcChain>
</file>

<file path=xl/sharedStrings.xml><?xml version="1.0" encoding="utf-8"?>
<sst xmlns="http://schemas.openxmlformats.org/spreadsheetml/2006/main" count="779" uniqueCount="285">
  <si>
    <t>1. CONTROL Y SEÑALIZACIÓN VIRTUAL</t>
  </si>
  <si>
    <t>SUB CAP</t>
  </si>
  <si>
    <t>ÍTEM</t>
  </si>
  <si>
    <t>DESCRIPCIÓN</t>
  </si>
  <si>
    <t>TIPO</t>
  </si>
  <si>
    <t>UNIDAD</t>
  </si>
  <si>
    <t>CANTIDAD</t>
  </si>
  <si>
    <t>VU (COP)</t>
  </si>
  <si>
    <t>TOTAL (COP)</t>
  </si>
  <si>
    <t>TOTAL (USD)</t>
  </si>
  <si>
    <t>TMR</t>
  </si>
  <si>
    <t>1.1 SUMINISTROS</t>
  </si>
  <si>
    <t>1.1.100</t>
  </si>
  <si>
    <t>Servidores CTC principales</t>
  </si>
  <si>
    <t>SUMINISTRO</t>
  </si>
  <si>
    <t>UND</t>
  </si>
  <si>
    <t>1.1.101</t>
  </si>
  <si>
    <t>Servidores CTC respaldo</t>
  </si>
  <si>
    <t>1.1.102</t>
  </si>
  <si>
    <t>Workstations operadores</t>
  </si>
  <si>
    <t>1.1.103</t>
  </si>
  <si>
    <t>Software CTC virtual + ETCS L2 + Interoperabilidad FENOCO</t>
  </si>
  <si>
    <t>1.1.104</t>
  </si>
  <si>
    <t>Base de datos centralizada</t>
  </si>
  <si>
    <t>1.1.105</t>
  </si>
  <si>
    <t>Sistema redundancia</t>
  </si>
  <si>
    <t>1.1.106</t>
  </si>
  <si>
    <t>Interfaces comunicación</t>
  </si>
  <si>
    <t>1.2.100</t>
  </si>
  <si>
    <t>Computadora ATP embarcada</t>
  </si>
  <si>
    <t>1.2.101</t>
  </si>
  <si>
    <t>Display maquinista</t>
  </si>
  <si>
    <t>1.2.102</t>
  </si>
  <si>
    <t>Sensores velocidad</t>
  </si>
  <si>
    <t>1.2.103</t>
  </si>
  <si>
    <t>Sistema GPS</t>
  </si>
  <si>
    <t>1.2.104</t>
  </si>
  <si>
    <t>Software ATP</t>
  </si>
  <si>
    <t>1.2.105</t>
  </si>
  <si>
    <t>Interfaces frenos</t>
  </si>
  <si>
    <t>1.2.106</t>
  </si>
  <si>
    <t>1.3.100</t>
  </si>
  <si>
    <t>Controlador ENCE Zapatosa</t>
  </si>
  <si>
    <t>1.3.101</t>
  </si>
  <si>
    <t>Controlador ENCE García Cadena</t>
  </si>
  <si>
    <t>1.3.102</t>
  </si>
  <si>
    <t>Controlador ENCE Barrancabermeja</t>
  </si>
  <si>
    <t>1.3.103</t>
  </si>
  <si>
    <t>Controlador ENCE Puerto Berrío-Grecia</t>
  </si>
  <si>
    <t>1.3.104</t>
  </si>
  <si>
    <t>Controlador ENCE La Dorada-México</t>
  </si>
  <si>
    <t>1.3.105</t>
  </si>
  <si>
    <t>Sistema redundancia ENCE</t>
  </si>
  <si>
    <t>1.3.106</t>
  </si>
  <si>
    <t>Interfaces CTC-ENCE</t>
  </si>
  <si>
    <t>1.4.100</t>
  </si>
  <si>
    <t>Desvíos motorizados CTC</t>
  </si>
  <si>
    <t>1.4.101</t>
  </si>
  <si>
    <t>Sistemas control remoto + redundancia N+1</t>
  </si>
  <si>
    <t>1.4.102</t>
  </si>
  <si>
    <t>Interfaces CTC/ENCE</t>
  </si>
  <si>
    <t>1.5.100</t>
  </si>
  <si>
    <t>Desvíos manuales autotalonables (con comprobador integrado)</t>
  </si>
  <si>
    <t>1.5.101</t>
  </si>
  <si>
    <t>Señalización luminosa estaciones ENCE (entrada/salida)</t>
  </si>
  <si>
    <t>1.5.102</t>
  </si>
  <si>
    <t>Herramientas operación (kit completo certificado)</t>
  </si>
  <si>
    <t>2. TELECOMUNICACIONES COLOCALIZADAS</t>
  </si>
  <si>
    <t>2.1 SUMINISTROS</t>
  </si>
  <si>
    <t>2.1.100</t>
  </si>
  <si>
    <t>Torres autosoportadas</t>
  </si>
  <si>
    <t>2.1.101</t>
  </si>
  <si>
    <t>Estaciones base TETRA</t>
  </si>
  <si>
    <t>2.1.102</t>
  </si>
  <si>
    <t>Antenas TETRA</t>
  </si>
  <si>
    <t>2.1.103</t>
  </si>
  <si>
    <t>Radios embarcados (30 unidades)</t>
  </si>
  <si>
    <t>2.1.104</t>
  </si>
  <si>
    <t>Radios portátiles</t>
  </si>
  <si>
    <t>2.1.105</t>
  </si>
  <si>
    <t>Sistema control centralizado</t>
  </si>
  <si>
    <t>2.1.109</t>
  </si>
  <si>
    <t>Vías de acceso</t>
  </si>
  <si>
    <t>2.1.110</t>
  </si>
  <si>
    <t>Sistemas de seguridad</t>
  </si>
  <si>
    <t>2.1.112</t>
  </si>
  <si>
    <t>Configuración red</t>
  </si>
  <si>
    <t>2.1.114</t>
  </si>
  <si>
    <t>Capacitación</t>
  </si>
  <si>
    <t>2.2.100</t>
  </si>
  <si>
    <t>Estaciones base GSM-R</t>
  </si>
  <si>
    <t>2.2.101</t>
  </si>
  <si>
    <t>Antenas GSM-R</t>
  </si>
  <si>
    <t>2.2.102</t>
  </si>
  <si>
    <t>Radios embarcados GSM-R</t>
  </si>
  <si>
    <t>2.2.103</t>
  </si>
  <si>
    <t>Sistema control GSM-R</t>
  </si>
  <si>
    <t>2.2.104</t>
  </si>
  <si>
    <t>Interfaces TETRA-GSM-R</t>
  </si>
  <si>
    <t>2.2.105</t>
  </si>
  <si>
    <t>2.2.106</t>
  </si>
  <si>
    <t>Configuración dual</t>
  </si>
  <si>
    <t>2.3.100</t>
  </si>
  <si>
    <t>Cable fibra óptica 48 fibras</t>
  </si>
  <si>
    <t>km</t>
  </si>
  <si>
    <t>2.3.102</t>
  </si>
  <si>
    <t>Tritubo 40mm 3n rollos de 500m</t>
  </si>
  <si>
    <t>ROLLO</t>
  </si>
  <si>
    <t>2.3.103</t>
  </si>
  <si>
    <t>Cajas empalme 80x80</t>
  </si>
  <si>
    <t>2.3.104</t>
  </si>
  <si>
    <t>Uniones rápidas</t>
  </si>
  <si>
    <t>2.3.105</t>
  </si>
  <si>
    <t>Fusionadoras</t>
  </si>
  <si>
    <t>2.3.106</t>
  </si>
  <si>
    <t>OTDR</t>
  </si>
  <si>
    <t>2.3.107</t>
  </si>
  <si>
    <t>Muflas fusionado</t>
  </si>
  <si>
    <t>2.3.108</t>
  </si>
  <si>
    <t>Insumos fusionado</t>
  </si>
  <si>
    <t>2.2 OBRA CIVIL</t>
  </si>
  <si>
    <t>2.1.106</t>
  </si>
  <si>
    <t>Casetas técnicas</t>
  </si>
  <si>
    <t>OBRA</t>
  </si>
  <si>
    <t>2.1.107</t>
  </si>
  <si>
    <t>Cimentaciones</t>
  </si>
  <si>
    <t>2.1.108</t>
  </si>
  <si>
    <t>Cerramiento perimetral</t>
  </si>
  <si>
    <t>2.1.111</t>
  </si>
  <si>
    <t>Montaje e instalación</t>
  </si>
  <si>
    <t>2.3.101</t>
  </si>
  <si>
    <t>Mano de obra instalación</t>
  </si>
  <si>
    <t>2.3 SERVICIOS</t>
  </si>
  <si>
    <t>2.1.113</t>
  </si>
  <si>
    <t>Pruebas cobertura</t>
  </si>
  <si>
    <t>SERVICIO</t>
  </si>
  <si>
    <t>2.2.107</t>
  </si>
  <si>
    <t>Pruebas integración</t>
  </si>
  <si>
    <t>3. SISTEMAS ITS Y SEGURIDAD</t>
  </si>
  <si>
    <t>3.1 SUMINISTROS</t>
  </si>
  <si>
    <t>3.1.100</t>
  </si>
  <si>
    <t>Cámaras PAN PTZ 4MP (73 unidades - cobertura completa)</t>
  </si>
  <si>
    <t>3.1.101</t>
  </si>
  <si>
    <t>Cámaras talleres (12 unidades)</t>
  </si>
  <si>
    <t>3.1.102</t>
  </si>
  <si>
    <t>Cámaras CCO (8 unidades)</t>
  </si>
  <si>
    <t>3.1.103</t>
  </si>
  <si>
    <t>Cámaras estaciones (5 unidades)</t>
  </si>
  <si>
    <t>3.1.104</t>
  </si>
  <si>
    <t>Sistema grabación</t>
  </si>
  <si>
    <t>3.1.105</t>
  </si>
  <si>
    <t>Servidores almacenamiento</t>
  </si>
  <si>
    <t>3.1.106</t>
  </si>
  <si>
    <t>Software análisis</t>
  </si>
  <si>
    <t>3.1.107</t>
  </si>
  <si>
    <t>Monitores CCO</t>
  </si>
  <si>
    <t>3.1.108</t>
  </si>
  <si>
    <t>Instalación y configuración</t>
  </si>
  <si>
    <t>3.2.100</t>
  </si>
  <si>
    <t>Lectores RFID control accesos (ISO 14443, IP65/IK10)</t>
  </si>
  <si>
    <t>3.2.101</t>
  </si>
  <si>
    <t>Tarjetas RFID</t>
  </si>
  <si>
    <t>3.2.102</t>
  </si>
  <si>
    <t>Sistema biométrico</t>
  </si>
  <si>
    <t>3.2.103</t>
  </si>
  <si>
    <t>Software control accesos</t>
  </si>
  <si>
    <t>3.2.104</t>
  </si>
  <si>
    <t>Cerraduras electrónicas</t>
  </si>
  <si>
    <t>3.2.105</t>
  </si>
  <si>
    <t>Intercomunicadores</t>
  </si>
  <si>
    <t>3.2.106</t>
  </si>
  <si>
    <t>3.3.100</t>
  </si>
  <si>
    <t>Detectores humo</t>
  </si>
  <si>
    <t>3.3.101</t>
  </si>
  <si>
    <t>Detectores temperatura</t>
  </si>
  <si>
    <t>3.3.102</t>
  </si>
  <si>
    <t>Sistema aspersores</t>
  </si>
  <si>
    <t>3.3.103</t>
  </si>
  <si>
    <t>Extintores</t>
  </si>
  <si>
    <t>3.3.104</t>
  </si>
  <si>
    <t>Sistema alarma</t>
  </si>
  <si>
    <t>3.3.105</t>
  </si>
  <si>
    <t>Botones emergencia</t>
  </si>
  <si>
    <t>3.3.106</t>
  </si>
  <si>
    <t>Instalación</t>
  </si>
  <si>
    <t>4. PASOS A NIVEL</t>
  </si>
  <si>
    <t>4.1 SUMINISTROS</t>
  </si>
  <si>
    <t>4.1.100</t>
  </si>
  <si>
    <t>Sistemas barreras automáticas</t>
  </si>
  <si>
    <t>4.1.101</t>
  </si>
  <si>
    <t>Señalización LED</t>
  </si>
  <si>
    <t>4.1.102</t>
  </si>
  <si>
    <t>Sistemas detección vehículos</t>
  </si>
  <si>
    <t>4.1.103</t>
  </si>
  <si>
    <t>Sistemas comunicación</t>
  </si>
  <si>
    <t>4.1.104</t>
  </si>
  <si>
    <t>Sistemas emergencia</t>
  </si>
  <si>
    <t>4.1.105</t>
  </si>
  <si>
    <t>4.2.100</t>
  </si>
  <si>
    <t>Sistemas barreras manuales</t>
  </si>
  <si>
    <t>4.2.101</t>
  </si>
  <si>
    <t>Señalización básica</t>
  </si>
  <si>
    <t>4.2.102</t>
  </si>
  <si>
    <t>Sistemas detección</t>
  </si>
  <si>
    <t>4.2.103</t>
  </si>
  <si>
    <t>4.2.104</t>
  </si>
  <si>
    <t>4.3.100</t>
  </si>
  <si>
    <t>4.3.101</t>
  </si>
  <si>
    <t>4.3.102</t>
  </si>
  <si>
    <t>5. CENTRO DE CONTROL OPERACIONAL</t>
  </si>
  <si>
    <t>5.1 SUMINISTROS</t>
  </si>
  <si>
    <t>5.1.100</t>
  </si>
  <si>
    <t>Construcción edificio</t>
  </si>
  <si>
    <t>5.1.102</t>
  </si>
  <si>
    <t>Sistemas HVAC</t>
  </si>
  <si>
    <t>5.1.103</t>
  </si>
  <si>
    <t>Sistemas eléctricos</t>
  </si>
  <si>
    <t>5.1.104</t>
  </si>
  <si>
    <t>Sistemas seguridad</t>
  </si>
  <si>
    <t>5.1.105</t>
  </si>
  <si>
    <t>Sistemas comunicaciones</t>
  </si>
  <si>
    <t>5.2.100</t>
  </si>
  <si>
    <t>Consolas operadores</t>
  </si>
  <si>
    <t>5.2.101</t>
  </si>
  <si>
    <t>Pantallas de video</t>
  </si>
  <si>
    <t>5.2.102</t>
  </si>
  <si>
    <t>Sistema audio</t>
  </si>
  <si>
    <t>5.2.103</t>
  </si>
  <si>
    <t>Sistema iluminación</t>
  </si>
  <si>
    <t>5.2.104</t>
  </si>
  <si>
    <t>Muebles y accesorios</t>
  </si>
  <si>
    <t>5.3.100</t>
  </si>
  <si>
    <t>Servidores SCADA</t>
  </si>
  <si>
    <t>5.3.101</t>
  </si>
  <si>
    <t>Software SCADA</t>
  </si>
  <si>
    <t>5.3.102</t>
  </si>
  <si>
    <t>Base de datos</t>
  </si>
  <si>
    <t>5.3.103</t>
  </si>
  <si>
    <t>5.3.104</t>
  </si>
  <si>
    <t>5.3.105</t>
  </si>
  <si>
    <t>Configuración</t>
  </si>
  <si>
    <t>5.2 OBRA CIVIL</t>
  </si>
  <si>
    <t>5.1.101</t>
  </si>
  <si>
    <t>Sala de control</t>
  </si>
  <si>
    <t>6. MATERIAL RODANTE</t>
  </si>
  <si>
    <t>6.1 SUMINISTROS</t>
  </si>
  <si>
    <t>6.1.100</t>
  </si>
  <si>
    <t>Sistemas ATP embarcados</t>
  </si>
  <si>
    <t>6.1.101</t>
  </si>
  <si>
    <t>Radios TETRA embarcados</t>
  </si>
  <si>
    <t>6.1.102</t>
  </si>
  <si>
    <t>Radios GSM-R embarcados</t>
  </si>
  <si>
    <t>6.1.103</t>
  </si>
  <si>
    <t>Sistemas GPS</t>
  </si>
  <si>
    <t>6.1.104</t>
  </si>
  <si>
    <t>Sistemas redundancia</t>
  </si>
  <si>
    <t>6.1.105</t>
  </si>
  <si>
    <t>6.2.100</t>
  </si>
  <si>
    <t>Dispositivos EOT completos</t>
  </si>
  <si>
    <t>6.2.101</t>
  </si>
  <si>
    <t>Repuestos EOT (10%)</t>
  </si>
  <si>
    <t>6.2.102</t>
  </si>
  <si>
    <t>Instalación EOT</t>
  </si>
  <si>
    <t>6.2.103</t>
  </si>
  <si>
    <t>Configuración EOT</t>
  </si>
  <si>
    <t>CONCEPTO</t>
  </si>
  <si>
    <t>VALOR (COP)</t>
  </si>
  <si>
    <t>VALOR (USD)</t>
  </si>
  <si>
    <t/>
  </si>
  <si>
    <t>SUBTOTAL SUMINISTROS:</t>
  </si>
  <si>
    <t>SUBTOTAL SERVICIOS:</t>
  </si>
  <si>
    <t>IVA 19% (a SUMINISTROS Y SERV)</t>
  </si>
  <si>
    <t>TOTAL SUMINISTROS (con IVA):</t>
  </si>
  <si>
    <t>SUBTOTAL OBRA AIU</t>
  </si>
  <si>
    <t>Administración (23%)</t>
  </si>
  <si>
    <t>Imprevistos (5%)</t>
  </si>
  <si>
    <t>Utilidad (5%)</t>
  </si>
  <si>
    <t>IVA 19%</t>
  </si>
  <si>
    <t>AIU TOTAL (33%)</t>
  </si>
  <si>
    <t>Suministros + Servicios Total</t>
  </si>
  <si>
    <t>Obra Civil Total</t>
  </si>
  <si>
    <t>TOTAL GENERAL DEL PROYECTO</t>
  </si>
  <si>
    <t>TOTAL que debe sr</t>
  </si>
  <si>
    <t>TRM: 4,400 COP/USD</t>
  </si>
  <si>
    <t>Fecha: 8/10/2025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</si>
</sst>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44" fontId="0" fillId="0" borderId="0" xfId="2" applyFont="1"/>
    <xf numFmtId="0" fontId="2" fillId="0" borderId="0" xfId="1" applyFont="1"/>
    <xf numFmtId="44" fontId="2" fillId="0" borderId="0" xfId="2" applyFont="1"/>
    <xf numFmtId="44" fontId="1" fillId="0" borderId="0" xfId="1" applyNumberFormat="1"/>
  </cellXfs>
  <cellStyles count="3">
    <cellStyle name="Moneda 2" xfId="2" xr:uid="{3C792529-DC00-475B-B7CE-6EE8A3DD2C65}"/>
    <cellStyle name="Normal" xfId="0" builtinId="0"/>
    <cellStyle name="Normal 2" xfId="1" xr:uid="{46876A40-687B-4E21-BABA-89A65E5F6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5C953-799E-428A-B9E5-38F6774417B2}" name="Tabla2" displayName="Tabla2" ref="A1:J146" totalsRowShown="0">
  <autoFilter ref="A1:J146" xr:uid="{715ED348-5F28-4BDE-86B7-4A71E7607158}"/>
  <tableColumns count="10">
    <tableColumn id="1" xr3:uid="{A29F5DFC-2B65-4FEC-9DFD-095B55F35AB6}" name="1. CONTROL Y SEÑALIZACIÓN VIRTUAL"/>
    <tableColumn id="2" xr3:uid="{C9619CC4-B87A-4060-AD9E-0333722BAEE8}" name="SUB CAP"/>
    <tableColumn id="3" xr3:uid="{B230A0CD-6292-4D7E-B487-005DD0FA5D67}" name="ÍTEM"/>
    <tableColumn id="4" xr3:uid="{E7C4B7E0-137B-4E8B-A897-D70394542682}" name="DESCRIPCIÓN"/>
    <tableColumn id="5" xr3:uid="{E80EC6DC-FFCB-429C-B4CF-9DF21FB18F8B}" name="TIPO"/>
    <tableColumn id="6" xr3:uid="{432E7BA1-677E-4488-80D9-A4677E533EE0}" name="UNIDAD"/>
    <tableColumn id="7" xr3:uid="{577DE485-315C-4F4C-BCDA-B6B10052D4F3}" name="CANTIDAD"/>
    <tableColumn id="8" xr3:uid="{F57EB365-0680-41A9-B7E9-4056A968D6D1}" name="VU (COP)"/>
    <tableColumn id="9" xr3:uid="{8FFD43DB-0A78-4EAA-8AE2-E2B0A6F09F35}" name="TOTAL (COP)"/>
    <tableColumn id="10" xr3:uid="{09464EBF-A1C2-4048-B16B-6B3ECCBB1655}" name="TOTAL (USD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F5F7-15FA-4DFE-85B6-9BE84A509490}">
  <dimension ref="A1:M157"/>
  <sheetViews>
    <sheetView tabSelected="1" topLeftCell="A118" workbookViewId="0">
      <selection activeCell="L127" sqref="L127:M128"/>
    </sheetView>
  </sheetViews>
  <sheetFormatPr baseColWidth="10" defaultRowHeight="15.75" x14ac:dyDescent="0.25"/>
  <cols>
    <col min="1" max="1" width="39.28515625" style="1" customWidth="1"/>
    <col min="2" max="3" width="11.42578125" style="1"/>
    <col min="4" max="4" width="24.140625" style="1" customWidth="1"/>
    <col min="5" max="6" width="11.42578125" style="1"/>
    <col min="7" max="7" width="13" style="1" customWidth="1"/>
    <col min="8" max="8" width="33.7109375" style="2" customWidth="1"/>
    <col min="9" max="10" width="26.42578125" style="2" customWidth="1"/>
    <col min="11" max="11" width="5.140625" style="1" customWidth="1"/>
    <col min="12" max="12" width="22.5703125" style="1" bestFit="1" customWidth="1"/>
    <col min="13" max="13" width="18.5703125" style="1" bestFit="1" customWidth="1"/>
    <col min="14" max="16384" width="11.425781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L1" s="1" t="s">
        <v>10</v>
      </c>
      <c r="M1" s="1">
        <v>4400</v>
      </c>
    </row>
    <row r="2" spans="1:13" x14ac:dyDescent="0.25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2</v>
      </c>
      <c r="H2" s="2">
        <v>180000000</v>
      </c>
      <c r="I2" s="2">
        <f>Tabla2[[#This Row],[VU (COP)]]*Tabla2[[#This Row],[CANTIDAD]]</f>
        <v>360000000</v>
      </c>
      <c r="J2" s="2">
        <f>Tabla2[[#This Row],[TOTAL (COP)]]/$M$1</f>
        <v>81818.181818181823</v>
      </c>
    </row>
    <row r="3" spans="1:13" x14ac:dyDescent="0.25">
      <c r="A3" s="1" t="s">
        <v>0</v>
      </c>
      <c r="B3" s="1" t="s">
        <v>11</v>
      </c>
      <c r="C3" s="1" t="s">
        <v>16</v>
      </c>
      <c r="D3" s="1" t="s">
        <v>17</v>
      </c>
      <c r="E3" s="1" t="s">
        <v>14</v>
      </c>
      <c r="F3" s="1" t="s">
        <v>15</v>
      </c>
      <c r="G3" s="1">
        <v>2</v>
      </c>
      <c r="H3" s="2">
        <v>180000000</v>
      </c>
      <c r="I3" s="2">
        <f>Tabla2[[#This Row],[VU (COP)]]*Tabla2[[#This Row],[CANTIDAD]]</f>
        <v>360000000</v>
      </c>
      <c r="J3" s="2">
        <f>Tabla2[[#This Row],[TOTAL (COP)]]/$M$1</f>
        <v>81818.181818181823</v>
      </c>
    </row>
    <row r="4" spans="1:13" x14ac:dyDescent="0.25">
      <c r="A4" s="1" t="s">
        <v>0</v>
      </c>
      <c r="B4" s="1" t="s">
        <v>11</v>
      </c>
      <c r="C4" s="1" t="s">
        <v>18</v>
      </c>
      <c r="D4" s="1" t="s">
        <v>19</v>
      </c>
      <c r="E4" s="1" t="s">
        <v>14</v>
      </c>
      <c r="F4" s="1" t="s">
        <v>15</v>
      </c>
      <c r="G4" s="1">
        <v>8</v>
      </c>
      <c r="H4" s="2">
        <v>45000000</v>
      </c>
      <c r="I4" s="2">
        <f>Tabla2[[#This Row],[VU (COP)]]*Tabla2[[#This Row],[CANTIDAD]]</f>
        <v>360000000</v>
      </c>
      <c r="J4" s="2">
        <f>Tabla2[[#This Row],[TOTAL (COP)]]/$M$1</f>
        <v>81818.181818181823</v>
      </c>
    </row>
    <row r="5" spans="1:13" x14ac:dyDescent="0.25">
      <c r="A5" s="1" t="s">
        <v>0</v>
      </c>
      <c r="B5" s="1" t="s">
        <v>11</v>
      </c>
      <c r="C5" s="1" t="s">
        <v>20</v>
      </c>
      <c r="D5" s="1" t="s">
        <v>21</v>
      </c>
      <c r="E5" s="1" t="s">
        <v>14</v>
      </c>
      <c r="F5" s="1" t="s">
        <v>15</v>
      </c>
      <c r="G5" s="1">
        <v>1</v>
      </c>
      <c r="H5" s="2">
        <v>88152088766</v>
      </c>
      <c r="I5" s="2">
        <f>Tabla2[[#This Row],[VU (COP)]]*Tabla2[[#This Row],[CANTIDAD]]</f>
        <v>88152088766</v>
      </c>
      <c r="J5" s="2">
        <f>Tabla2[[#This Row],[TOTAL (COP)]]/$M$1</f>
        <v>20034565.628636364</v>
      </c>
    </row>
    <row r="6" spans="1:13" x14ac:dyDescent="0.25">
      <c r="A6" s="1" t="s">
        <v>0</v>
      </c>
      <c r="B6" s="1" t="s">
        <v>11</v>
      </c>
      <c r="C6" s="1" t="s">
        <v>22</v>
      </c>
      <c r="D6" s="1" t="s">
        <v>23</v>
      </c>
      <c r="E6" s="1" t="s">
        <v>14</v>
      </c>
      <c r="F6" s="1" t="s">
        <v>15</v>
      </c>
      <c r="G6" s="1">
        <v>1</v>
      </c>
      <c r="H6" s="2">
        <v>200000000</v>
      </c>
      <c r="I6" s="2">
        <f>Tabla2[[#This Row],[VU (COP)]]*Tabla2[[#This Row],[CANTIDAD]]</f>
        <v>200000000</v>
      </c>
      <c r="J6" s="2">
        <f>Tabla2[[#This Row],[TOTAL (COP)]]/$M$1</f>
        <v>45454.545454545456</v>
      </c>
    </row>
    <row r="7" spans="1:13" x14ac:dyDescent="0.25">
      <c r="A7" s="1" t="s">
        <v>0</v>
      </c>
      <c r="B7" s="1" t="s">
        <v>11</v>
      </c>
      <c r="C7" s="1" t="s">
        <v>24</v>
      </c>
      <c r="D7" s="1" t="s">
        <v>25</v>
      </c>
      <c r="E7" s="1" t="s">
        <v>14</v>
      </c>
      <c r="F7" s="1" t="s">
        <v>15</v>
      </c>
      <c r="G7" s="1">
        <v>1</v>
      </c>
      <c r="H7" s="2">
        <v>300000000</v>
      </c>
      <c r="I7" s="2">
        <f>Tabla2[[#This Row],[VU (COP)]]*Tabla2[[#This Row],[CANTIDAD]]</f>
        <v>300000000</v>
      </c>
      <c r="J7" s="2">
        <f>Tabla2[[#This Row],[TOTAL (COP)]]/$M$1</f>
        <v>68181.818181818177</v>
      </c>
    </row>
    <row r="8" spans="1:13" x14ac:dyDescent="0.25">
      <c r="A8" s="1" t="s">
        <v>0</v>
      </c>
      <c r="B8" s="1" t="s">
        <v>11</v>
      </c>
      <c r="C8" s="1" t="s">
        <v>26</v>
      </c>
      <c r="D8" s="1" t="s">
        <v>27</v>
      </c>
      <c r="E8" s="1" t="s">
        <v>14</v>
      </c>
      <c r="F8" s="1" t="s">
        <v>15</v>
      </c>
      <c r="G8" s="1">
        <v>1</v>
      </c>
      <c r="H8" s="2">
        <v>150000000</v>
      </c>
      <c r="I8" s="2">
        <f>Tabla2[[#This Row],[VU (COP)]]*Tabla2[[#This Row],[CANTIDAD]]</f>
        <v>150000000</v>
      </c>
      <c r="J8" s="2">
        <f>Tabla2[[#This Row],[TOTAL (COP)]]/$M$1</f>
        <v>34090.909090909088</v>
      </c>
    </row>
    <row r="9" spans="1:13" x14ac:dyDescent="0.25">
      <c r="A9" s="1" t="s">
        <v>0</v>
      </c>
      <c r="B9" s="1" t="s">
        <v>11</v>
      </c>
      <c r="C9" s="1" t="s">
        <v>28</v>
      </c>
      <c r="D9" s="1" t="s">
        <v>29</v>
      </c>
      <c r="E9" s="1" t="s">
        <v>14</v>
      </c>
      <c r="F9" s="1" t="s">
        <v>15</v>
      </c>
      <c r="G9" s="1">
        <v>8</v>
      </c>
      <c r="H9" s="2">
        <v>120000000</v>
      </c>
      <c r="I9" s="2">
        <f>Tabla2[[#This Row],[VU (COP)]]*Tabla2[[#This Row],[CANTIDAD]]</f>
        <v>960000000</v>
      </c>
      <c r="J9" s="2">
        <f>Tabla2[[#This Row],[TOTAL (COP)]]/$M$1</f>
        <v>218181.81818181818</v>
      </c>
    </row>
    <row r="10" spans="1:13" x14ac:dyDescent="0.25">
      <c r="A10" s="1" t="s">
        <v>0</v>
      </c>
      <c r="B10" s="1" t="s">
        <v>11</v>
      </c>
      <c r="C10" s="1" t="s">
        <v>30</v>
      </c>
      <c r="D10" s="1" t="s">
        <v>31</v>
      </c>
      <c r="E10" s="1" t="s">
        <v>14</v>
      </c>
      <c r="F10" s="1" t="s">
        <v>15</v>
      </c>
      <c r="G10" s="1">
        <v>8</v>
      </c>
      <c r="H10" s="2">
        <v>80000000</v>
      </c>
      <c r="I10" s="2">
        <f>Tabla2[[#This Row],[VU (COP)]]*Tabla2[[#This Row],[CANTIDAD]]</f>
        <v>640000000</v>
      </c>
      <c r="J10" s="2">
        <f>Tabla2[[#This Row],[TOTAL (COP)]]/$M$1</f>
        <v>145454.54545454544</v>
      </c>
    </row>
    <row r="11" spans="1:13" x14ac:dyDescent="0.25">
      <c r="A11" s="1" t="s">
        <v>0</v>
      </c>
      <c r="B11" s="1" t="s">
        <v>11</v>
      </c>
      <c r="C11" s="1" t="s">
        <v>32</v>
      </c>
      <c r="D11" s="1" t="s">
        <v>33</v>
      </c>
      <c r="E11" s="1" t="s">
        <v>14</v>
      </c>
      <c r="F11" s="1" t="s">
        <v>15</v>
      </c>
      <c r="G11" s="1">
        <v>8</v>
      </c>
      <c r="H11" s="2">
        <v>25000000</v>
      </c>
      <c r="I11" s="2">
        <f>Tabla2[[#This Row],[VU (COP)]]*Tabla2[[#This Row],[CANTIDAD]]</f>
        <v>200000000</v>
      </c>
      <c r="J11" s="2">
        <f>Tabla2[[#This Row],[TOTAL (COP)]]/$M$1</f>
        <v>45454.545454545456</v>
      </c>
    </row>
    <row r="12" spans="1:13" x14ac:dyDescent="0.25">
      <c r="A12" s="1" t="s">
        <v>0</v>
      </c>
      <c r="B12" s="1" t="s">
        <v>11</v>
      </c>
      <c r="C12" s="1" t="s">
        <v>34</v>
      </c>
      <c r="D12" s="1" t="s">
        <v>35</v>
      </c>
      <c r="E12" s="1" t="s">
        <v>14</v>
      </c>
      <c r="F12" s="1" t="s">
        <v>15</v>
      </c>
      <c r="G12" s="1">
        <v>8</v>
      </c>
      <c r="H12" s="2">
        <v>35000000</v>
      </c>
      <c r="I12" s="2">
        <f>Tabla2[[#This Row],[VU (COP)]]*Tabla2[[#This Row],[CANTIDAD]]</f>
        <v>280000000</v>
      </c>
      <c r="J12" s="2">
        <f>Tabla2[[#This Row],[TOTAL (COP)]]/$M$1</f>
        <v>63636.36363636364</v>
      </c>
    </row>
    <row r="13" spans="1:13" x14ac:dyDescent="0.25">
      <c r="A13" s="1" t="s">
        <v>0</v>
      </c>
      <c r="B13" s="1" t="s">
        <v>11</v>
      </c>
      <c r="C13" s="1" t="s">
        <v>36</v>
      </c>
      <c r="D13" s="1" t="s">
        <v>37</v>
      </c>
      <c r="E13" s="1" t="s">
        <v>14</v>
      </c>
      <c r="F13" s="1" t="s">
        <v>15</v>
      </c>
      <c r="G13" s="1">
        <v>8</v>
      </c>
      <c r="H13" s="2">
        <v>100000000</v>
      </c>
      <c r="I13" s="2">
        <f>Tabla2[[#This Row],[VU (COP)]]*Tabla2[[#This Row],[CANTIDAD]]</f>
        <v>800000000</v>
      </c>
      <c r="J13" s="2">
        <f>Tabla2[[#This Row],[TOTAL (COP)]]/$M$1</f>
        <v>181818.18181818182</v>
      </c>
    </row>
    <row r="14" spans="1:13" x14ac:dyDescent="0.25">
      <c r="A14" s="1" t="s">
        <v>0</v>
      </c>
      <c r="B14" s="1" t="s">
        <v>11</v>
      </c>
      <c r="C14" s="1" t="s">
        <v>38</v>
      </c>
      <c r="D14" s="1" t="s">
        <v>39</v>
      </c>
      <c r="E14" s="1" t="s">
        <v>14</v>
      </c>
      <c r="F14" s="1" t="s">
        <v>15</v>
      </c>
      <c r="G14" s="1">
        <v>8</v>
      </c>
      <c r="H14" s="2">
        <v>30000000</v>
      </c>
      <c r="I14" s="2">
        <f>Tabla2[[#This Row],[VU (COP)]]*Tabla2[[#This Row],[CANTIDAD]]</f>
        <v>240000000</v>
      </c>
      <c r="J14" s="2">
        <f>Tabla2[[#This Row],[TOTAL (COP)]]/$M$1</f>
        <v>54545.454545454544</v>
      </c>
    </row>
    <row r="15" spans="1:13" x14ac:dyDescent="0.25">
      <c r="A15" s="1" t="s">
        <v>0</v>
      </c>
      <c r="B15" s="1" t="s">
        <v>11</v>
      </c>
      <c r="C15" s="1" t="s">
        <v>40</v>
      </c>
      <c r="D15" s="1" t="s">
        <v>25</v>
      </c>
      <c r="E15" s="1" t="s">
        <v>14</v>
      </c>
      <c r="F15" s="1" t="s">
        <v>15</v>
      </c>
      <c r="G15" s="1">
        <v>8</v>
      </c>
      <c r="H15" s="2">
        <v>50000000</v>
      </c>
      <c r="I15" s="2">
        <f>Tabla2[[#This Row],[VU (COP)]]*Tabla2[[#This Row],[CANTIDAD]]</f>
        <v>400000000</v>
      </c>
      <c r="J15" s="2">
        <f>Tabla2[[#This Row],[TOTAL (COP)]]/$M$1</f>
        <v>90909.090909090912</v>
      </c>
    </row>
    <row r="16" spans="1:13" x14ac:dyDescent="0.25">
      <c r="A16" s="1" t="s">
        <v>0</v>
      </c>
      <c r="B16" s="1" t="s">
        <v>11</v>
      </c>
      <c r="C16" s="1" t="s">
        <v>41</v>
      </c>
      <c r="D16" s="1" t="s">
        <v>42</v>
      </c>
      <c r="E16" s="1" t="s">
        <v>14</v>
      </c>
      <c r="F16" s="1" t="s">
        <v>15</v>
      </c>
      <c r="G16" s="1">
        <v>1</v>
      </c>
      <c r="H16" s="2">
        <v>800000000</v>
      </c>
      <c r="I16" s="2">
        <f>Tabla2[[#This Row],[VU (COP)]]*Tabla2[[#This Row],[CANTIDAD]]</f>
        <v>800000000</v>
      </c>
      <c r="J16" s="2">
        <f>Tabla2[[#This Row],[TOTAL (COP)]]/$M$1</f>
        <v>181818.18181818182</v>
      </c>
    </row>
    <row r="17" spans="1:10" x14ac:dyDescent="0.25">
      <c r="A17" s="1" t="s">
        <v>0</v>
      </c>
      <c r="B17" s="1" t="s">
        <v>11</v>
      </c>
      <c r="C17" s="1" t="s">
        <v>43</v>
      </c>
      <c r="D17" s="1" t="s">
        <v>44</v>
      </c>
      <c r="E17" s="1" t="s">
        <v>14</v>
      </c>
      <c r="F17" s="1" t="s">
        <v>15</v>
      </c>
      <c r="G17" s="1">
        <v>1</v>
      </c>
      <c r="H17" s="2">
        <v>800000000</v>
      </c>
      <c r="I17" s="2">
        <f>Tabla2[[#This Row],[VU (COP)]]*Tabla2[[#This Row],[CANTIDAD]]</f>
        <v>800000000</v>
      </c>
      <c r="J17" s="2">
        <f>Tabla2[[#This Row],[TOTAL (COP)]]/$M$1</f>
        <v>181818.18181818182</v>
      </c>
    </row>
    <row r="18" spans="1:10" x14ac:dyDescent="0.25">
      <c r="A18" s="1" t="s">
        <v>0</v>
      </c>
      <c r="B18" s="1" t="s">
        <v>11</v>
      </c>
      <c r="C18" s="1" t="s">
        <v>45</v>
      </c>
      <c r="D18" s="1" t="s">
        <v>46</v>
      </c>
      <c r="E18" s="1" t="s">
        <v>14</v>
      </c>
      <c r="F18" s="1" t="s">
        <v>15</v>
      </c>
      <c r="G18" s="1">
        <v>1</v>
      </c>
      <c r="H18" s="2">
        <v>800000000</v>
      </c>
      <c r="I18" s="2">
        <f>Tabla2[[#This Row],[VU (COP)]]*Tabla2[[#This Row],[CANTIDAD]]</f>
        <v>800000000</v>
      </c>
      <c r="J18" s="2">
        <f>Tabla2[[#This Row],[TOTAL (COP)]]/$M$1</f>
        <v>181818.18181818182</v>
      </c>
    </row>
    <row r="19" spans="1:10" x14ac:dyDescent="0.25">
      <c r="A19" s="1" t="s">
        <v>0</v>
      </c>
      <c r="B19" s="1" t="s">
        <v>11</v>
      </c>
      <c r="C19" s="1" t="s">
        <v>47</v>
      </c>
      <c r="D19" s="1" t="s">
        <v>48</v>
      </c>
      <c r="E19" s="1" t="s">
        <v>14</v>
      </c>
      <c r="F19" s="1" t="s">
        <v>15</v>
      </c>
      <c r="G19" s="1">
        <v>1</v>
      </c>
      <c r="H19" s="2">
        <v>800000000</v>
      </c>
      <c r="I19" s="2">
        <f>Tabla2[[#This Row],[VU (COP)]]*Tabla2[[#This Row],[CANTIDAD]]</f>
        <v>800000000</v>
      </c>
      <c r="J19" s="2">
        <f>Tabla2[[#This Row],[TOTAL (COP)]]/$M$1</f>
        <v>181818.18181818182</v>
      </c>
    </row>
    <row r="20" spans="1:10" x14ac:dyDescent="0.25">
      <c r="A20" s="1" t="s">
        <v>0</v>
      </c>
      <c r="B20" s="1" t="s">
        <v>11</v>
      </c>
      <c r="C20" s="1" t="s">
        <v>49</v>
      </c>
      <c r="D20" s="1" t="s">
        <v>50</v>
      </c>
      <c r="E20" s="1" t="s">
        <v>14</v>
      </c>
      <c r="F20" s="1" t="s">
        <v>15</v>
      </c>
      <c r="G20" s="1">
        <v>1</v>
      </c>
      <c r="H20" s="2">
        <v>800000000</v>
      </c>
      <c r="I20" s="2">
        <f>Tabla2[[#This Row],[VU (COP)]]*Tabla2[[#This Row],[CANTIDAD]]</f>
        <v>800000000</v>
      </c>
      <c r="J20" s="2">
        <f>Tabla2[[#This Row],[TOTAL (COP)]]/$M$1</f>
        <v>181818.18181818182</v>
      </c>
    </row>
    <row r="21" spans="1:10" x14ac:dyDescent="0.25">
      <c r="A21" s="1" t="s">
        <v>0</v>
      </c>
      <c r="B21" s="1" t="s">
        <v>11</v>
      </c>
      <c r="C21" s="1" t="s">
        <v>51</v>
      </c>
      <c r="D21" s="1" t="s">
        <v>52</v>
      </c>
      <c r="E21" s="1" t="s">
        <v>14</v>
      </c>
      <c r="F21" s="1" t="s">
        <v>15</v>
      </c>
      <c r="G21" s="1">
        <v>1</v>
      </c>
      <c r="H21" s="2">
        <v>400000000</v>
      </c>
      <c r="I21" s="2">
        <f>Tabla2[[#This Row],[VU (COP)]]*Tabla2[[#This Row],[CANTIDAD]]</f>
        <v>400000000</v>
      </c>
      <c r="J21" s="2">
        <f>Tabla2[[#This Row],[TOTAL (COP)]]/$M$1</f>
        <v>90909.090909090912</v>
      </c>
    </row>
    <row r="22" spans="1:10" x14ac:dyDescent="0.25">
      <c r="A22" s="1" t="s">
        <v>0</v>
      </c>
      <c r="B22" s="1" t="s">
        <v>11</v>
      </c>
      <c r="C22" s="1" t="s">
        <v>53</v>
      </c>
      <c r="D22" s="1" t="s">
        <v>54</v>
      </c>
      <c r="E22" s="1" t="s">
        <v>14</v>
      </c>
      <c r="F22" s="1" t="s">
        <v>15</v>
      </c>
      <c r="G22" s="1">
        <v>5</v>
      </c>
      <c r="H22" s="2">
        <v>60000000</v>
      </c>
      <c r="I22" s="2">
        <f>Tabla2[[#This Row],[VU (COP)]]*Tabla2[[#This Row],[CANTIDAD]]</f>
        <v>300000000</v>
      </c>
      <c r="J22" s="2">
        <f>Tabla2[[#This Row],[TOTAL (COP)]]/$M$1</f>
        <v>68181.818181818177</v>
      </c>
    </row>
    <row r="23" spans="1:10" x14ac:dyDescent="0.25">
      <c r="A23" s="1" t="s">
        <v>0</v>
      </c>
      <c r="B23" s="1" t="s">
        <v>11</v>
      </c>
      <c r="C23" s="1" t="s">
        <v>55</v>
      </c>
      <c r="D23" s="1" t="s">
        <v>56</v>
      </c>
      <c r="E23" s="1" t="s">
        <v>14</v>
      </c>
      <c r="F23" s="1" t="s">
        <v>15</v>
      </c>
      <c r="G23" s="1">
        <v>25</v>
      </c>
      <c r="H23" s="2">
        <v>448589000</v>
      </c>
      <c r="I23" s="2">
        <f>Tabla2[[#This Row],[VU (COP)]]*Tabla2[[#This Row],[CANTIDAD]]</f>
        <v>11214725000</v>
      </c>
      <c r="J23" s="2">
        <f>Tabla2[[#This Row],[TOTAL (COP)]]/$M$1</f>
        <v>2548801.1363636362</v>
      </c>
    </row>
    <row r="24" spans="1:10" x14ac:dyDescent="0.25">
      <c r="A24" s="1" t="s">
        <v>0</v>
      </c>
      <c r="B24" s="1" t="s">
        <v>11</v>
      </c>
      <c r="C24" s="1" t="s">
        <v>57</v>
      </c>
      <c r="D24" s="1" t="s">
        <v>58</v>
      </c>
      <c r="E24" s="1" t="s">
        <v>14</v>
      </c>
      <c r="F24" s="1" t="s">
        <v>15</v>
      </c>
      <c r="G24" s="1">
        <v>25</v>
      </c>
      <c r="H24" s="2">
        <v>134577000</v>
      </c>
      <c r="I24" s="2">
        <f>Tabla2[[#This Row],[VU (COP)]]*Tabla2[[#This Row],[CANTIDAD]]</f>
        <v>3364425000</v>
      </c>
      <c r="J24" s="2">
        <f>Tabla2[[#This Row],[TOTAL (COP)]]/$M$1</f>
        <v>764642.04545454541</v>
      </c>
    </row>
    <row r="25" spans="1:10" x14ac:dyDescent="0.25">
      <c r="A25" s="1" t="s">
        <v>0</v>
      </c>
      <c r="B25" s="1" t="s">
        <v>11</v>
      </c>
      <c r="C25" s="1" t="s">
        <v>59</v>
      </c>
      <c r="D25" s="1" t="s">
        <v>60</v>
      </c>
      <c r="E25" s="1" t="s">
        <v>14</v>
      </c>
      <c r="F25" s="1" t="s">
        <v>15</v>
      </c>
      <c r="G25" s="1">
        <v>25</v>
      </c>
      <c r="H25" s="2">
        <v>67288000</v>
      </c>
      <c r="I25" s="2">
        <f>Tabla2[[#This Row],[VU (COP)]]*Tabla2[[#This Row],[CANTIDAD]]</f>
        <v>1682200000</v>
      </c>
      <c r="J25" s="2">
        <f>Tabla2[[#This Row],[TOTAL (COP)]]/$M$1</f>
        <v>382318.18181818182</v>
      </c>
    </row>
    <row r="26" spans="1:10" x14ac:dyDescent="0.25">
      <c r="A26" s="1" t="s">
        <v>0</v>
      </c>
      <c r="B26" s="1" t="s">
        <v>11</v>
      </c>
      <c r="C26" s="1" t="s">
        <v>61</v>
      </c>
      <c r="D26" s="1" t="s">
        <v>62</v>
      </c>
      <c r="E26" s="1" t="s">
        <v>14</v>
      </c>
      <c r="F26" s="1" t="s">
        <v>15</v>
      </c>
      <c r="G26" s="1">
        <v>120</v>
      </c>
      <c r="H26" s="2">
        <v>134577000</v>
      </c>
      <c r="I26" s="2">
        <f>Tabla2[[#This Row],[VU (COP)]]*Tabla2[[#This Row],[CANTIDAD]]</f>
        <v>16149240000</v>
      </c>
      <c r="J26" s="2">
        <f>Tabla2[[#This Row],[TOTAL (COP)]]/$M$1</f>
        <v>3670281.8181818184</v>
      </c>
    </row>
    <row r="27" spans="1:10" x14ac:dyDescent="0.25">
      <c r="A27" s="1" t="s">
        <v>0</v>
      </c>
      <c r="B27" s="1" t="s">
        <v>11</v>
      </c>
      <c r="C27" s="1" t="s">
        <v>63</v>
      </c>
      <c r="D27" s="1" t="s">
        <v>64</v>
      </c>
      <c r="E27" s="1" t="s">
        <v>14</v>
      </c>
      <c r="F27" s="1" t="s">
        <v>15</v>
      </c>
      <c r="G27" s="1">
        <v>10</v>
      </c>
      <c r="H27" s="2">
        <v>10000000</v>
      </c>
      <c r="I27" s="2">
        <f>Tabla2[[#This Row],[VU (COP)]]*Tabla2[[#This Row],[CANTIDAD]]</f>
        <v>100000000</v>
      </c>
      <c r="J27" s="2">
        <f>Tabla2[[#This Row],[TOTAL (COP)]]/$M$1</f>
        <v>22727.272727272728</v>
      </c>
    </row>
    <row r="28" spans="1:10" x14ac:dyDescent="0.25">
      <c r="A28" s="1" t="s">
        <v>0</v>
      </c>
      <c r="B28" s="1" t="s">
        <v>11</v>
      </c>
      <c r="C28" s="1" t="s">
        <v>65</v>
      </c>
      <c r="D28" s="1" t="s">
        <v>66</v>
      </c>
      <c r="E28" s="1" t="s">
        <v>14</v>
      </c>
      <c r="F28" s="1" t="s">
        <v>15</v>
      </c>
      <c r="G28" s="1">
        <v>120</v>
      </c>
      <c r="H28" s="2">
        <v>13458000</v>
      </c>
      <c r="I28" s="2">
        <f>Tabla2[[#This Row],[VU (COP)]]*Tabla2[[#This Row],[CANTIDAD]]</f>
        <v>1614960000</v>
      </c>
      <c r="J28" s="2">
        <f>Tabla2[[#This Row],[TOTAL (COP)]]/$M$1</f>
        <v>367036.36363636365</v>
      </c>
    </row>
    <row r="29" spans="1:10" x14ac:dyDescent="0.25">
      <c r="A29" s="1" t="s">
        <v>67</v>
      </c>
      <c r="B29" s="1" t="s">
        <v>68</v>
      </c>
      <c r="C29" s="1" t="s">
        <v>69</v>
      </c>
      <c r="D29" s="1" t="s">
        <v>70</v>
      </c>
      <c r="E29" s="1" t="s">
        <v>14</v>
      </c>
      <c r="F29" s="1" t="s">
        <v>15</v>
      </c>
      <c r="G29" s="1">
        <v>37</v>
      </c>
      <c r="H29" s="2">
        <v>180000000</v>
      </c>
      <c r="I29" s="2">
        <f>Tabla2[[#This Row],[VU (COP)]]*Tabla2[[#This Row],[CANTIDAD]]</f>
        <v>6660000000</v>
      </c>
      <c r="J29" s="2">
        <f>Tabla2[[#This Row],[TOTAL (COP)]]/$M$1</f>
        <v>1513636.3636363635</v>
      </c>
    </row>
    <row r="30" spans="1:10" x14ac:dyDescent="0.25">
      <c r="A30" s="1" t="s">
        <v>67</v>
      </c>
      <c r="B30" s="1" t="s">
        <v>68</v>
      </c>
      <c r="C30" s="1" t="s">
        <v>71</v>
      </c>
      <c r="D30" s="1" t="s">
        <v>72</v>
      </c>
      <c r="E30" s="1" t="s">
        <v>14</v>
      </c>
      <c r="F30" s="1" t="s">
        <v>15</v>
      </c>
      <c r="G30" s="1">
        <v>37</v>
      </c>
      <c r="H30" s="2">
        <v>65000000</v>
      </c>
      <c r="I30" s="2">
        <f>Tabla2[[#This Row],[VU (COP)]]*Tabla2[[#This Row],[CANTIDAD]]</f>
        <v>2405000000</v>
      </c>
      <c r="J30" s="2">
        <f>Tabla2[[#This Row],[TOTAL (COP)]]/$M$1</f>
        <v>546590.90909090906</v>
      </c>
    </row>
    <row r="31" spans="1:10" x14ac:dyDescent="0.25">
      <c r="A31" s="1" t="s">
        <v>67</v>
      </c>
      <c r="B31" s="1" t="s">
        <v>68</v>
      </c>
      <c r="C31" s="1" t="s">
        <v>73</v>
      </c>
      <c r="D31" s="1" t="s">
        <v>74</v>
      </c>
      <c r="E31" s="1" t="s">
        <v>14</v>
      </c>
      <c r="F31" s="1" t="s">
        <v>15</v>
      </c>
      <c r="G31" s="1">
        <v>37</v>
      </c>
      <c r="H31" s="2">
        <v>12000000</v>
      </c>
      <c r="I31" s="2">
        <f>Tabla2[[#This Row],[VU (COP)]]*Tabla2[[#This Row],[CANTIDAD]]</f>
        <v>444000000</v>
      </c>
      <c r="J31" s="2">
        <f>Tabla2[[#This Row],[TOTAL (COP)]]/$M$1</f>
        <v>100909.09090909091</v>
      </c>
    </row>
    <row r="32" spans="1:10" x14ac:dyDescent="0.25">
      <c r="A32" s="1" t="s">
        <v>67</v>
      </c>
      <c r="B32" s="1" t="s">
        <v>68</v>
      </c>
      <c r="C32" s="1" t="s">
        <v>75</v>
      </c>
      <c r="D32" s="1" t="s">
        <v>76</v>
      </c>
      <c r="E32" s="1" t="s">
        <v>14</v>
      </c>
      <c r="F32" s="1" t="s">
        <v>15</v>
      </c>
      <c r="G32" s="1">
        <v>30</v>
      </c>
      <c r="H32" s="2">
        <v>35000000</v>
      </c>
      <c r="I32" s="2">
        <f>Tabla2[[#This Row],[VU (COP)]]*Tabla2[[#This Row],[CANTIDAD]]</f>
        <v>1050000000</v>
      </c>
      <c r="J32" s="2">
        <f>Tabla2[[#This Row],[TOTAL (COP)]]/$M$1</f>
        <v>238636.36363636365</v>
      </c>
    </row>
    <row r="33" spans="1:10" x14ac:dyDescent="0.25">
      <c r="A33" s="1" t="s">
        <v>67</v>
      </c>
      <c r="B33" s="1" t="s">
        <v>68</v>
      </c>
      <c r="C33" s="1" t="s">
        <v>77</v>
      </c>
      <c r="D33" s="1" t="s">
        <v>78</v>
      </c>
      <c r="E33" s="1" t="s">
        <v>14</v>
      </c>
      <c r="F33" s="1" t="s">
        <v>15</v>
      </c>
      <c r="G33" s="1">
        <v>80</v>
      </c>
      <c r="H33" s="2">
        <v>6000000</v>
      </c>
      <c r="I33" s="2">
        <f>Tabla2[[#This Row],[VU (COP)]]*Tabla2[[#This Row],[CANTIDAD]]</f>
        <v>480000000</v>
      </c>
      <c r="J33" s="2">
        <f>Tabla2[[#This Row],[TOTAL (COP)]]/$M$1</f>
        <v>109090.90909090909</v>
      </c>
    </row>
    <row r="34" spans="1:10" x14ac:dyDescent="0.25">
      <c r="A34" s="1" t="s">
        <v>67</v>
      </c>
      <c r="B34" s="1" t="s">
        <v>68</v>
      </c>
      <c r="C34" s="1" t="s">
        <v>79</v>
      </c>
      <c r="D34" s="1" t="s">
        <v>80</v>
      </c>
      <c r="E34" s="1" t="s">
        <v>14</v>
      </c>
      <c r="F34" s="1" t="s">
        <v>15</v>
      </c>
      <c r="G34" s="1">
        <v>1</v>
      </c>
      <c r="H34" s="2">
        <v>120000000</v>
      </c>
      <c r="I34" s="2">
        <f>Tabla2[[#This Row],[VU (COP)]]*Tabla2[[#This Row],[CANTIDAD]]</f>
        <v>120000000</v>
      </c>
      <c r="J34" s="2">
        <f>Tabla2[[#This Row],[TOTAL (COP)]]/$M$1</f>
        <v>27272.727272727272</v>
      </c>
    </row>
    <row r="35" spans="1:10" x14ac:dyDescent="0.25">
      <c r="A35" s="1" t="s">
        <v>67</v>
      </c>
      <c r="B35" s="1" t="s">
        <v>68</v>
      </c>
      <c r="C35" s="1" t="s">
        <v>81</v>
      </c>
      <c r="D35" s="1" t="s">
        <v>82</v>
      </c>
      <c r="E35" s="1" t="s">
        <v>14</v>
      </c>
      <c r="F35" s="1" t="s">
        <v>15</v>
      </c>
      <c r="G35" s="1">
        <v>37</v>
      </c>
      <c r="H35" s="2">
        <v>25000000</v>
      </c>
      <c r="I35" s="2">
        <f>Tabla2[[#This Row],[VU (COP)]]*Tabla2[[#This Row],[CANTIDAD]]</f>
        <v>925000000</v>
      </c>
      <c r="J35" s="2">
        <f>Tabla2[[#This Row],[TOTAL (COP)]]/$M$1</f>
        <v>210227.27272727274</v>
      </c>
    </row>
    <row r="36" spans="1:10" x14ac:dyDescent="0.25">
      <c r="A36" s="1" t="s">
        <v>67</v>
      </c>
      <c r="B36" s="1" t="s">
        <v>68</v>
      </c>
      <c r="C36" s="1" t="s">
        <v>83</v>
      </c>
      <c r="D36" s="1" t="s">
        <v>84</v>
      </c>
      <c r="E36" s="1" t="s">
        <v>14</v>
      </c>
      <c r="F36" s="1" t="s">
        <v>15</v>
      </c>
      <c r="G36" s="1">
        <v>37</v>
      </c>
      <c r="H36" s="2">
        <v>20000000</v>
      </c>
      <c r="I36" s="2">
        <f>Tabla2[[#This Row],[VU (COP)]]*Tabla2[[#This Row],[CANTIDAD]]</f>
        <v>740000000</v>
      </c>
      <c r="J36" s="2">
        <f>Tabla2[[#This Row],[TOTAL (COP)]]/$M$1</f>
        <v>168181.81818181818</v>
      </c>
    </row>
    <row r="37" spans="1:10" x14ac:dyDescent="0.25">
      <c r="A37" s="1" t="s">
        <v>67</v>
      </c>
      <c r="B37" s="1" t="s">
        <v>68</v>
      </c>
      <c r="C37" s="1" t="s">
        <v>85</v>
      </c>
      <c r="D37" s="1" t="s">
        <v>86</v>
      </c>
      <c r="E37" s="1" t="s">
        <v>14</v>
      </c>
      <c r="F37" s="1" t="s">
        <v>15</v>
      </c>
      <c r="G37" s="1">
        <v>1</v>
      </c>
      <c r="H37" s="2">
        <v>200000000</v>
      </c>
      <c r="I37" s="2">
        <f>Tabla2[[#This Row],[VU (COP)]]*Tabla2[[#This Row],[CANTIDAD]]</f>
        <v>200000000</v>
      </c>
      <c r="J37" s="2">
        <f>Tabla2[[#This Row],[TOTAL (COP)]]/$M$1</f>
        <v>45454.545454545456</v>
      </c>
    </row>
    <row r="38" spans="1:10" x14ac:dyDescent="0.25">
      <c r="A38" s="1" t="s">
        <v>67</v>
      </c>
      <c r="B38" s="1" t="s">
        <v>68</v>
      </c>
      <c r="C38" s="1" t="s">
        <v>87</v>
      </c>
      <c r="D38" s="1" t="s">
        <v>88</v>
      </c>
      <c r="E38" s="1" t="s">
        <v>14</v>
      </c>
      <c r="F38" s="1" t="s">
        <v>15</v>
      </c>
      <c r="G38" s="1">
        <v>1</v>
      </c>
      <c r="H38" s="2">
        <v>100000000</v>
      </c>
      <c r="I38" s="2">
        <f>Tabla2[[#This Row],[VU (COP)]]*Tabla2[[#This Row],[CANTIDAD]]</f>
        <v>100000000</v>
      </c>
      <c r="J38" s="2">
        <f>Tabla2[[#This Row],[TOTAL (COP)]]/$M$1</f>
        <v>22727.272727272728</v>
      </c>
    </row>
    <row r="39" spans="1:10" x14ac:dyDescent="0.25">
      <c r="A39" s="1" t="s">
        <v>67</v>
      </c>
      <c r="B39" s="1" t="s">
        <v>68</v>
      </c>
      <c r="C39" s="1" t="s">
        <v>89</v>
      </c>
      <c r="D39" s="1" t="s">
        <v>90</v>
      </c>
      <c r="E39" s="1" t="s">
        <v>14</v>
      </c>
      <c r="F39" s="1" t="s">
        <v>15</v>
      </c>
      <c r="G39" s="1">
        <v>37</v>
      </c>
      <c r="H39" s="2">
        <v>45000000</v>
      </c>
      <c r="I39" s="2">
        <f>Tabla2[[#This Row],[VU (COP)]]*Tabla2[[#This Row],[CANTIDAD]]</f>
        <v>1665000000</v>
      </c>
      <c r="J39" s="2">
        <f>Tabla2[[#This Row],[TOTAL (COP)]]/$M$1</f>
        <v>378409.09090909088</v>
      </c>
    </row>
    <row r="40" spans="1:10" x14ac:dyDescent="0.25">
      <c r="A40" s="1" t="s">
        <v>67</v>
      </c>
      <c r="B40" s="1" t="s">
        <v>68</v>
      </c>
      <c r="C40" s="1" t="s">
        <v>91</v>
      </c>
      <c r="D40" s="1" t="s">
        <v>92</v>
      </c>
      <c r="E40" s="1" t="s">
        <v>14</v>
      </c>
      <c r="F40" s="1" t="s">
        <v>15</v>
      </c>
      <c r="G40" s="1">
        <v>37</v>
      </c>
      <c r="H40" s="2">
        <v>8000000</v>
      </c>
      <c r="I40" s="2">
        <f>Tabla2[[#This Row],[VU (COP)]]*Tabla2[[#This Row],[CANTIDAD]]</f>
        <v>296000000</v>
      </c>
      <c r="J40" s="2">
        <f>Tabla2[[#This Row],[TOTAL (COP)]]/$M$1</f>
        <v>67272.727272727279</v>
      </c>
    </row>
    <row r="41" spans="1:10" x14ac:dyDescent="0.25">
      <c r="A41" s="1" t="s">
        <v>67</v>
      </c>
      <c r="B41" s="1" t="s">
        <v>68</v>
      </c>
      <c r="C41" s="1" t="s">
        <v>93</v>
      </c>
      <c r="D41" s="1" t="s">
        <v>94</v>
      </c>
      <c r="E41" s="1" t="s">
        <v>14</v>
      </c>
      <c r="F41" s="1" t="s">
        <v>15</v>
      </c>
      <c r="G41" s="1">
        <v>30</v>
      </c>
      <c r="H41" s="2">
        <v>25000000</v>
      </c>
      <c r="I41" s="2">
        <f>Tabla2[[#This Row],[VU (COP)]]*Tabla2[[#This Row],[CANTIDAD]]</f>
        <v>750000000</v>
      </c>
      <c r="J41" s="2">
        <f>Tabla2[[#This Row],[TOTAL (COP)]]/$M$1</f>
        <v>170454.54545454544</v>
      </c>
    </row>
    <row r="42" spans="1:10" x14ac:dyDescent="0.25">
      <c r="A42" s="1" t="s">
        <v>67</v>
      </c>
      <c r="B42" s="1" t="s">
        <v>68</v>
      </c>
      <c r="C42" s="1" t="s">
        <v>95</v>
      </c>
      <c r="D42" s="1" t="s">
        <v>96</v>
      </c>
      <c r="E42" s="1" t="s">
        <v>14</v>
      </c>
      <c r="F42" s="1" t="s">
        <v>15</v>
      </c>
      <c r="G42" s="1">
        <v>1</v>
      </c>
      <c r="H42" s="2">
        <v>80000000</v>
      </c>
      <c r="I42" s="2">
        <f>Tabla2[[#This Row],[VU (COP)]]*Tabla2[[#This Row],[CANTIDAD]]</f>
        <v>80000000</v>
      </c>
      <c r="J42" s="2">
        <f>Tabla2[[#This Row],[TOTAL (COP)]]/$M$1</f>
        <v>18181.81818181818</v>
      </c>
    </row>
    <row r="43" spans="1:10" x14ac:dyDescent="0.25">
      <c r="A43" s="1" t="s">
        <v>67</v>
      </c>
      <c r="B43" s="1" t="s">
        <v>68</v>
      </c>
      <c r="C43" s="1" t="s">
        <v>97</v>
      </c>
      <c r="D43" s="1" t="s">
        <v>98</v>
      </c>
      <c r="E43" s="1" t="s">
        <v>14</v>
      </c>
      <c r="F43" s="1" t="s">
        <v>15</v>
      </c>
      <c r="G43" s="1">
        <v>37</v>
      </c>
      <c r="H43" s="2">
        <v>5000000</v>
      </c>
      <c r="I43" s="2">
        <f>Tabla2[[#This Row],[VU (COP)]]*Tabla2[[#This Row],[CANTIDAD]]</f>
        <v>185000000</v>
      </c>
      <c r="J43" s="2">
        <f>Tabla2[[#This Row],[TOTAL (COP)]]/$M$1</f>
        <v>42045.454545454544</v>
      </c>
    </row>
    <row r="44" spans="1:10" x14ac:dyDescent="0.25">
      <c r="A44" s="1" t="s">
        <v>67</v>
      </c>
      <c r="B44" s="1" t="s">
        <v>68</v>
      </c>
      <c r="C44" s="1" t="s">
        <v>99</v>
      </c>
      <c r="D44" s="1" t="s">
        <v>25</v>
      </c>
      <c r="E44" s="1" t="s">
        <v>14</v>
      </c>
      <c r="F44" s="1" t="s">
        <v>15</v>
      </c>
      <c r="G44" s="1">
        <v>1</v>
      </c>
      <c r="H44" s="2">
        <v>150000000</v>
      </c>
      <c r="I44" s="2">
        <f>Tabla2[[#This Row],[VU (COP)]]*Tabla2[[#This Row],[CANTIDAD]]</f>
        <v>150000000</v>
      </c>
      <c r="J44" s="2">
        <f>Tabla2[[#This Row],[TOTAL (COP)]]/$M$1</f>
        <v>34090.909090909088</v>
      </c>
    </row>
    <row r="45" spans="1:10" x14ac:dyDescent="0.25">
      <c r="A45" s="1" t="s">
        <v>67</v>
      </c>
      <c r="B45" s="1" t="s">
        <v>68</v>
      </c>
      <c r="C45" s="1" t="s">
        <v>100</v>
      </c>
      <c r="D45" s="1" t="s">
        <v>101</v>
      </c>
      <c r="E45" s="1" t="s">
        <v>14</v>
      </c>
      <c r="F45" s="1" t="s">
        <v>15</v>
      </c>
      <c r="G45" s="1">
        <v>1</v>
      </c>
      <c r="H45" s="2">
        <v>100000000</v>
      </c>
      <c r="I45" s="2">
        <f>Tabla2[[#This Row],[VU (COP)]]*Tabla2[[#This Row],[CANTIDAD]]</f>
        <v>100000000</v>
      </c>
      <c r="J45" s="2">
        <f>Tabla2[[#This Row],[TOTAL (COP)]]/$M$1</f>
        <v>22727.272727272728</v>
      </c>
    </row>
    <row r="46" spans="1:10" x14ac:dyDescent="0.25">
      <c r="A46" s="1" t="s">
        <v>67</v>
      </c>
      <c r="B46" s="1" t="s">
        <v>68</v>
      </c>
      <c r="C46" s="1" t="s">
        <v>102</v>
      </c>
      <c r="D46" s="1" t="s">
        <v>103</v>
      </c>
      <c r="E46" s="1" t="s">
        <v>14</v>
      </c>
      <c r="F46" s="1" t="s">
        <v>104</v>
      </c>
      <c r="G46" s="1">
        <v>594</v>
      </c>
      <c r="H46" s="2">
        <v>9811013</v>
      </c>
      <c r="I46" s="2">
        <f>Tabla2[[#This Row],[VU (COP)]]*Tabla2[[#This Row],[CANTIDAD]]</f>
        <v>5827741722</v>
      </c>
      <c r="J46" s="2">
        <f>Tabla2[[#This Row],[TOTAL (COP)]]/$M$1</f>
        <v>1324486.7549999999</v>
      </c>
    </row>
    <row r="47" spans="1:10" x14ac:dyDescent="0.25">
      <c r="A47" s="1" t="s">
        <v>67</v>
      </c>
      <c r="B47" s="1" t="s">
        <v>68</v>
      </c>
      <c r="C47" s="1" t="s">
        <v>105</v>
      </c>
      <c r="D47" s="1" t="s">
        <v>106</v>
      </c>
      <c r="E47" s="1" t="s">
        <v>14</v>
      </c>
      <c r="F47" s="1" t="s">
        <v>107</v>
      </c>
      <c r="G47" s="1">
        <v>1.4850000000000001</v>
      </c>
      <c r="H47" s="2">
        <v>15845</v>
      </c>
      <c r="I47" s="2">
        <f>Tabla2[[#This Row],[VU (COP)]]*Tabla2[[#This Row],[CANTIDAD]]</f>
        <v>23529.825000000001</v>
      </c>
      <c r="J47" s="2">
        <f>Tabla2[[#This Row],[TOTAL (COP)]]/$M$1</f>
        <v>5.3476875000000001</v>
      </c>
    </row>
    <row r="48" spans="1:10" x14ac:dyDescent="0.25">
      <c r="A48" s="1" t="s">
        <v>67</v>
      </c>
      <c r="B48" s="1" t="s">
        <v>68</v>
      </c>
      <c r="C48" s="1" t="s">
        <v>108</v>
      </c>
      <c r="D48" s="1" t="s">
        <v>109</v>
      </c>
      <c r="E48" s="1" t="s">
        <v>14</v>
      </c>
      <c r="F48" s="1" t="s">
        <v>15</v>
      </c>
      <c r="G48" s="1">
        <v>2068</v>
      </c>
      <c r="H48" s="2">
        <v>1350000</v>
      </c>
      <c r="I48" s="2">
        <f>Tabla2[[#This Row],[VU (COP)]]*Tabla2[[#This Row],[CANTIDAD]]</f>
        <v>2791800000</v>
      </c>
      <c r="J48" s="2">
        <f>Tabla2[[#This Row],[TOTAL (COP)]]/$M$1</f>
        <v>634500</v>
      </c>
    </row>
    <row r="49" spans="1:10" x14ac:dyDescent="0.25">
      <c r="A49" s="1" t="s">
        <v>67</v>
      </c>
      <c r="B49" s="1" t="s">
        <v>68</v>
      </c>
      <c r="C49" s="1" t="s">
        <v>110</v>
      </c>
      <c r="D49" s="1" t="s">
        <v>111</v>
      </c>
      <c r="E49" s="1" t="s">
        <v>14</v>
      </c>
      <c r="F49" s="1" t="s">
        <v>15</v>
      </c>
      <c r="G49" s="1">
        <v>6204</v>
      </c>
      <c r="H49" s="2">
        <v>35000</v>
      </c>
      <c r="I49" s="2">
        <f>Tabla2[[#This Row],[VU (COP)]]*Tabla2[[#This Row],[CANTIDAD]]</f>
        <v>217140000</v>
      </c>
      <c r="J49" s="2">
        <f>Tabla2[[#This Row],[TOTAL (COP)]]/$M$1</f>
        <v>49350</v>
      </c>
    </row>
    <row r="50" spans="1:10" x14ac:dyDescent="0.25">
      <c r="A50" s="1" t="s">
        <v>67</v>
      </c>
      <c r="B50" s="1" t="s">
        <v>68</v>
      </c>
      <c r="C50" s="1" t="s">
        <v>112</v>
      </c>
      <c r="D50" s="1" t="s">
        <v>113</v>
      </c>
      <c r="E50" s="1" t="s">
        <v>14</v>
      </c>
      <c r="F50" s="1" t="s">
        <v>15</v>
      </c>
      <c r="G50" s="1">
        <v>2</v>
      </c>
      <c r="H50" s="2">
        <v>50000000</v>
      </c>
      <c r="I50" s="2">
        <f>Tabla2[[#This Row],[VU (COP)]]*Tabla2[[#This Row],[CANTIDAD]]</f>
        <v>100000000</v>
      </c>
      <c r="J50" s="2">
        <f>Tabla2[[#This Row],[TOTAL (COP)]]/$M$1</f>
        <v>22727.272727272728</v>
      </c>
    </row>
    <row r="51" spans="1:10" x14ac:dyDescent="0.25">
      <c r="A51" s="1" t="s">
        <v>67</v>
      </c>
      <c r="B51" s="1" t="s">
        <v>68</v>
      </c>
      <c r="C51" s="1" t="s">
        <v>114</v>
      </c>
      <c r="D51" s="1" t="s">
        <v>115</v>
      </c>
      <c r="E51" s="1" t="s">
        <v>14</v>
      </c>
      <c r="F51" s="1" t="s">
        <v>15</v>
      </c>
      <c r="G51" s="1">
        <v>2</v>
      </c>
      <c r="H51" s="2">
        <v>30000000</v>
      </c>
      <c r="I51" s="2">
        <f>Tabla2[[#This Row],[VU (COP)]]*Tabla2[[#This Row],[CANTIDAD]]</f>
        <v>60000000</v>
      </c>
      <c r="J51" s="2">
        <f>Tabla2[[#This Row],[TOTAL (COP)]]/$M$1</f>
        <v>13636.363636363636</v>
      </c>
    </row>
    <row r="52" spans="1:10" x14ac:dyDescent="0.25">
      <c r="A52" s="1" t="s">
        <v>67</v>
      </c>
      <c r="B52" s="1" t="s">
        <v>68</v>
      </c>
      <c r="C52" s="1" t="s">
        <v>116</v>
      </c>
      <c r="D52" s="1" t="s">
        <v>117</v>
      </c>
      <c r="E52" s="1" t="s">
        <v>14</v>
      </c>
      <c r="F52" s="1" t="s">
        <v>15</v>
      </c>
      <c r="G52" s="1">
        <v>726</v>
      </c>
      <c r="H52" s="2">
        <v>25000</v>
      </c>
      <c r="I52" s="2">
        <f>Tabla2[[#This Row],[VU (COP)]]*Tabla2[[#This Row],[CANTIDAD]]</f>
        <v>18150000</v>
      </c>
      <c r="J52" s="2">
        <f>Tabla2[[#This Row],[TOTAL (COP)]]/$M$1</f>
        <v>4125</v>
      </c>
    </row>
    <row r="53" spans="1:10" x14ac:dyDescent="0.25">
      <c r="A53" s="1" t="s">
        <v>67</v>
      </c>
      <c r="B53" s="1" t="s">
        <v>68</v>
      </c>
      <c r="C53" s="1" t="s">
        <v>118</v>
      </c>
      <c r="D53" s="1" t="s">
        <v>119</v>
      </c>
      <c r="E53" s="1" t="s">
        <v>14</v>
      </c>
      <c r="F53" s="1" t="s">
        <v>15</v>
      </c>
      <c r="G53" s="1">
        <v>6600</v>
      </c>
      <c r="H53" s="2">
        <v>15000</v>
      </c>
      <c r="I53" s="2">
        <f>Tabla2[[#This Row],[VU (COP)]]*Tabla2[[#This Row],[CANTIDAD]]</f>
        <v>99000000</v>
      </c>
      <c r="J53" s="2">
        <f>Tabla2[[#This Row],[TOTAL (COP)]]/$M$1</f>
        <v>22500</v>
      </c>
    </row>
    <row r="54" spans="1:10" x14ac:dyDescent="0.25">
      <c r="A54" s="1" t="s">
        <v>67</v>
      </c>
      <c r="B54" s="1" t="s">
        <v>120</v>
      </c>
      <c r="C54" s="1" t="s">
        <v>121</v>
      </c>
      <c r="D54" s="1" t="s">
        <v>122</v>
      </c>
      <c r="E54" s="1" t="s">
        <v>123</v>
      </c>
      <c r="F54" s="1" t="s">
        <v>15</v>
      </c>
      <c r="G54" s="1">
        <v>37</v>
      </c>
      <c r="H54" s="2">
        <v>65000000</v>
      </c>
      <c r="I54" s="2">
        <f>Tabla2[[#This Row],[VU (COP)]]*Tabla2[[#This Row],[CANTIDAD]]</f>
        <v>2405000000</v>
      </c>
      <c r="J54" s="2">
        <f>Tabla2[[#This Row],[TOTAL (COP)]]/$M$1</f>
        <v>546590.90909090906</v>
      </c>
    </row>
    <row r="55" spans="1:10" x14ac:dyDescent="0.25">
      <c r="A55" s="1" t="s">
        <v>67</v>
      </c>
      <c r="B55" s="1" t="s">
        <v>120</v>
      </c>
      <c r="C55" s="1" t="s">
        <v>124</v>
      </c>
      <c r="D55" s="1" t="s">
        <v>125</v>
      </c>
      <c r="E55" s="1" t="s">
        <v>123</v>
      </c>
      <c r="F55" s="1" t="s">
        <v>15</v>
      </c>
      <c r="G55" s="1">
        <v>37</v>
      </c>
      <c r="H55" s="2">
        <v>25000000</v>
      </c>
      <c r="I55" s="2">
        <f>Tabla2[[#This Row],[VU (COP)]]*Tabla2[[#This Row],[CANTIDAD]]</f>
        <v>925000000</v>
      </c>
      <c r="J55" s="2">
        <f>Tabla2[[#This Row],[TOTAL (COP)]]/$M$1</f>
        <v>210227.27272727274</v>
      </c>
    </row>
    <row r="56" spans="1:10" x14ac:dyDescent="0.25">
      <c r="A56" s="1" t="s">
        <v>67</v>
      </c>
      <c r="B56" s="1" t="s">
        <v>120</v>
      </c>
      <c r="C56" s="1" t="s">
        <v>126</v>
      </c>
      <c r="D56" s="1" t="s">
        <v>127</v>
      </c>
      <c r="E56" s="1" t="s">
        <v>123</v>
      </c>
      <c r="F56" s="1" t="s">
        <v>15</v>
      </c>
      <c r="G56" s="1">
        <v>37</v>
      </c>
      <c r="H56" s="2">
        <v>30000000</v>
      </c>
      <c r="I56" s="2">
        <f>Tabla2[[#This Row],[VU (COP)]]*Tabla2[[#This Row],[CANTIDAD]]</f>
        <v>1110000000</v>
      </c>
      <c r="J56" s="2">
        <f>Tabla2[[#This Row],[TOTAL (COP)]]/$M$1</f>
        <v>252272.72727272726</v>
      </c>
    </row>
    <row r="57" spans="1:10" x14ac:dyDescent="0.25">
      <c r="A57" s="1" t="s">
        <v>67</v>
      </c>
      <c r="B57" s="1" t="s">
        <v>120</v>
      </c>
      <c r="C57" s="1" t="s">
        <v>128</v>
      </c>
      <c r="D57" s="1" t="s">
        <v>129</v>
      </c>
      <c r="E57" s="1" t="s">
        <v>123</v>
      </c>
      <c r="F57" s="1" t="s">
        <v>15</v>
      </c>
      <c r="G57" s="1">
        <v>37</v>
      </c>
      <c r="H57" s="2">
        <v>15000000</v>
      </c>
      <c r="I57" s="2">
        <f>Tabla2[[#This Row],[VU (COP)]]*Tabla2[[#This Row],[CANTIDAD]]</f>
        <v>555000000</v>
      </c>
      <c r="J57" s="2">
        <f>Tabla2[[#This Row],[TOTAL (COP)]]/$M$1</f>
        <v>126136.36363636363</v>
      </c>
    </row>
    <row r="58" spans="1:10" x14ac:dyDescent="0.25">
      <c r="A58" s="1" t="s">
        <v>67</v>
      </c>
      <c r="B58" s="1" t="s">
        <v>120</v>
      </c>
      <c r="C58" s="1" t="s">
        <v>130</v>
      </c>
      <c r="D58" s="1" t="s">
        <v>131</v>
      </c>
      <c r="E58" s="1" t="s">
        <v>123</v>
      </c>
      <c r="F58" s="1" t="s">
        <v>104</v>
      </c>
      <c r="G58" s="1">
        <v>594</v>
      </c>
      <c r="H58" s="2">
        <v>90188987</v>
      </c>
      <c r="I58" s="2">
        <f>Tabla2[[#This Row],[VU (COP)]]*Tabla2[[#This Row],[CANTIDAD]]</f>
        <v>53572258278</v>
      </c>
      <c r="J58" s="2">
        <f>Tabla2[[#This Row],[TOTAL (COP)]]/$M$1</f>
        <v>12175513.244999999</v>
      </c>
    </row>
    <row r="59" spans="1:10" x14ac:dyDescent="0.25">
      <c r="A59" s="1" t="s">
        <v>67</v>
      </c>
      <c r="B59" s="1" t="s">
        <v>132</v>
      </c>
      <c r="C59" s="1" t="s">
        <v>133</v>
      </c>
      <c r="D59" s="1" t="s">
        <v>134</v>
      </c>
      <c r="E59" s="1" t="s">
        <v>135</v>
      </c>
      <c r="F59" s="1" t="s">
        <v>15</v>
      </c>
      <c r="G59" s="1">
        <v>1</v>
      </c>
      <c r="H59" s="2">
        <v>150000000</v>
      </c>
      <c r="I59" s="2">
        <f>Tabla2[[#This Row],[VU (COP)]]*Tabla2[[#This Row],[CANTIDAD]]</f>
        <v>150000000</v>
      </c>
      <c r="J59" s="2">
        <f>Tabla2[[#This Row],[TOTAL (COP)]]/$M$1</f>
        <v>34090.909090909088</v>
      </c>
    </row>
    <row r="60" spans="1:10" x14ac:dyDescent="0.25">
      <c r="A60" s="1" t="s">
        <v>67</v>
      </c>
      <c r="B60" s="1" t="s">
        <v>132</v>
      </c>
      <c r="C60" s="1" t="s">
        <v>136</v>
      </c>
      <c r="D60" s="1" t="s">
        <v>137</v>
      </c>
      <c r="E60" s="1" t="s">
        <v>135</v>
      </c>
      <c r="F60" s="1" t="s">
        <v>15</v>
      </c>
      <c r="G60" s="1">
        <v>1</v>
      </c>
      <c r="H60" s="2">
        <v>80000000</v>
      </c>
      <c r="I60" s="2">
        <f>Tabla2[[#This Row],[VU (COP)]]*Tabla2[[#This Row],[CANTIDAD]]</f>
        <v>80000000</v>
      </c>
      <c r="J60" s="2">
        <f>Tabla2[[#This Row],[TOTAL (COP)]]/$M$1</f>
        <v>18181.81818181818</v>
      </c>
    </row>
    <row r="61" spans="1:10" x14ac:dyDescent="0.25">
      <c r="A61" s="1" t="s">
        <v>138</v>
      </c>
      <c r="B61" s="1" t="s">
        <v>139</v>
      </c>
      <c r="C61" s="1" t="s">
        <v>140</v>
      </c>
      <c r="D61" s="1" t="s">
        <v>141</v>
      </c>
      <c r="E61" s="1" t="s">
        <v>14</v>
      </c>
      <c r="F61" s="1" t="s">
        <v>15</v>
      </c>
      <c r="G61" s="1">
        <v>73</v>
      </c>
      <c r="H61" s="2">
        <v>30000000</v>
      </c>
      <c r="I61" s="2">
        <f>Tabla2[[#This Row],[VU (COP)]]*Tabla2[[#This Row],[CANTIDAD]]</f>
        <v>2190000000</v>
      </c>
      <c r="J61" s="2">
        <f>Tabla2[[#This Row],[TOTAL (COP)]]/$M$1</f>
        <v>497727.27272727271</v>
      </c>
    </row>
    <row r="62" spans="1:10" x14ac:dyDescent="0.25">
      <c r="A62" s="1" t="s">
        <v>138</v>
      </c>
      <c r="B62" s="1" t="s">
        <v>139</v>
      </c>
      <c r="C62" s="1" t="s">
        <v>142</v>
      </c>
      <c r="D62" s="1" t="s">
        <v>143</v>
      </c>
      <c r="E62" s="1" t="s">
        <v>14</v>
      </c>
      <c r="F62" s="1" t="s">
        <v>15</v>
      </c>
      <c r="G62" s="1">
        <v>12</v>
      </c>
      <c r="H62" s="2">
        <v>6000000</v>
      </c>
      <c r="I62" s="2">
        <f>Tabla2[[#This Row],[VU (COP)]]*Tabla2[[#This Row],[CANTIDAD]]</f>
        <v>72000000</v>
      </c>
      <c r="J62" s="2">
        <f>Tabla2[[#This Row],[TOTAL (COP)]]/$M$1</f>
        <v>16363.636363636364</v>
      </c>
    </row>
    <row r="63" spans="1:10" x14ac:dyDescent="0.25">
      <c r="A63" s="1" t="s">
        <v>138</v>
      </c>
      <c r="B63" s="1" t="s">
        <v>139</v>
      </c>
      <c r="C63" s="1" t="s">
        <v>144</v>
      </c>
      <c r="D63" s="1" t="s">
        <v>145</v>
      </c>
      <c r="E63" s="1" t="s">
        <v>14</v>
      </c>
      <c r="F63" s="1" t="s">
        <v>15</v>
      </c>
      <c r="G63" s="1">
        <v>8</v>
      </c>
      <c r="H63" s="2">
        <v>10000000</v>
      </c>
      <c r="I63" s="2">
        <f>Tabla2[[#This Row],[VU (COP)]]*Tabla2[[#This Row],[CANTIDAD]]</f>
        <v>80000000</v>
      </c>
      <c r="J63" s="2">
        <f>Tabla2[[#This Row],[TOTAL (COP)]]/$M$1</f>
        <v>18181.81818181818</v>
      </c>
    </row>
    <row r="64" spans="1:10" x14ac:dyDescent="0.25">
      <c r="A64" s="1" t="s">
        <v>138</v>
      </c>
      <c r="B64" s="1" t="s">
        <v>139</v>
      </c>
      <c r="C64" s="1" t="s">
        <v>146</v>
      </c>
      <c r="D64" s="1" t="s">
        <v>147</v>
      </c>
      <c r="E64" s="1" t="s">
        <v>14</v>
      </c>
      <c r="F64" s="1" t="s">
        <v>15</v>
      </c>
      <c r="G64" s="1">
        <v>5</v>
      </c>
      <c r="H64" s="2">
        <v>7000000</v>
      </c>
      <c r="I64" s="2">
        <f>Tabla2[[#This Row],[VU (COP)]]*Tabla2[[#This Row],[CANTIDAD]]</f>
        <v>35000000</v>
      </c>
      <c r="J64" s="2">
        <f>Tabla2[[#This Row],[TOTAL (COP)]]/$M$1</f>
        <v>7954.545454545455</v>
      </c>
    </row>
    <row r="65" spans="1:10" x14ac:dyDescent="0.25">
      <c r="A65" s="1" t="s">
        <v>138</v>
      </c>
      <c r="B65" s="1" t="s">
        <v>139</v>
      </c>
      <c r="C65" s="1" t="s">
        <v>148</v>
      </c>
      <c r="D65" s="1" t="s">
        <v>149</v>
      </c>
      <c r="E65" s="1" t="s">
        <v>14</v>
      </c>
      <c r="F65" s="1" t="s">
        <v>15</v>
      </c>
      <c r="G65" s="1">
        <v>1</v>
      </c>
      <c r="H65" s="2">
        <v>150000000</v>
      </c>
      <c r="I65" s="2">
        <f>Tabla2[[#This Row],[VU (COP)]]*Tabla2[[#This Row],[CANTIDAD]]</f>
        <v>150000000</v>
      </c>
      <c r="J65" s="2">
        <f>Tabla2[[#This Row],[TOTAL (COP)]]/$M$1</f>
        <v>34090.909090909088</v>
      </c>
    </row>
    <row r="66" spans="1:10" x14ac:dyDescent="0.25">
      <c r="A66" s="1" t="s">
        <v>138</v>
      </c>
      <c r="B66" s="1" t="s">
        <v>139</v>
      </c>
      <c r="C66" s="1" t="s">
        <v>150</v>
      </c>
      <c r="D66" s="1" t="s">
        <v>151</v>
      </c>
      <c r="E66" s="1" t="s">
        <v>14</v>
      </c>
      <c r="F66" s="1" t="s">
        <v>15</v>
      </c>
      <c r="G66" s="1">
        <v>2</v>
      </c>
      <c r="H66" s="2">
        <v>80000000</v>
      </c>
      <c r="I66" s="2">
        <f>Tabla2[[#This Row],[VU (COP)]]*Tabla2[[#This Row],[CANTIDAD]]</f>
        <v>160000000</v>
      </c>
      <c r="J66" s="2">
        <f>Tabla2[[#This Row],[TOTAL (COP)]]/$M$1</f>
        <v>36363.63636363636</v>
      </c>
    </row>
    <row r="67" spans="1:10" x14ac:dyDescent="0.25">
      <c r="A67" s="1" t="s">
        <v>138</v>
      </c>
      <c r="B67" s="1" t="s">
        <v>139</v>
      </c>
      <c r="C67" s="1" t="s">
        <v>152</v>
      </c>
      <c r="D67" s="1" t="s">
        <v>153</v>
      </c>
      <c r="E67" s="1" t="s">
        <v>14</v>
      </c>
      <c r="F67" s="1" t="s">
        <v>15</v>
      </c>
      <c r="G67" s="1">
        <v>1</v>
      </c>
      <c r="H67" s="2">
        <v>120000000</v>
      </c>
      <c r="I67" s="2">
        <f>Tabla2[[#This Row],[VU (COP)]]*Tabla2[[#This Row],[CANTIDAD]]</f>
        <v>120000000</v>
      </c>
      <c r="J67" s="2">
        <f>Tabla2[[#This Row],[TOTAL (COP)]]/$M$1</f>
        <v>27272.727272727272</v>
      </c>
    </row>
    <row r="68" spans="1:10" x14ac:dyDescent="0.25">
      <c r="A68" s="1" t="s">
        <v>138</v>
      </c>
      <c r="B68" s="1" t="s">
        <v>139</v>
      </c>
      <c r="C68" s="1" t="s">
        <v>154</v>
      </c>
      <c r="D68" s="1" t="s">
        <v>155</v>
      </c>
      <c r="E68" s="1" t="s">
        <v>14</v>
      </c>
      <c r="F68" s="1" t="s">
        <v>15</v>
      </c>
      <c r="G68" s="1">
        <v>8</v>
      </c>
      <c r="H68" s="2">
        <v>15000000</v>
      </c>
      <c r="I68" s="2">
        <f>Tabla2[[#This Row],[VU (COP)]]*Tabla2[[#This Row],[CANTIDAD]]</f>
        <v>120000000</v>
      </c>
      <c r="J68" s="2">
        <f>Tabla2[[#This Row],[TOTAL (COP)]]/$M$1</f>
        <v>27272.727272727272</v>
      </c>
    </row>
    <row r="69" spans="1:10" x14ac:dyDescent="0.25">
      <c r="A69" s="1" t="s">
        <v>138</v>
      </c>
      <c r="B69" s="1" t="s">
        <v>139</v>
      </c>
      <c r="C69" s="1" t="s">
        <v>156</v>
      </c>
      <c r="D69" s="1" t="s">
        <v>157</v>
      </c>
      <c r="E69" s="1" t="s">
        <v>14</v>
      </c>
      <c r="F69" s="1" t="s">
        <v>15</v>
      </c>
      <c r="G69" s="1">
        <v>73</v>
      </c>
      <c r="H69" s="2">
        <v>2000000</v>
      </c>
      <c r="I69" s="2">
        <f>Tabla2[[#This Row],[VU (COP)]]*Tabla2[[#This Row],[CANTIDAD]]</f>
        <v>146000000</v>
      </c>
      <c r="J69" s="2">
        <f>Tabla2[[#This Row],[TOTAL (COP)]]/$M$1</f>
        <v>33181.818181818184</v>
      </c>
    </row>
    <row r="70" spans="1:10" x14ac:dyDescent="0.25">
      <c r="A70" s="1" t="s">
        <v>138</v>
      </c>
      <c r="B70" s="1" t="s">
        <v>139</v>
      </c>
      <c r="C70" s="1" t="s">
        <v>158</v>
      </c>
      <c r="D70" s="1" t="s">
        <v>159</v>
      </c>
      <c r="E70" s="1" t="s">
        <v>14</v>
      </c>
      <c r="F70" s="1" t="s">
        <v>15</v>
      </c>
      <c r="G70" s="1">
        <v>100</v>
      </c>
      <c r="H70" s="2">
        <v>3000000</v>
      </c>
      <c r="I70" s="2">
        <f>Tabla2[[#This Row],[VU (COP)]]*Tabla2[[#This Row],[CANTIDAD]]</f>
        <v>300000000</v>
      </c>
      <c r="J70" s="2">
        <f>Tabla2[[#This Row],[TOTAL (COP)]]/$M$1</f>
        <v>68181.818181818177</v>
      </c>
    </row>
    <row r="71" spans="1:10" x14ac:dyDescent="0.25">
      <c r="A71" s="1" t="s">
        <v>138</v>
      </c>
      <c r="B71" s="1" t="s">
        <v>139</v>
      </c>
      <c r="C71" s="1" t="s">
        <v>160</v>
      </c>
      <c r="D71" s="1" t="s">
        <v>161</v>
      </c>
      <c r="E71" s="1" t="s">
        <v>14</v>
      </c>
      <c r="F71" s="1" t="s">
        <v>15</v>
      </c>
      <c r="G71" s="1">
        <v>1</v>
      </c>
      <c r="H71" s="2">
        <v>25000</v>
      </c>
      <c r="I71" s="2">
        <f>Tabla2[[#This Row],[VU (COP)]]*Tabla2[[#This Row],[CANTIDAD]]</f>
        <v>25000</v>
      </c>
      <c r="J71" s="2">
        <f>Tabla2[[#This Row],[TOTAL (COP)]]/$M$1</f>
        <v>5.6818181818181817</v>
      </c>
    </row>
    <row r="72" spans="1:10" x14ac:dyDescent="0.25">
      <c r="A72" s="1" t="s">
        <v>138</v>
      </c>
      <c r="B72" s="1" t="s">
        <v>139</v>
      </c>
      <c r="C72" s="1" t="s">
        <v>162</v>
      </c>
      <c r="D72" s="1" t="s">
        <v>163</v>
      </c>
      <c r="E72" s="1" t="s">
        <v>14</v>
      </c>
      <c r="F72" s="1" t="s">
        <v>15</v>
      </c>
      <c r="G72" s="1">
        <v>5</v>
      </c>
      <c r="H72" s="2">
        <v>50000000</v>
      </c>
      <c r="I72" s="2">
        <f>Tabla2[[#This Row],[VU (COP)]]*Tabla2[[#This Row],[CANTIDAD]]</f>
        <v>250000000</v>
      </c>
      <c r="J72" s="2">
        <f>Tabla2[[#This Row],[TOTAL (COP)]]/$M$1</f>
        <v>56818.181818181816</v>
      </c>
    </row>
    <row r="73" spans="1:10" x14ac:dyDescent="0.25">
      <c r="A73" s="1" t="s">
        <v>138</v>
      </c>
      <c r="B73" s="1" t="s">
        <v>139</v>
      </c>
      <c r="C73" s="1" t="s">
        <v>164</v>
      </c>
      <c r="D73" s="1" t="s">
        <v>165</v>
      </c>
      <c r="E73" s="1" t="s">
        <v>14</v>
      </c>
      <c r="F73" s="1" t="s">
        <v>15</v>
      </c>
      <c r="G73" s="1">
        <v>1</v>
      </c>
      <c r="H73" s="2">
        <v>80000000</v>
      </c>
      <c r="I73" s="2">
        <f>Tabla2[[#This Row],[VU (COP)]]*Tabla2[[#This Row],[CANTIDAD]]</f>
        <v>80000000</v>
      </c>
      <c r="J73" s="2">
        <f>Tabla2[[#This Row],[TOTAL (COP)]]/$M$1</f>
        <v>18181.81818181818</v>
      </c>
    </row>
    <row r="74" spans="1:10" x14ac:dyDescent="0.25">
      <c r="A74" s="1" t="s">
        <v>138</v>
      </c>
      <c r="B74" s="1" t="s">
        <v>139</v>
      </c>
      <c r="C74" s="1" t="s">
        <v>166</v>
      </c>
      <c r="D74" s="1" t="s">
        <v>167</v>
      </c>
      <c r="E74" s="1" t="s">
        <v>14</v>
      </c>
      <c r="F74" s="1" t="s">
        <v>15</v>
      </c>
      <c r="G74" s="1">
        <v>50</v>
      </c>
      <c r="H74" s="2">
        <v>8000000</v>
      </c>
      <c r="I74" s="2">
        <f>Tabla2[[#This Row],[VU (COP)]]*Tabla2[[#This Row],[CANTIDAD]]</f>
        <v>400000000</v>
      </c>
      <c r="J74" s="2">
        <f>Tabla2[[#This Row],[TOTAL (COP)]]/$M$1</f>
        <v>90909.090909090912</v>
      </c>
    </row>
    <row r="75" spans="1:10" x14ac:dyDescent="0.25">
      <c r="A75" s="1" t="s">
        <v>138</v>
      </c>
      <c r="B75" s="1" t="s">
        <v>139</v>
      </c>
      <c r="C75" s="1" t="s">
        <v>168</v>
      </c>
      <c r="D75" s="1" t="s">
        <v>169</v>
      </c>
      <c r="E75" s="1" t="s">
        <v>14</v>
      </c>
      <c r="F75" s="1" t="s">
        <v>15</v>
      </c>
      <c r="G75" s="1">
        <v>20</v>
      </c>
      <c r="H75" s="2">
        <v>15000000</v>
      </c>
      <c r="I75" s="2">
        <f>Tabla2[[#This Row],[VU (COP)]]*Tabla2[[#This Row],[CANTIDAD]]</f>
        <v>300000000</v>
      </c>
      <c r="J75" s="2">
        <f>Tabla2[[#This Row],[TOTAL (COP)]]/$M$1</f>
        <v>68181.818181818177</v>
      </c>
    </row>
    <row r="76" spans="1:10" x14ac:dyDescent="0.25">
      <c r="A76" s="1" t="s">
        <v>138</v>
      </c>
      <c r="B76" s="1" t="s">
        <v>139</v>
      </c>
      <c r="C76" s="1" t="s">
        <v>170</v>
      </c>
      <c r="D76" s="1" t="s">
        <v>157</v>
      </c>
      <c r="E76" s="1" t="s">
        <v>14</v>
      </c>
      <c r="F76" s="1" t="s">
        <v>15</v>
      </c>
      <c r="G76" s="1">
        <v>1</v>
      </c>
      <c r="H76" s="2">
        <v>100000000</v>
      </c>
      <c r="I76" s="2">
        <f>Tabla2[[#This Row],[VU (COP)]]*Tabla2[[#This Row],[CANTIDAD]]</f>
        <v>100000000</v>
      </c>
      <c r="J76" s="2">
        <f>Tabla2[[#This Row],[TOTAL (COP)]]/$M$1</f>
        <v>22727.272727272728</v>
      </c>
    </row>
    <row r="77" spans="1:10" x14ac:dyDescent="0.25">
      <c r="A77" s="1" t="s">
        <v>138</v>
      </c>
      <c r="B77" s="1" t="s">
        <v>139</v>
      </c>
      <c r="C77" s="1" t="s">
        <v>171</v>
      </c>
      <c r="D77" s="1" t="s">
        <v>172</v>
      </c>
      <c r="E77" s="1" t="s">
        <v>14</v>
      </c>
      <c r="F77" s="1" t="s">
        <v>15</v>
      </c>
      <c r="G77" s="1">
        <v>200</v>
      </c>
      <c r="H77" s="2">
        <v>150000</v>
      </c>
      <c r="I77" s="2">
        <f>Tabla2[[#This Row],[VU (COP)]]*Tabla2[[#This Row],[CANTIDAD]]</f>
        <v>30000000</v>
      </c>
      <c r="J77" s="2">
        <f>Tabla2[[#This Row],[TOTAL (COP)]]/$M$1</f>
        <v>6818.181818181818</v>
      </c>
    </row>
    <row r="78" spans="1:10" x14ac:dyDescent="0.25">
      <c r="A78" s="1" t="s">
        <v>138</v>
      </c>
      <c r="B78" s="1" t="s">
        <v>139</v>
      </c>
      <c r="C78" s="1" t="s">
        <v>173</v>
      </c>
      <c r="D78" s="1" t="s">
        <v>174</v>
      </c>
      <c r="E78" s="1" t="s">
        <v>14</v>
      </c>
      <c r="F78" s="1" t="s">
        <v>15</v>
      </c>
      <c r="G78" s="1">
        <v>150</v>
      </c>
      <c r="H78" s="2">
        <v>200000</v>
      </c>
      <c r="I78" s="2">
        <f>Tabla2[[#This Row],[VU (COP)]]*Tabla2[[#This Row],[CANTIDAD]]</f>
        <v>30000000</v>
      </c>
      <c r="J78" s="2">
        <f>Tabla2[[#This Row],[TOTAL (COP)]]/$M$1</f>
        <v>6818.181818181818</v>
      </c>
    </row>
    <row r="79" spans="1:10" x14ac:dyDescent="0.25">
      <c r="A79" s="1" t="s">
        <v>138</v>
      </c>
      <c r="B79" s="1" t="s">
        <v>139</v>
      </c>
      <c r="C79" s="1" t="s">
        <v>175</v>
      </c>
      <c r="D79" s="1" t="s">
        <v>176</v>
      </c>
      <c r="E79" s="1" t="s">
        <v>14</v>
      </c>
      <c r="F79" s="1" t="s">
        <v>15</v>
      </c>
      <c r="G79" s="1">
        <v>50</v>
      </c>
      <c r="H79" s="2">
        <v>800000</v>
      </c>
      <c r="I79" s="2">
        <f>Tabla2[[#This Row],[VU (COP)]]*Tabla2[[#This Row],[CANTIDAD]]</f>
        <v>40000000</v>
      </c>
      <c r="J79" s="2">
        <f>Tabla2[[#This Row],[TOTAL (COP)]]/$M$1</f>
        <v>9090.9090909090901</v>
      </c>
    </row>
    <row r="80" spans="1:10" x14ac:dyDescent="0.25">
      <c r="A80" s="1" t="s">
        <v>138</v>
      </c>
      <c r="B80" s="1" t="s">
        <v>139</v>
      </c>
      <c r="C80" s="1" t="s">
        <v>177</v>
      </c>
      <c r="D80" s="1" t="s">
        <v>178</v>
      </c>
      <c r="E80" s="1" t="s">
        <v>14</v>
      </c>
      <c r="F80" s="1" t="s">
        <v>15</v>
      </c>
      <c r="G80" s="1">
        <v>100</v>
      </c>
      <c r="H80" s="2">
        <v>500000</v>
      </c>
      <c r="I80" s="2">
        <f>Tabla2[[#This Row],[VU (COP)]]*Tabla2[[#This Row],[CANTIDAD]]</f>
        <v>50000000</v>
      </c>
      <c r="J80" s="2">
        <f>Tabla2[[#This Row],[TOTAL (COP)]]/$M$1</f>
        <v>11363.636363636364</v>
      </c>
    </row>
    <row r="81" spans="1:10" x14ac:dyDescent="0.25">
      <c r="A81" s="1" t="s">
        <v>138</v>
      </c>
      <c r="B81" s="1" t="s">
        <v>139</v>
      </c>
      <c r="C81" s="1" t="s">
        <v>179</v>
      </c>
      <c r="D81" s="1" t="s">
        <v>180</v>
      </c>
      <c r="E81" s="1" t="s">
        <v>14</v>
      </c>
      <c r="F81" s="1" t="s">
        <v>15</v>
      </c>
      <c r="G81" s="1">
        <v>1</v>
      </c>
      <c r="H81" s="2">
        <v>120000000</v>
      </c>
      <c r="I81" s="2">
        <f>Tabla2[[#This Row],[VU (COP)]]*Tabla2[[#This Row],[CANTIDAD]]</f>
        <v>120000000</v>
      </c>
      <c r="J81" s="2">
        <f>Tabla2[[#This Row],[TOTAL (COP)]]/$M$1</f>
        <v>27272.727272727272</v>
      </c>
    </row>
    <row r="82" spans="1:10" x14ac:dyDescent="0.25">
      <c r="A82" s="1" t="s">
        <v>138</v>
      </c>
      <c r="B82" s="1" t="s">
        <v>139</v>
      </c>
      <c r="C82" s="1" t="s">
        <v>181</v>
      </c>
      <c r="D82" s="1" t="s">
        <v>182</v>
      </c>
      <c r="E82" s="1" t="s">
        <v>14</v>
      </c>
      <c r="F82" s="1" t="s">
        <v>15</v>
      </c>
      <c r="G82" s="1">
        <v>30</v>
      </c>
      <c r="H82" s="2">
        <v>500000</v>
      </c>
      <c r="I82" s="2">
        <f>Tabla2[[#This Row],[VU (COP)]]*Tabla2[[#This Row],[CANTIDAD]]</f>
        <v>15000000</v>
      </c>
      <c r="J82" s="2">
        <f>Tabla2[[#This Row],[TOTAL (COP)]]/$M$1</f>
        <v>3409.090909090909</v>
      </c>
    </row>
    <row r="83" spans="1:10" x14ac:dyDescent="0.25">
      <c r="A83" s="1" t="s">
        <v>138</v>
      </c>
      <c r="B83" s="1" t="s">
        <v>139</v>
      </c>
      <c r="C83" s="1" t="s">
        <v>183</v>
      </c>
      <c r="D83" s="1" t="s">
        <v>184</v>
      </c>
      <c r="E83" s="1" t="s">
        <v>14</v>
      </c>
      <c r="F83" s="1" t="s">
        <v>15</v>
      </c>
      <c r="G83" s="1">
        <v>1</v>
      </c>
      <c r="H83" s="2">
        <v>80000000</v>
      </c>
      <c r="I83" s="2">
        <f>Tabla2[[#This Row],[VU (COP)]]*Tabla2[[#This Row],[CANTIDAD]]</f>
        <v>80000000</v>
      </c>
      <c r="J83" s="2">
        <f>Tabla2[[#This Row],[TOTAL (COP)]]/$M$1</f>
        <v>18181.81818181818</v>
      </c>
    </row>
    <row r="84" spans="1:10" x14ac:dyDescent="0.25">
      <c r="A84" s="1" t="s">
        <v>185</v>
      </c>
      <c r="B84" s="1" t="s">
        <v>186</v>
      </c>
      <c r="C84" s="1" t="s">
        <v>187</v>
      </c>
      <c r="D84" s="1" t="s">
        <v>188</v>
      </c>
      <c r="E84" s="1" t="s">
        <v>14</v>
      </c>
      <c r="F84" s="1" t="s">
        <v>15</v>
      </c>
      <c r="G84" s="1">
        <v>9</v>
      </c>
      <c r="H84" s="2">
        <v>180000000</v>
      </c>
      <c r="I84" s="2">
        <f>Tabla2[[#This Row],[VU (COP)]]*Tabla2[[#This Row],[CANTIDAD]]</f>
        <v>1620000000</v>
      </c>
      <c r="J84" s="2">
        <f>Tabla2[[#This Row],[TOTAL (COP)]]/$M$1</f>
        <v>368181.81818181818</v>
      </c>
    </row>
    <row r="85" spans="1:10" x14ac:dyDescent="0.25">
      <c r="A85" s="1" t="s">
        <v>185</v>
      </c>
      <c r="B85" s="1" t="s">
        <v>186</v>
      </c>
      <c r="C85" s="1" t="s">
        <v>189</v>
      </c>
      <c r="D85" s="1" t="s">
        <v>190</v>
      </c>
      <c r="E85" s="1" t="s">
        <v>14</v>
      </c>
      <c r="F85" s="1" t="s">
        <v>15</v>
      </c>
      <c r="G85" s="1">
        <v>9</v>
      </c>
      <c r="H85" s="2">
        <v>80000000</v>
      </c>
      <c r="I85" s="2">
        <f>Tabla2[[#This Row],[VU (COP)]]*Tabla2[[#This Row],[CANTIDAD]]</f>
        <v>720000000</v>
      </c>
      <c r="J85" s="2">
        <f>Tabla2[[#This Row],[TOTAL (COP)]]/$M$1</f>
        <v>163636.36363636365</v>
      </c>
    </row>
    <row r="86" spans="1:10" x14ac:dyDescent="0.25">
      <c r="A86" s="1" t="s">
        <v>185</v>
      </c>
      <c r="B86" s="1" t="s">
        <v>186</v>
      </c>
      <c r="C86" s="1" t="s">
        <v>191</v>
      </c>
      <c r="D86" s="1" t="s">
        <v>192</v>
      </c>
      <c r="E86" s="1" t="s">
        <v>14</v>
      </c>
      <c r="F86" s="1" t="s">
        <v>15</v>
      </c>
      <c r="G86" s="1">
        <v>9</v>
      </c>
      <c r="H86" s="2">
        <v>120000000</v>
      </c>
      <c r="I86" s="2">
        <f>Tabla2[[#This Row],[VU (COP)]]*Tabla2[[#This Row],[CANTIDAD]]</f>
        <v>1080000000</v>
      </c>
      <c r="J86" s="2">
        <f>Tabla2[[#This Row],[TOTAL (COP)]]/$M$1</f>
        <v>245454.54545454544</v>
      </c>
    </row>
    <row r="87" spans="1:10" x14ac:dyDescent="0.25">
      <c r="A87" s="1" t="s">
        <v>185</v>
      </c>
      <c r="B87" s="1" t="s">
        <v>186</v>
      </c>
      <c r="C87" s="1" t="s">
        <v>193</v>
      </c>
      <c r="D87" s="1" t="s">
        <v>194</v>
      </c>
      <c r="E87" s="1" t="s">
        <v>14</v>
      </c>
      <c r="F87" s="1" t="s">
        <v>15</v>
      </c>
      <c r="G87" s="1">
        <v>9</v>
      </c>
      <c r="H87" s="2">
        <v>60000000</v>
      </c>
      <c r="I87" s="2">
        <f>Tabla2[[#This Row],[VU (COP)]]*Tabla2[[#This Row],[CANTIDAD]]</f>
        <v>540000000</v>
      </c>
      <c r="J87" s="2">
        <f>Tabla2[[#This Row],[TOTAL (COP)]]/$M$1</f>
        <v>122727.27272727272</v>
      </c>
    </row>
    <row r="88" spans="1:10" x14ac:dyDescent="0.25">
      <c r="A88" s="1" t="s">
        <v>185</v>
      </c>
      <c r="B88" s="1" t="s">
        <v>186</v>
      </c>
      <c r="C88" s="1" t="s">
        <v>195</v>
      </c>
      <c r="D88" s="1" t="s">
        <v>196</v>
      </c>
      <c r="E88" s="1" t="s">
        <v>14</v>
      </c>
      <c r="F88" s="1" t="s">
        <v>15</v>
      </c>
      <c r="G88" s="1">
        <v>9</v>
      </c>
      <c r="H88" s="2">
        <v>40000000</v>
      </c>
      <c r="I88" s="2">
        <f>Tabla2[[#This Row],[VU (COP)]]*Tabla2[[#This Row],[CANTIDAD]]</f>
        <v>360000000</v>
      </c>
      <c r="J88" s="2">
        <f>Tabla2[[#This Row],[TOTAL (COP)]]/$M$1</f>
        <v>81818.181818181823</v>
      </c>
    </row>
    <row r="89" spans="1:10" x14ac:dyDescent="0.25">
      <c r="A89" s="1" t="s">
        <v>185</v>
      </c>
      <c r="B89" s="1" t="s">
        <v>186</v>
      </c>
      <c r="C89" s="1" t="s">
        <v>197</v>
      </c>
      <c r="D89" s="1" t="s">
        <v>157</v>
      </c>
      <c r="E89" s="1" t="s">
        <v>14</v>
      </c>
      <c r="F89" s="1" t="s">
        <v>15</v>
      </c>
      <c r="G89" s="1">
        <v>9</v>
      </c>
      <c r="H89" s="2">
        <v>200000000</v>
      </c>
      <c r="I89" s="2">
        <f>Tabla2[[#This Row],[VU (COP)]]*Tabla2[[#This Row],[CANTIDAD]]</f>
        <v>1800000000</v>
      </c>
      <c r="J89" s="2">
        <f>Tabla2[[#This Row],[TOTAL (COP)]]/$M$1</f>
        <v>409090.90909090912</v>
      </c>
    </row>
    <row r="90" spans="1:10" x14ac:dyDescent="0.25">
      <c r="A90" s="1" t="s">
        <v>185</v>
      </c>
      <c r="B90" s="1" t="s">
        <v>186</v>
      </c>
      <c r="C90" s="1" t="s">
        <v>198</v>
      </c>
      <c r="D90" s="1" t="s">
        <v>199</v>
      </c>
      <c r="E90" s="1" t="s">
        <v>14</v>
      </c>
      <c r="F90" s="1" t="s">
        <v>15</v>
      </c>
      <c r="G90" s="1">
        <v>15</v>
      </c>
      <c r="H90" s="2">
        <v>120000000</v>
      </c>
      <c r="I90" s="2">
        <f>Tabla2[[#This Row],[VU (COP)]]*Tabla2[[#This Row],[CANTIDAD]]</f>
        <v>1800000000</v>
      </c>
      <c r="J90" s="2">
        <f>Tabla2[[#This Row],[TOTAL (COP)]]/$M$1</f>
        <v>409090.90909090912</v>
      </c>
    </row>
    <row r="91" spans="1:10" x14ac:dyDescent="0.25">
      <c r="A91" s="1" t="s">
        <v>185</v>
      </c>
      <c r="B91" s="1" t="s">
        <v>186</v>
      </c>
      <c r="C91" s="1" t="s">
        <v>200</v>
      </c>
      <c r="D91" s="1" t="s">
        <v>201</v>
      </c>
      <c r="E91" s="1" t="s">
        <v>14</v>
      </c>
      <c r="F91" s="1" t="s">
        <v>15</v>
      </c>
      <c r="G91" s="1">
        <v>15</v>
      </c>
      <c r="H91" s="2">
        <v>50000000</v>
      </c>
      <c r="I91" s="2">
        <f>Tabla2[[#This Row],[VU (COP)]]*Tabla2[[#This Row],[CANTIDAD]]</f>
        <v>750000000</v>
      </c>
      <c r="J91" s="2">
        <f>Tabla2[[#This Row],[TOTAL (COP)]]/$M$1</f>
        <v>170454.54545454544</v>
      </c>
    </row>
    <row r="92" spans="1:10" x14ac:dyDescent="0.25">
      <c r="A92" s="1" t="s">
        <v>185</v>
      </c>
      <c r="B92" s="1" t="s">
        <v>186</v>
      </c>
      <c r="C92" s="1" t="s">
        <v>202</v>
      </c>
      <c r="D92" s="1" t="s">
        <v>203</v>
      </c>
      <c r="E92" s="1" t="s">
        <v>14</v>
      </c>
      <c r="F92" s="1" t="s">
        <v>15</v>
      </c>
      <c r="G92" s="1">
        <v>15</v>
      </c>
      <c r="H92" s="2">
        <v>80000000</v>
      </c>
      <c r="I92" s="2">
        <f>Tabla2[[#This Row],[VU (COP)]]*Tabla2[[#This Row],[CANTIDAD]]</f>
        <v>1200000000</v>
      </c>
      <c r="J92" s="2">
        <f>Tabla2[[#This Row],[TOTAL (COP)]]/$M$1</f>
        <v>272727.27272727271</v>
      </c>
    </row>
    <row r="93" spans="1:10" x14ac:dyDescent="0.25">
      <c r="A93" s="1" t="s">
        <v>185</v>
      </c>
      <c r="B93" s="1" t="s">
        <v>186</v>
      </c>
      <c r="C93" s="1" t="s">
        <v>204</v>
      </c>
      <c r="D93" s="1" t="s">
        <v>194</v>
      </c>
      <c r="E93" s="1" t="s">
        <v>14</v>
      </c>
      <c r="F93" s="1" t="s">
        <v>15</v>
      </c>
      <c r="G93" s="1">
        <v>15</v>
      </c>
      <c r="H93" s="2">
        <v>40000000</v>
      </c>
      <c r="I93" s="2">
        <f>Tabla2[[#This Row],[VU (COP)]]*Tabla2[[#This Row],[CANTIDAD]]</f>
        <v>600000000</v>
      </c>
      <c r="J93" s="2">
        <f>Tabla2[[#This Row],[TOTAL (COP)]]/$M$1</f>
        <v>136363.63636363635</v>
      </c>
    </row>
    <row r="94" spans="1:10" x14ac:dyDescent="0.25">
      <c r="A94" s="1" t="s">
        <v>185</v>
      </c>
      <c r="B94" s="1" t="s">
        <v>186</v>
      </c>
      <c r="C94" s="1" t="s">
        <v>205</v>
      </c>
      <c r="D94" s="1" t="s">
        <v>184</v>
      </c>
      <c r="E94" s="1" t="s">
        <v>14</v>
      </c>
      <c r="F94" s="1" t="s">
        <v>15</v>
      </c>
      <c r="G94" s="1">
        <v>15</v>
      </c>
      <c r="H94" s="2">
        <v>60000000</v>
      </c>
      <c r="I94" s="2">
        <f>Tabla2[[#This Row],[VU (COP)]]*Tabla2[[#This Row],[CANTIDAD]]</f>
        <v>900000000</v>
      </c>
      <c r="J94" s="2">
        <f>Tabla2[[#This Row],[TOTAL (COP)]]/$M$1</f>
        <v>204545.45454545456</v>
      </c>
    </row>
    <row r="95" spans="1:10" x14ac:dyDescent="0.25">
      <c r="A95" s="1" t="s">
        <v>185</v>
      </c>
      <c r="B95" s="1" t="s">
        <v>186</v>
      </c>
      <c r="C95" s="1" t="s">
        <v>206</v>
      </c>
      <c r="D95" s="1" t="s">
        <v>201</v>
      </c>
      <c r="E95" s="1" t="s">
        <v>14</v>
      </c>
      <c r="F95" s="1" t="s">
        <v>15</v>
      </c>
      <c r="G95" s="1">
        <v>122</v>
      </c>
      <c r="H95" s="2">
        <v>25000000</v>
      </c>
      <c r="I95" s="2">
        <f>Tabla2[[#This Row],[VU (COP)]]*Tabla2[[#This Row],[CANTIDAD]]</f>
        <v>3050000000</v>
      </c>
      <c r="J95" s="2">
        <f>Tabla2[[#This Row],[TOTAL (COP)]]/$M$1</f>
        <v>693181.81818181823</v>
      </c>
    </row>
    <row r="96" spans="1:10" x14ac:dyDescent="0.25">
      <c r="A96" s="1" t="s">
        <v>185</v>
      </c>
      <c r="B96" s="1" t="s">
        <v>186</v>
      </c>
      <c r="C96" s="1" t="s">
        <v>207</v>
      </c>
      <c r="D96" s="1" t="s">
        <v>194</v>
      </c>
      <c r="E96" s="1" t="s">
        <v>14</v>
      </c>
      <c r="F96" s="1" t="s">
        <v>15</v>
      </c>
      <c r="G96" s="1">
        <v>122</v>
      </c>
      <c r="H96" s="2">
        <v>20000000</v>
      </c>
      <c r="I96" s="2">
        <f>Tabla2[[#This Row],[VU (COP)]]*Tabla2[[#This Row],[CANTIDAD]]</f>
        <v>2440000000</v>
      </c>
      <c r="J96" s="2">
        <f>Tabla2[[#This Row],[TOTAL (COP)]]/$M$1</f>
        <v>554545.45454545459</v>
      </c>
    </row>
    <row r="97" spans="1:10" x14ac:dyDescent="0.25">
      <c r="A97" s="1" t="s">
        <v>185</v>
      </c>
      <c r="B97" s="1" t="s">
        <v>186</v>
      </c>
      <c r="C97" s="1" t="s">
        <v>208</v>
      </c>
      <c r="D97" s="1" t="s">
        <v>184</v>
      </c>
      <c r="E97" s="1" t="s">
        <v>14</v>
      </c>
      <c r="F97" s="1" t="s">
        <v>15</v>
      </c>
      <c r="G97" s="1">
        <v>122</v>
      </c>
      <c r="H97" s="2">
        <v>30000000</v>
      </c>
      <c r="I97" s="2">
        <f>Tabla2[[#This Row],[VU (COP)]]*Tabla2[[#This Row],[CANTIDAD]]</f>
        <v>3660000000</v>
      </c>
      <c r="J97" s="2">
        <f>Tabla2[[#This Row],[TOTAL (COP)]]/$M$1</f>
        <v>831818.18181818177</v>
      </c>
    </row>
    <row r="98" spans="1:10" x14ac:dyDescent="0.25">
      <c r="A98" s="1" t="s">
        <v>209</v>
      </c>
      <c r="B98" s="1" t="s">
        <v>210</v>
      </c>
      <c r="C98" s="1" t="s">
        <v>211</v>
      </c>
      <c r="D98" s="1" t="s">
        <v>212</v>
      </c>
      <c r="E98" s="1" t="s">
        <v>14</v>
      </c>
      <c r="F98" s="1" t="s">
        <v>15</v>
      </c>
      <c r="G98" s="1">
        <v>1</v>
      </c>
      <c r="H98" s="2">
        <v>2500000000</v>
      </c>
      <c r="I98" s="2">
        <f>Tabla2[[#This Row],[VU (COP)]]*Tabla2[[#This Row],[CANTIDAD]]</f>
        <v>2500000000</v>
      </c>
      <c r="J98" s="2">
        <f>Tabla2[[#This Row],[TOTAL (COP)]]/$M$1</f>
        <v>568181.81818181823</v>
      </c>
    </row>
    <row r="99" spans="1:10" x14ac:dyDescent="0.25">
      <c r="A99" s="1" t="s">
        <v>209</v>
      </c>
      <c r="B99" s="1" t="s">
        <v>210</v>
      </c>
      <c r="C99" s="1" t="s">
        <v>213</v>
      </c>
      <c r="D99" s="1" t="s">
        <v>214</v>
      </c>
      <c r="E99" s="1" t="s">
        <v>14</v>
      </c>
      <c r="F99" s="1" t="s">
        <v>15</v>
      </c>
      <c r="G99" s="1">
        <v>1</v>
      </c>
      <c r="H99" s="2">
        <v>300000000</v>
      </c>
      <c r="I99" s="2">
        <f>Tabla2[[#This Row],[VU (COP)]]*Tabla2[[#This Row],[CANTIDAD]]</f>
        <v>300000000</v>
      </c>
      <c r="J99" s="2">
        <f>Tabla2[[#This Row],[TOTAL (COP)]]/$M$1</f>
        <v>68181.818181818177</v>
      </c>
    </row>
    <row r="100" spans="1:10" x14ac:dyDescent="0.25">
      <c r="A100" s="1" t="s">
        <v>209</v>
      </c>
      <c r="B100" s="1" t="s">
        <v>210</v>
      </c>
      <c r="C100" s="1" t="s">
        <v>215</v>
      </c>
      <c r="D100" s="1" t="s">
        <v>216</v>
      </c>
      <c r="E100" s="1" t="s">
        <v>14</v>
      </c>
      <c r="F100" s="1" t="s">
        <v>15</v>
      </c>
      <c r="G100" s="1">
        <v>1</v>
      </c>
      <c r="H100" s="2">
        <v>400000000</v>
      </c>
      <c r="I100" s="2">
        <f>Tabla2[[#This Row],[VU (COP)]]*Tabla2[[#This Row],[CANTIDAD]]</f>
        <v>400000000</v>
      </c>
      <c r="J100" s="2">
        <f>Tabla2[[#This Row],[TOTAL (COP)]]/$M$1</f>
        <v>90909.090909090912</v>
      </c>
    </row>
    <row r="101" spans="1:10" x14ac:dyDescent="0.25">
      <c r="A101" s="1" t="s">
        <v>209</v>
      </c>
      <c r="B101" s="1" t="s">
        <v>210</v>
      </c>
      <c r="C101" s="1" t="s">
        <v>217</v>
      </c>
      <c r="D101" s="1" t="s">
        <v>218</v>
      </c>
      <c r="E101" s="1" t="s">
        <v>14</v>
      </c>
      <c r="F101" s="1" t="s">
        <v>15</v>
      </c>
      <c r="G101" s="1">
        <v>1</v>
      </c>
      <c r="H101" s="2">
        <v>200000000</v>
      </c>
      <c r="I101" s="2">
        <f>Tabla2[[#This Row],[VU (COP)]]*Tabla2[[#This Row],[CANTIDAD]]</f>
        <v>200000000</v>
      </c>
      <c r="J101" s="2">
        <f>Tabla2[[#This Row],[TOTAL (COP)]]/$M$1</f>
        <v>45454.545454545456</v>
      </c>
    </row>
    <row r="102" spans="1:10" x14ac:dyDescent="0.25">
      <c r="A102" s="1" t="s">
        <v>209</v>
      </c>
      <c r="B102" s="1" t="s">
        <v>210</v>
      </c>
      <c r="C102" s="1" t="s">
        <v>219</v>
      </c>
      <c r="D102" s="1" t="s">
        <v>220</v>
      </c>
      <c r="E102" s="1" t="s">
        <v>14</v>
      </c>
      <c r="F102" s="1" t="s">
        <v>15</v>
      </c>
      <c r="G102" s="1">
        <v>1</v>
      </c>
      <c r="H102" s="2">
        <v>150000000</v>
      </c>
      <c r="I102" s="2">
        <f>Tabla2[[#This Row],[VU (COP)]]*Tabla2[[#This Row],[CANTIDAD]]</f>
        <v>150000000</v>
      </c>
      <c r="J102" s="2">
        <f>Tabla2[[#This Row],[TOTAL (COP)]]/$M$1</f>
        <v>34090.909090909088</v>
      </c>
    </row>
    <row r="103" spans="1:10" x14ac:dyDescent="0.25">
      <c r="A103" s="1" t="s">
        <v>209</v>
      </c>
      <c r="B103" s="1" t="s">
        <v>210</v>
      </c>
      <c r="C103" s="1" t="s">
        <v>221</v>
      </c>
      <c r="D103" s="1" t="s">
        <v>222</v>
      </c>
      <c r="E103" s="1" t="s">
        <v>14</v>
      </c>
      <c r="F103" s="1" t="s">
        <v>15</v>
      </c>
      <c r="G103" s="1">
        <v>8</v>
      </c>
      <c r="H103" s="2">
        <v>120000000</v>
      </c>
      <c r="I103" s="2">
        <f>Tabla2[[#This Row],[VU (COP)]]*Tabla2[[#This Row],[CANTIDAD]]</f>
        <v>960000000</v>
      </c>
      <c r="J103" s="2">
        <f>Tabla2[[#This Row],[TOTAL (COP)]]/$M$1</f>
        <v>218181.81818181818</v>
      </c>
    </row>
    <row r="104" spans="1:10" x14ac:dyDescent="0.25">
      <c r="A104" s="1" t="s">
        <v>209</v>
      </c>
      <c r="B104" s="1" t="s">
        <v>210</v>
      </c>
      <c r="C104" s="1" t="s">
        <v>223</v>
      </c>
      <c r="D104" s="1" t="s">
        <v>224</v>
      </c>
      <c r="E104" s="1" t="s">
        <v>14</v>
      </c>
      <c r="F104" s="1" t="s">
        <v>15</v>
      </c>
      <c r="G104" s="1">
        <v>16</v>
      </c>
      <c r="H104" s="2">
        <v>25000000</v>
      </c>
      <c r="I104" s="2">
        <f>Tabla2[[#This Row],[VU (COP)]]*Tabla2[[#This Row],[CANTIDAD]]</f>
        <v>400000000</v>
      </c>
      <c r="J104" s="2">
        <f>Tabla2[[#This Row],[TOTAL (COP)]]/$M$1</f>
        <v>90909.090909090912</v>
      </c>
    </row>
    <row r="105" spans="1:10" x14ac:dyDescent="0.25">
      <c r="A105" s="1" t="s">
        <v>209</v>
      </c>
      <c r="B105" s="1" t="s">
        <v>210</v>
      </c>
      <c r="C105" s="1" t="s">
        <v>225</v>
      </c>
      <c r="D105" s="1" t="s">
        <v>226</v>
      </c>
      <c r="E105" s="1" t="s">
        <v>14</v>
      </c>
      <c r="F105" s="1" t="s">
        <v>15</v>
      </c>
      <c r="G105" s="1">
        <v>1</v>
      </c>
      <c r="H105" s="2">
        <v>80000000</v>
      </c>
      <c r="I105" s="2">
        <f>Tabla2[[#This Row],[VU (COP)]]*Tabla2[[#This Row],[CANTIDAD]]</f>
        <v>80000000</v>
      </c>
      <c r="J105" s="2">
        <f>Tabla2[[#This Row],[TOTAL (COP)]]/$M$1</f>
        <v>18181.81818181818</v>
      </c>
    </row>
    <row r="106" spans="1:10" x14ac:dyDescent="0.25">
      <c r="A106" s="1" t="s">
        <v>209</v>
      </c>
      <c r="B106" s="1" t="s">
        <v>210</v>
      </c>
      <c r="C106" s="1" t="s">
        <v>227</v>
      </c>
      <c r="D106" s="1" t="s">
        <v>228</v>
      </c>
      <c r="E106" s="1" t="s">
        <v>14</v>
      </c>
      <c r="F106" s="1" t="s">
        <v>15</v>
      </c>
      <c r="G106" s="1">
        <v>1</v>
      </c>
      <c r="H106" s="2">
        <v>60000000</v>
      </c>
      <c r="I106" s="2">
        <f>Tabla2[[#This Row],[VU (COP)]]*Tabla2[[#This Row],[CANTIDAD]]</f>
        <v>60000000</v>
      </c>
      <c r="J106" s="2">
        <f>Tabla2[[#This Row],[TOTAL (COP)]]/$M$1</f>
        <v>13636.363636363636</v>
      </c>
    </row>
    <row r="107" spans="1:10" x14ac:dyDescent="0.25">
      <c r="A107" s="1" t="s">
        <v>209</v>
      </c>
      <c r="B107" s="1" t="s">
        <v>210</v>
      </c>
      <c r="C107" s="1" t="s">
        <v>229</v>
      </c>
      <c r="D107" s="1" t="s">
        <v>230</v>
      </c>
      <c r="E107" s="1" t="s">
        <v>14</v>
      </c>
      <c r="F107" s="1" t="s">
        <v>15</v>
      </c>
      <c r="G107" s="1">
        <v>1</v>
      </c>
      <c r="H107" s="2">
        <v>100000000</v>
      </c>
      <c r="I107" s="2">
        <f>Tabla2[[#This Row],[VU (COP)]]*Tabla2[[#This Row],[CANTIDAD]]</f>
        <v>100000000</v>
      </c>
      <c r="J107" s="2">
        <f>Tabla2[[#This Row],[TOTAL (COP)]]/$M$1</f>
        <v>22727.272727272728</v>
      </c>
    </row>
    <row r="108" spans="1:10" x14ac:dyDescent="0.25">
      <c r="A108" s="1" t="s">
        <v>209</v>
      </c>
      <c r="B108" s="1" t="s">
        <v>210</v>
      </c>
      <c r="C108" s="1" t="s">
        <v>231</v>
      </c>
      <c r="D108" s="1" t="s">
        <v>232</v>
      </c>
      <c r="E108" s="1" t="s">
        <v>14</v>
      </c>
      <c r="F108" s="1" t="s">
        <v>15</v>
      </c>
      <c r="G108" s="1">
        <v>2</v>
      </c>
      <c r="H108" s="2">
        <v>400000000</v>
      </c>
      <c r="I108" s="2">
        <f>Tabla2[[#This Row],[VU (COP)]]*Tabla2[[#This Row],[CANTIDAD]]</f>
        <v>800000000</v>
      </c>
      <c r="J108" s="2">
        <f>Tabla2[[#This Row],[TOTAL (COP)]]/$M$1</f>
        <v>181818.18181818182</v>
      </c>
    </row>
    <row r="109" spans="1:10" x14ac:dyDescent="0.25">
      <c r="A109" s="1" t="s">
        <v>209</v>
      </c>
      <c r="B109" s="1" t="s">
        <v>210</v>
      </c>
      <c r="C109" s="1" t="s">
        <v>233</v>
      </c>
      <c r="D109" s="1" t="s">
        <v>234</v>
      </c>
      <c r="E109" s="1" t="s">
        <v>14</v>
      </c>
      <c r="F109" s="1" t="s">
        <v>15</v>
      </c>
      <c r="G109" s="1">
        <v>1</v>
      </c>
      <c r="H109" s="2">
        <v>5000000000</v>
      </c>
      <c r="I109" s="2">
        <f>Tabla2[[#This Row],[VU (COP)]]*Tabla2[[#This Row],[CANTIDAD]]</f>
        <v>5000000000</v>
      </c>
      <c r="J109" s="2">
        <f>Tabla2[[#This Row],[TOTAL (COP)]]/$M$1</f>
        <v>1136363.6363636365</v>
      </c>
    </row>
    <row r="110" spans="1:10" x14ac:dyDescent="0.25">
      <c r="A110" s="1" t="s">
        <v>209</v>
      </c>
      <c r="B110" s="1" t="s">
        <v>210</v>
      </c>
      <c r="C110" s="1" t="s">
        <v>235</v>
      </c>
      <c r="D110" s="1" t="s">
        <v>236</v>
      </c>
      <c r="E110" s="1" t="s">
        <v>14</v>
      </c>
      <c r="F110" s="1" t="s">
        <v>15</v>
      </c>
      <c r="G110" s="1">
        <v>1</v>
      </c>
      <c r="H110" s="2">
        <v>150000000</v>
      </c>
      <c r="I110" s="2">
        <f>Tabla2[[#This Row],[VU (COP)]]*Tabla2[[#This Row],[CANTIDAD]]</f>
        <v>150000000</v>
      </c>
      <c r="J110" s="2">
        <f>Tabla2[[#This Row],[TOTAL (COP)]]/$M$1</f>
        <v>34090.909090909088</v>
      </c>
    </row>
    <row r="111" spans="1:10" x14ac:dyDescent="0.25">
      <c r="A111" s="1" t="s">
        <v>209</v>
      </c>
      <c r="B111" s="1" t="s">
        <v>210</v>
      </c>
      <c r="C111" s="1" t="s">
        <v>237</v>
      </c>
      <c r="D111" s="1" t="s">
        <v>27</v>
      </c>
      <c r="E111" s="1" t="s">
        <v>14</v>
      </c>
      <c r="F111" s="1" t="s">
        <v>15</v>
      </c>
      <c r="G111" s="1">
        <v>1</v>
      </c>
      <c r="H111" s="2">
        <v>4112000000</v>
      </c>
      <c r="I111" s="2">
        <f>Tabla2[[#This Row],[VU (COP)]]*Tabla2[[#This Row],[CANTIDAD]]</f>
        <v>4112000000</v>
      </c>
      <c r="J111" s="2">
        <f>Tabla2[[#This Row],[TOTAL (COP)]]/$M$1</f>
        <v>934545.45454545459</v>
      </c>
    </row>
    <row r="112" spans="1:10" x14ac:dyDescent="0.25">
      <c r="A112" s="1" t="s">
        <v>209</v>
      </c>
      <c r="B112" s="1" t="s">
        <v>210</v>
      </c>
      <c r="C112" s="1" t="s">
        <v>238</v>
      </c>
      <c r="D112" s="1" t="s">
        <v>25</v>
      </c>
      <c r="E112" s="1" t="s">
        <v>14</v>
      </c>
      <c r="F112" s="1" t="s">
        <v>15</v>
      </c>
      <c r="G112" s="1">
        <v>1</v>
      </c>
      <c r="H112" s="2">
        <v>300000000</v>
      </c>
      <c r="I112" s="2">
        <f>Tabla2[[#This Row],[VU (COP)]]*Tabla2[[#This Row],[CANTIDAD]]</f>
        <v>300000000</v>
      </c>
      <c r="J112" s="2">
        <f>Tabla2[[#This Row],[TOTAL (COP)]]/$M$1</f>
        <v>68181.818181818177</v>
      </c>
    </row>
    <row r="113" spans="1:13" x14ac:dyDescent="0.25">
      <c r="A113" s="1" t="s">
        <v>209</v>
      </c>
      <c r="B113" s="1" t="s">
        <v>210</v>
      </c>
      <c r="C113" s="1" t="s">
        <v>239</v>
      </c>
      <c r="D113" s="1" t="s">
        <v>240</v>
      </c>
      <c r="E113" s="1" t="s">
        <v>14</v>
      </c>
      <c r="F113" s="1" t="s">
        <v>15</v>
      </c>
      <c r="G113" s="1">
        <v>1</v>
      </c>
      <c r="H113" s="2">
        <v>100000000</v>
      </c>
      <c r="I113" s="2">
        <f>Tabla2[[#This Row],[VU (COP)]]*Tabla2[[#This Row],[CANTIDAD]]</f>
        <v>100000000</v>
      </c>
      <c r="J113" s="2">
        <f>Tabla2[[#This Row],[TOTAL (COP)]]/$M$1</f>
        <v>22727.272727272728</v>
      </c>
    </row>
    <row r="114" spans="1:13" x14ac:dyDescent="0.25">
      <c r="A114" s="1" t="s">
        <v>209</v>
      </c>
      <c r="B114" s="1" t="s">
        <v>241</v>
      </c>
      <c r="C114" s="1" t="s">
        <v>242</v>
      </c>
      <c r="D114" s="1" t="s">
        <v>243</v>
      </c>
      <c r="E114" s="1" t="s">
        <v>123</v>
      </c>
      <c r="F114" s="1" t="s">
        <v>15</v>
      </c>
      <c r="G114" s="1">
        <v>1</v>
      </c>
      <c r="H114" s="2">
        <v>800000000</v>
      </c>
      <c r="I114" s="2">
        <f>Tabla2[[#This Row],[VU (COP)]]*Tabla2[[#This Row],[CANTIDAD]]</f>
        <v>800000000</v>
      </c>
      <c r="J114" s="2">
        <f>Tabla2[[#This Row],[TOTAL (COP)]]/$M$1</f>
        <v>181818.18181818182</v>
      </c>
    </row>
    <row r="115" spans="1:13" x14ac:dyDescent="0.25">
      <c r="A115" s="1" t="s">
        <v>244</v>
      </c>
      <c r="B115" s="1" t="s">
        <v>245</v>
      </c>
      <c r="C115" s="1" t="s">
        <v>246</v>
      </c>
      <c r="D115" s="1" t="s">
        <v>247</v>
      </c>
      <c r="E115" s="1" t="s">
        <v>14</v>
      </c>
      <c r="F115" s="1" t="s">
        <v>15</v>
      </c>
      <c r="G115" s="1">
        <v>8</v>
      </c>
      <c r="H115" s="2">
        <v>400000000</v>
      </c>
      <c r="I115" s="2">
        <f>Tabla2[[#This Row],[VU (COP)]]*Tabla2[[#This Row],[CANTIDAD]]</f>
        <v>3200000000</v>
      </c>
      <c r="J115" s="2">
        <f>Tabla2[[#This Row],[TOTAL (COP)]]/$M$1</f>
        <v>727272.72727272729</v>
      </c>
    </row>
    <row r="116" spans="1:13" x14ac:dyDescent="0.25">
      <c r="A116" s="1" t="s">
        <v>244</v>
      </c>
      <c r="B116" s="1" t="s">
        <v>245</v>
      </c>
      <c r="C116" s="1" t="s">
        <v>248</v>
      </c>
      <c r="D116" s="1" t="s">
        <v>249</v>
      </c>
      <c r="E116" s="1" t="s">
        <v>14</v>
      </c>
      <c r="F116" s="1" t="s">
        <v>15</v>
      </c>
      <c r="G116" s="1">
        <v>16</v>
      </c>
      <c r="H116" s="2">
        <v>35000000</v>
      </c>
      <c r="I116" s="2">
        <f>Tabla2[[#This Row],[VU (COP)]]*Tabla2[[#This Row],[CANTIDAD]]</f>
        <v>560000000</v>
      </c>
      <c r="J116" s="2">
        <f>Tabla2[[#This Row],[TOTAL (COP)]]/$M$1</f>
        <v>127272.72727272728</v>
      </c>
    </row>
    <row r="117" spans="1:13" x14ac:dyDescent="0.25">
      <c r="A117" s="1" t="s">
        <v>244</v>
      </c>
      <c r="B117" s="1" t="s">
        <v>245</v>
      </c>
      <c r="C117" s="1" t="s">
        <v>250</v>
      </c>
      <c r="D117" s="1" t="s">
        <v>251</v>
      </c>
      <c r="E117" s="1" t="s">
        <v>14</v>
      </c>
      <c r="F117" s="1" t="s">
        <v>15</v>
      </c>
      <c r="G117" s="1">
        <v>16</v>
      </c>
      <c r="H117" s="2">
        <v>25000000</v>
      </c>
      <c r="I117" s="2">
        <f>Tabla2[[#This Row],[VU (COP)]]*Tabla2[[#This Row],[CANTIDAD]]</f>
        <v>400000000</v>
      </c>
      <c r="J117" s="2">
        <f>Tabla2[[#This Row],[TOTAL (COP)]]/$M$1</f>
        <v>90909.090909090912</v>
      </c>
    </row>
    <row r="118" spans="1:13" x14ac:dyDescent="0.25">
      <c r="A118" s="1" t="s">
        <v>244</v>
      </c>
      <c r="B118" s="1" t="s">
        <v>245</v>
      </c>
      <c r="C118" s="1" t="s">
        <v>252</v>
      </c>
      <c r="D118" s="1" t="s">
        <v>253</v>
      </c>
      <c r="E118" s="1" t="s">
        <v>14</v>
      </c>
      <c r="F118" s="1" t="s">
        <v>15</v>
      </c>
      <c r="G118" s="1">
        <v>8</v>
      </c>
      <c r="H118" s="2">
        <v>35000000</v>
      </c>
      <c r="I118" s="2">
        <f>Tabla2[[#This Row],[VU (COP)]]*Tabla2[[#This Row],[CANTIDAD]]</f>
        <v>280000000</v>
      </c>
      <c r="J118" s="2">
        <f>Tabla2[[#This Row],[TOTAL (COP)]]/$M$1</f>
        <v>63636.36363636364</v>
      </c>
    </row>
    <row r="119" spans="1:13" x14ac:dyDescent="0.25">
      <c r="A119" s="1" t="s">
        <v>244</v>
      </c>
      <c r="B119" s="1" t="s">
        <v>245</v>
      </c>
      <c r="C119" s="1" t="s">
        <v>254</v>
      </c>
      <c r="D119" s="1" t="s">
        <v>255</v>
      </c>
      <c r="E119" s="1" t="s">
        <v>14</v>
      </c>
      <c r="F119" s="1" t="s">
        <v>15</v>
      </c>
      <c r="G119" s="1">
        <v>8</v>
      </c>
      <c r="H119" s="2">
        <v>80000000</v>
      </c>
      <c r="I119" s="2">
        <f>Tabla2[[#This Row],[VU (COP)]]*Tabla2[[#This Row],[CANTIDAD]]</f>
        <v>640000000</v>
      </c>
      <c r="J119" s="2">
        <f>Tabla2[[#This Row],[TOTAL (COP)]]/$M$1</f>
        <v>145454.54545454544</v>
      </c>
    </row>
    <row r="120" spans="1:13" x14ac:dyDescent="0.25">
      <c r="A120" s="1" t="s">
        <v>244</v>
      </c>
      <c r="B120" s="1" t="s">
        <v>245</v>
      </c>
      <c r="C120" s="1" t="s">
        <v>256</v>
      </c>
      <c r="D120" s="1" t="s">
        <v>157</v>
      </c>
      <c r="E120" s="1" t="s">
        <v>14</v>
      </c>
      <c r="F120" s="1" t="s">
        <v>15</v>
      </c>
      <c r="G120" s="1">
        <v>8</v>
      </c>
      <c r="H120" s="2">
        <v>100000000</v>
      </c>
      <c r="I120" s="2">
        <f>Tabla2[[#This Row],[VU (COP)]]*Tabla2[[#This Row],[CANTIDAD]]</f>
        <v>800000000</v>
      </c>
      <c r="J120" s="2">
        <f>Tabla2[[#This Row],[TOTAL (COP)]]/$M$1</f>
        <v>181818.18181818182</v>
      </c>
    </row>
    <row r="121" spans="1:13" x14ac:dyDescent="0.25">
      <c r="A121" s="1" t="s">
        <v>244</v>
      </c>
      <c r="B121" s="1" t="s">
        <v>245</v>
      </c>
      <c r="C121" s="1" t="s">
        <v>257</v>
      </c>
      <c r="D121" s="1" t="s">
        <v>258</v>
      </c>
      <c r="E121" s="1" t="s">
        <v>14</v>
      </c>
      <c r="F121" s="1" t="s">
        <v>15</v>
      </c>
      <c r="G121" s="1">
        <v>15</v>
      </c>
      <c r="H121" s="2">
        <v>25000000</v>
      </c>
      <c r="I121" s="2">
        <f>Tabla2[[#This Row],[VU (COP)]]*Tabla2[[#This Row],[CANTIDAD]]</f>
        <v>375000000</v>
      </c>
      <c r="J121" s="2">
        <f>Tabla2[[#This Row],[TOTAL (COP)]]/$M$1</f>
        <v>85227.272727272721</v>
      </c>
    </row>
    <row r="122" spans="1:13" x14ac:dyDescent="0.25">
      <c r="A122" s="1" t="s">
        <v>244</v>
      </c>
      <c r="B122" s="1" t="s">
        <v>245</v>
      </c>
      <c r="C122" s="1" t="s">
        <v>259</v>
      </c>
      <c r="D122" s="1" t="s">
        <v>260</v>
      </c>
      <c r="E122" s="1" t="s">
        <v>14</v>
      </c>
      <c r="F122" s="1" t="s">
        <v>15</v>
      </c>
      <c r="G122" s="1">
        <v>2</v>
      </c>
      <c r="H122" s="2">
        <v>25000000</v>
      </c>
      <c r="I122" s="2">
        <f>Tabla2[[#This Row],[VU (COP)]]*Tabla2[[#This Row],[CANTIDAD]]</f>
        <v>50000000</v>
      </c>
      <c r="J122" s="2">
        <f>Tabla2[[#This Row],[TOTAL (COP)]]/$M$1</f>
        <v>11363.636363636364</v>
      </c>
    </row>
    <row r="123" spans="1:13" x14ac:dyDescent="0.25">
      <c r="A123" s="1" t="s">
        <v>244</v>
      </c>
      <c r="B123" s="1" t="s">
        <v>245</v>
      </c>
      <c r="C123" s="1" t="s">
        <v>261</v>
      </c>
      <c r="D123" s="1" t="s">
        <v>262</v>
      </c>
      <c r="E123" s="1" t="s">
        <v>14</v>
      </c>
      <c r="F123" s="1" t="s">
        <v>15</v>
      </c>
      <c r="G123" s="1">
        <v>15</v>
      </c>
      <c r="H123" s="2">
        <v>5000000</v>
      </c>
      <c r="I123" s="2">
        <f>Tabla2[[#This Row],[VU (COP)]]*Tabla2[[#This Row],[CANTIDAD]]</f>
        <v>75000000</v>
      </c>
      <c r="J123" s="2">
        <f>Tabla2[[#This Row],[TOTAL (COP)]]/$M$1</f>
        <v>17045.454545454544</v>
      </c>
    </row>
    <row r="124" spans="1:13" x14ac:dyDescent="0.25">
      <c r="A124" s="1" t="s">
        <v>244</v>
      </c>
      <c r="B124" s="1" t="s">
        <v>245</v>
      </c>
      <c r="C124" s="1" t="s">
        <v>263</v>
      </c>
      <c r="D124" s="1" t="s">
        <v>264</v>
      </c>
      <c r="E124" s="1" t="s">
        <v>14</v>
      </c>
      <c r="F124" s="1" t="s">
        <v>15</v>
      </c>
      <c r="G124" s="1">
        <v>1</v>
      </c>
      <c r="H124" s="2">
        <v>20000000</v>
      </c>
      <c r="I124" s="2">
        <f>Tabla2[[#This Row],[VU (COP)]]*Tabla2[[#This Row],[CANTIDAD]]</f>
        <v>20000000</v>
      </c>
      <c r="J124" s="2">
        <f>Tabla2[[#This Row],[TOTAL (COP)]]/$M$1</f>
        <v>4545.454545454545</v>
      </c>
    </row>
    <row r="125" spans="1:13" x14ac:dyDescent="0.25">
      <c r="H125" s="2" t="s">
        <v>265</v>
      </c>
      <c r="I125" s="2" t="s">
        <v>266</v>
      </c>
      <c r="J125" s="2" t="s">
        <v>267</v>
      </c>
    </row>
    <row r="126" spans="1:13" x14ac:dyDescent="0.25">
      <c r="D126" s="1" t="s">
        <v>268</v>
      </c>
      <c r="E126" s="1" t="s">
        <v>268</v>
      </c>
      <c r="F126" s="1" t="s">
        <v>268</v>
      </c>
      <c r="G126" s="1" t="s">
        <v>268</v>
      </c>
      <c r="H126" s="3" t="s">
        <v>269</v>
      </c>
      <c r="I126" s="4">
        <f>SUMIF(E2:E124,"SUMINISTRO",I2:I124)</f>
        <v>205091519017.82501</v>
      </c>
      <c r="J126" s="4">
        <f>Tabla2[[#This Row],[TOTAL (COP)]]/$M$1</f>
        <v>46611708.867687501</v>
      </c>
    </row>
    <row r="127" spans="1:13" x14ac:dyDescent="0.25">
      <c r="H127" s="3" t="s">
        <v>270</v>
      </c>
      <c r="I127" s="4">
        <f>SUMIF(E3:E125,"SERVICIO",I3:I125)</f>
        <v>230000000</v>
      </c>
      <c r="J127" s="4">
        <f>Tabla2[[#This Row],[TOTAL (COP)]]/$M$1</f>
        <v>52272.727272727272</v>
      </c>
      <c r="L127" s="5"/>
      <c r="M127" s="5"/>
    </row>
    <row r="128" spans="1:13" x14ac:dyDescent="0.25">
      <c r="D128" s="2"/>
      <c r="E128" s="1" t="s">
        <v>268</v>
      </c>
      <c r="F128" s="1" t="s">
        <v>268</v>
      </c>
      <c r="G128" s="1" t="s">
        <v>268</v>
      </c>
      <c r="H128" s="3" t="s">
        <v>271</v>
      </c>
      <c r="I128" s="4">
        <f>(I126+I127)*19%</f>
        <v>39011088613.386749</v>
      </c>
      <c r="J128" s="4">
        <f>Tabla2[[#This Row],[TOTAL (COP)]]/$M$1</f>
        <v>8866156.5030424427</v>
      </c>
      <c r="L128" s="2"/>
    </row>
    <row r="129" spans="4:12" x14ac:dyDescent="0.25">
      <c r="D129" s="1" t="s">
        <v>268</v>
      </c>
      <c r="E129" s="1" t="s">
        <v>268</v>
      </c>
      <c r="F129" s="1" t="s">
        <v>268</v>
      </c>
      <c r="G129" s="1" t="s">
        <v>268</v>
      </c>
      <c r="H129" s="3" t="s">
        <v>272</v>
      </c>
      <c r="I129" s="4">
        <f>I126+I127+I128</f>
        <v>244332607631.21176</v>
      </c>
      <c r="J129" s="4">
        <f>Tabla2[[#This Row],[TOTAL (COP)]]/$M$1</f>
        <v>55530138.098002672</v>
      </c>
    </row>
    <row r="130" spans="4:12" x14ac:dyDescent="0.25">
      <c r="H130" s="3"/>
      <c r="I130" s="4"/>
      <c r="J130" s="4"/>
    </row>
    <row r="131" spans="4:12" x14ac:dyDescent="0.25">
      <c r="H131" s="4" t="s">
        <v>273</v>
      </c>
      <c r="I131" s="4">
        <f>SUMIF(E2:E124,"OBRA",I2:I124)</f>
        <v>59367258278</v>
      </c>
      <c r="J131" s="4">
        <f>Tabla2[[#This Row],[TOTAL (COP)]]/$M$1</f>
        <v>13492558.699545454</v>
      </c>
    </row>
    <row r="132" spans="4:12" x14ac:dyDescent="0.25">
      <c r="H132" s="4" t="s">
        <v>274</v>
      </c>
      <c r="I132" s="4">
        <f>I131*23%</f>
        <v>13654469403.940001</v>
      </c>
      <c r="J132" s="4">
        <f>Tabla2[[#This Row],[TOTAL (COP)]]/$M$1</f>
        <v>3103288.5008954545</v>
      </c>
    </row>
    <row r="133" spans="4:12" x14ac:dyDescent="0.25">
      <c r="H133" s="4" t="s">
        <v>275</v>
      </c>
      <c r="I133" s="4">
        <f>I131*5%</f>
        <v>2968362913.9000001</v>
      </c>
      <c r="J133" s="4">
        <f>Tabla2[[#This Row],[TOTAL (COP)]]/$M$1</f>
        <v>674627.93497727276</v>
      </c>
    </row>
    <row r="134" spans="4:12" x14ac:dyDescent="0.25">
      <c r="H134" s="4" t="s">
        <v>276</v>
      </c>
      <c r="I134" s="4">
        <f>I131*5%</f>
        <v>2968362913.9000001</v>
      </c>
      <c r="J134" s="4">
        <f>Tabla2[[#This Row],[TOTAL (COP)]]/$M$1</f>
        <v>674627.93497727276</v>
      </c>
    </row>
    <row r="135" spans="4:12" x14ac:dyDescent="0.25">
      <c r="H135" s="4" t="s">
        <v>277</v>
      </c>
      <c r="I135" s="4">
        <f>I134*19%</f>
        <v>563988953.64100003</v>
      </c>
      <c r="J135" s="4">
        <f>Tabla2[[#This Row],[TOTAL (COP)]]/$M$1</f>
        <v>128179.30764568182</v>
      </c>
    </row>
    <row r="136" spans="4:12" x14ac:dyDescent="0.25">
      <c r="H136" s="4" t="s">
        <v>278</v>
      </c>
      <c r="I136" s="4">
        <f>SUM(I131:I135)</f>
        <v>79522442463.380997</v>
      </c>
      <c r="J136" s="4">
        <f>Tabla2[[#This Row],[TOTAL (COP)]]/$M$1</f>
        <v>18073282.378041137</v>
      </c>
    </row>
    <row r="137" spans="4:12" x14ac:dyDescent="0.25">
      <c r="H137" s="4"/>
      <c r="I137" s="4"/>
      <c r="J137" s="4"/>
    </row>
    <row r="138" spans="4:12" x14ac:dyDescent="0.25">
      <c r="H138" s="2" t="s">
        <v>279</v>
      </c>
      <c r="I138" s="4">
        <f>I129</f>
        <v>244332607631.21176</v>
      </c>
      <c r="J138" s="4">
        <f>Tabla2[[#This Row],[TOTAL (COP)]]/$M$1</f>
        <v>55530138.098002672</v>
      </c>
    </row>
    <row r="139" spans="4:12" x14ac:dyDescent="0.25">
      <c r="H139" s="2" t="s">
        <v>280</v>
      </c>
      <c r="I139" s="4">
        <f>I136</f>
        <v>79522442463.380997</v>
      </c>
      <c r="J139" s="4">
        <f>Tabla2[[#This Row],[TOTAL (COP)]]/$M$1</f>
        <v>18073282.378041137</v>
      </c>
    </row>
    <row r="142" spans="4:12" x14ac:dyDescent="0.25">
      <c r="H142" s="2" t="s">
        <v>281</v>
      </c>
      <c r="I142" s="2">
        <f>I138+I139</f>
        <v>323855050094.59277</v>
      </c>
      <c r="J142" s="4">
        <f>Tabla2[[#This Row],[TOTAL (COP)]]/$M$1</f>
        <v>73603420.476043805</v>
      </c>
      <c r="L142" s="5">
        <f>Tabla2[[#This Row],[TOTAL (COP)]]-I143</f>
        <v>-252079241.25823975</v>
      </c>
    </row>
    <row r="143" spans="4:12" x14ac:dyDescent="0.25">
      <c r="H143" s="2" t="s">
        <v>282</v>
      </c>
      <c r="I143" s="2">
        <v>324107129335.85101</v>
      </c>
      <c r="J143" s="2">
        <v>73660711.212693408</v>
      </c>
    </row>
    <row r="145" spans="8:12" x14ac:dyDescent="0.25">
      <c r="H145" s="2" t="s">
        <v>283</v>
      </c>
    </row>
    <row r="146" spans="8:12" x14ac:dyDescent="0.25">
      <c r="H146" s="2" t="s">
        <v>284</v>
      </c>
    </row>
    <row r="157" spans="8:12" x14ac:dyDescent="0.25">
      <c r="L157" s="2">
        <f>SUMIF(E2:E124,"SUMINISTRO",I2:I124)</f>
        <v>205091519017.82501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40B1-E22A-440C-B495-CE3FDEB9E8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Leonardo Zuñiga Samboni</dc:creator>
  <cp:lastModifiedBy>Diego Leonardo Zuñiga Samboni</cp:lastModifiedBy>
  <dcterms:created xsi:type="dcterms:W3CDTF">2025-10-08T23:24:29Z</dcterms:created>
  <dcterms:modified xsi:type="dcterms:W3CDTF">2025-10-08T23:28:44Z</dcterms:modified>
</cp:coreProperties>
</file>