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minimized="1" xWindow="-80" yWindow="140" windowWidth="34380" windowHeight="14600" tabRatio="500" firstSheet="4" activeTab="5"/>
  </bookViews>
  <sheets>
    <sheet name="field data_all (no vouchers)" sheetId="1" r:id="rId1"/>
    <sheet name="field data_inverts only" sheetId="3" r:id="rId2"/>
    <sheet name="lab data " sheetId="4" r:id="rId3"/>
    <sheet name="Inverts - lab and field" sheetId="6" r:id="rId4"/>
    <sheet name="Algae and Eelgrass Only" sheetId="7" r:id="rId5"/>
    <sheet name="Inverts - Reformatted" sheetId="8" r:id="rId6"/>
    <sheet name="Sheet1" sheetId="9" r:id="rId7"/>
  </sheets>
  <definedNames>
    <definedName name="_xlnm._FilterDatabase" localSheetId="0" hidden="1">'field data_all (no vouchers)'!$A$1:$M$640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34" i="1"/>
  <c r="K27"/>
  <c r="K209"/>
  <c r="K208"/>
  <c r="K144"/>
  <c r="K123"/>
  <c r="K99"/>
  <c r="K638"/>
  <c r="K635"/>
  <c r="K632"/>
  <c r="K631"/>
  <c r="K623"/>
  <c r="K612"/>
  <c r="K611"/>
  <c r="K609"/>
  <c r="K610"/>
  <c r="K608"/>
  <c r="K606"/>
  <c r="K601"/>
  <c r="K600"/>
  <c r="K599"/>
  <c r="K578"/>
  <c r="K580"/>
  <c r="K569"/>
  <c r="K561"/>
  <c r="K540"/>
  <c r="K537"/>
  <c r="K521"/>
  <c r="K517"/>
  <c r="K512"/>
  <c r="K516"/>
  <c r="K502"/>
  <c r="K484"/>
  <c r="K485"/>
  <c r="K483"/>
  <c r="K479"/>
  <c r="K475"/>
  <c r="K470"/>
  <c r="K477"/>
  <c r="K476"/>
  <c r="K471"/>
  <c r="K469"/>
  <c r="K446"/>
  <c r="K447"/>
  <c r="K440"/>
  <c r="K439"/>
  <c r="K444"/>
  <c r="K424"/>
  <c r="K425"/>
  <c r="K432"/>
  <c r="K423"/>
  <c r="K418"/>
  <c r="K415"/>
  <c r="K413"/>
  <c r="K416"/>
  <c r="K406"/>
  <c r="K386"/>
  <c r="K400"/>
  <c r="K397"/>
  <c r="K385"/>
  <c r="K382"/>
  <c r="K364"/>
  <c r="K361"/>
  <c r="K373"/>
  <c r="K374"/>
  <c r="K378"/>
  <c r="K368"/>
  <c r="K265"/>
  <c r="K286"/>
  <c r="K281"/>
  <c r="K311"/>
  <c r="K310"/>
  <c r="K309"/>
  <c r="K308"/>
  <c r="K313"/>
  <c r="K307"/>
  <c r="K306"/>
  <c r="K303"/>
  <c r="K358"/>
  <c r="K357"/>
  <c r="K348"/>
  <c r="K353"/>
  <c r="K346"/>
  <c r="K350"/>
  <c r="K345"/>
  <c r="K329"/>
  <c r="K336"/>
  <c r="K320"/>
  <c r="K324"/>
  <c r="K323"/>
  <c r="K322"/>
  <c r="K321"/>
  <c r="K316"/>
  <c r="K297"/>
  <c r="K273"/>
  <c r="K261"/>
  <c r="K251"/>
  <c r="K254"/>
  <c r="K227"/>
  <c r="K225"/>
  <c r="Q1019" i="6"/>
  <c r="Q1010"/>
  <c r="Q1004"/>
  <c r="Q1002"/>
  <c r="Q996"/>
  <c r="Q983"/>
  <c r="Q979"/>
  <c r="Q977"/>
  <c r="Q29"/>
  <c r="Q27"/>
  <c r="Q23"/>
  <c r="Q20"/>
  <c r="Q17"/>
  <c r="Q4"/>
  <c r="Q1894"/>
  <c r="Q1887"/>
  <c r="Q1883"/>
  <c r="Q1881"/>
  <c r="Q1873"/>
  <c r="Q652"/>
  <c r="Q661"/>
  <c r="Q656"/>
  <c r="Q651"/>
  <c r="Q648"/>
  <c r="R1339"/>
  <c r="Q1339"/>
  <c r="R1329"/>
  <c r="Q1329"/>
  <c r="R1259"/>
  <c r="Q1259"/>
  <c r="R425"/>
  <c r="Q425"/>
  <c r="R423"/>
  <c r="Q423"/>
  <c r="R400"/>
  <c r="Q400"/>
  <c r="R971"/>
  <c r="Q971"/>
  <c r="R969"/>
  <c r="Q969"/>
  <c r="R903"/>
  <c r="Q903"/>
  <c r="R878"/>
  <c r="Q878"/>
  <c r="R831"/>
  <c r="Q831"/>
  <c r="R828"/>
  <c r="Q828"/>
  <c r="R821"/>
  <c r="Q821"/>
  <c r="R803"/>
  <c r="Q803"/>
  <c r="R1906"/>
  <c r="Q1906"/>
  <c r="R925"/>
  <c r="Q925"/>
  <c r="R752"/>
  <c r="Q752"/>
  <c r="R733"/>
  <c r="Q733"/>
  <c r="R724"/>
  <c r="Q724"/>
  <c r="R720"/>
  <c r="Q720"/>
  <c r="R676"/>
  <c r="Q676"/>
  <c r="R674"/>
  <c r="Q674"/>
  <c r="Q1736"/>
  <c r="R1736"/>
  <c r="R1730"/>
  <c r="Q1730"/>
  <c r="R1732"/>
  <c r="Q1732"/>
  <c r="R1729"/>
  <c r="Q1729"/>
  <c r="R1727"/>
  <c r="Q1727"/>
  <c r="R1724"/>
  <c r="Q1724"/>
  <c r="R1718"/>
  <c r="Q1718"/>
  <c r="R1715"/>
  <c r="Q1715"/>
  <c r="R1707"/>
  <c r="Q1707"/>
  <c r="R1690"/>
  <c r="Q1690"/>
  <c r="R1687"/>
  <c r="Q1687"/>
  <c r="R1685"/>
  <c r="Q1685"/>
  <c r="R1681"/>
  <c r="Q1681"/>
  <c r="R1676"/>
  <c r="Q1676"/>
  <c r="R1674"/>
  <c r="Q1674"/>
  <c r="R1672"/>
  <c r="Q1672"/>
  <c r="R1667"/>
  <c r="Q1667"/>
  <c r="R1662"/>
  <c r="Q1662"/>
  <c r="R1660"/>
  <c r="Q1660"/>
  <c r="R1658"/>
  <c r="Q1658"/>
  <c r="R1655"/>
  <c r="Q1655"/>
  <c r="R1653"/>
  <c r="Q1653"/>
  <c r="R1650"/>
  <c r="Q1650"/>
  <c r="R1648"/>
  <c r="Q1648"/>
  <c r="R1645"/>
  <c r="Q1645"/>
  <c r="R1643"/>
  <c r="Q1643"/>
  <c r="R1594"/>
  <c r="Q1594"/>
  <c r="R1555"/>
  <c r="Q1555"/>
  <c r="Q1475"/>
  <c r="R1475"/>
  <c r="R1485"/>
  <c r="R1473"/>
  <c r="R1471"/>
  <c r="R1469"/>
  <c r="Q1469"/>
  <c r="R1466"/>
  <c r="R1464"/>
  <c r="Q1464"/>
  <c r="R1403"/>
  <c r="Q1403"/>
  <c r="R1400"/>
  <c r="Q1400"/>
  <c r="JQ37" i="8"/>
  <c r="JQ36"/>
  <c r="JR4"/>
  <c r="KJ4"/>
  <c r="HV4"/>
  <c r="HN4"/>
  <c r="LB4"/>
  <c r="LL4"/>
  <c r="LO4"/>
  <c r="PK4"/>
  <c r="OX4"/>
  <c r="OI4"/>
  <c r="OM4"/>
  <c r="ME4"/>
  <c r="LW4"/>
  <c r="MK4"/>
  <c r="GS4"/>
  <c r="GI4"/>
  <c r="GA4"/>
  <c r="FQ4"/>
  <c r="GV4"/>
  <c r="EX4"/>
  <c r="DR4"/>
  <c r="CF4"/>
  <c r="BL4"/>
  <c r="CR4"/>
  <c r="FA4"/>
  <c r="PQ4"/>
  <c r="PX4"/>
  <c r="QC4"/>
  <c r="QH4"/>
  <c r="JR5"/>
  <c r="KJ5"/>
  <c r="HV5"/>
  <c r="HN5"/>
  <c r="LB5"/>
  <c r="LL5"/>
  <c r="LO5"/>
  <c r="PK5"/>
  <c r="OX5"/>
  <c r="OI5"/>
  <c r="OM5"/>
  <c r="ME5"/>
  <c r="LW5"/>
  <c r="MK5"/>
  <c r="GS5"/>
  <c r="GI5"/>
  <c r="GA5"/>
  <c r="FQ5"/>
  <c r="GV5"/>
  <c r="EX5"/>
  <c r="DR5"/>
  <c r="CF5"/>
  <c r="BL5"/>
  <c r="CR5"/>
  <c r="FA5"/>
  <c r="PQ5"/>
  <c r="PX5"/>
  <c r="QC5"/>
  <c r="QH5"/>
  <c r="JR6"/>
  <c r="KJ6"/>
  <c r="HV6"/>
  <c r="HN6"/>
  <c r="LB6"/>
  <c r="LL6"/>
  <c r="LO6"/>
  <c r="PK6"/>
  <c r="OX6"/>
  <c r="OI6"/>
  <c r="OM6"/>
  <c r="ME6"/>
  <c r="LW6"/>
  <c r="MK6"/>
  <c r="GS6"/>
  <c r="GI6"/>
  <c r="GA6"/>
  <c r="FQ6"/>
  <c r="GV6"/>
  <c r="EX6"/>
  <c r="DR6"/>
  <c r="CF6"/>
  <c r="BL6"/>
  <c r="CR6"/>
  <c r="FA6"/>
  <c r="PQ6"/>
  <c r="PX6"/>
  <c r="QC6"/>
  <c r="QH6"/>
  <c r="BL7"/>
  <c r="CF7"/>
  <c r="CR7"/>
  <c r="EX7"/>
  <c r="DR7"/>
  <c r="FA7"/>
  <c r="JR7"/>
  <c r="KJ7"/>
  <c r="HV7"/>
  <c r="HN7"/>
  <c r="LB7"/>
  <c r="LL7"/>
  <c r="LO7"/>
  <c r="PK7"/>
  <c r="OX7"/>
  <c r="OI7"/>
  <c r="OM7"/>
  <c r="ME7"/>
  <c r="LW7"/>
  <c r="MK7"/>
  <c r="GS7"/>
  <c r="GI7"/>
  <c r="GA7"/>
  <c r="FQ7"/>
  <c r="GV7"/>
  <c r="PQ7"/>
  <c r="PX7"/>
  <c r="QC7"/>
  <c r="QH7"/>
  <c r="BL8"/>
  <c r="CF8"/>
  <c r="CR8"/>
  <c r="EX8"/>
  <c r="DR8"/>
  <c r="FA8"/>
  <c r="JR8"/>
  <c r="KJ8"/>
  <c r="HV8"/>
  <c r="HN8"/>
  <c r="LB8"/>
  <c r="LL8"/>
  <c r="LO8"/>
  <c r="PK8"/>
  <c r="OX8"/>
  <c r="OI8"/>
  <c r="OM8"/>
  <c r="ME8"/>
  <c r="LW8"/>
  <c r="MK8"/>
  <c r="GS8"/>
  <c r="GI8"/>
  <c r="GA8"/>
  <c r="FQ8"/>
  <c r="GV8"/>
  <c r="PQ8"/>
  <c r="PX8"/>
  <c r="QC8"/>
  <c r="QH8"/>
  <c r="JR9"/>
  <c r="KJ9"/>
  <c r="HV9"/>
  <c r="HN9"/>
  <c r="LB9"/>
  <c r="LL9"/>
  <c r="LO9"/>
  <c r="PK9"/>
  <c r="OX9"/>
  <c r="OI9"/>
  <c r="OM9"/>
  <c r="ME9"/>
  <c r="LW9"/>
  <c r="MK9"/>
  <c r="GS9"/>
  <c r="GI9"/>
  <c r="GA9"/>
  <c r="FQ9"/>
  <c r="GV9"/>
  <c r="EX9"/>
  <c r="DR9"/>
  <c r="CF9"/>
  <c r="BL9"/>
  <c r="CR9"/>
  <c r="FA9"/>
  <c r="PQ9"/>
  <c r="PX9"/>
  <c r="QC9"/>
  <c r="QH9"/>
  <c r="JR10"/>
  <c r="KJ10"/>
  <c r="HV10"/>
  <c r="HN10"/>
  <c r="LB10"/>
  <c r="LL10"/>
  <c r="LO10"/>
  <c r="PK10"/>
  <c r="OX10"/>
  <c r="OI10"/>
  <c r="OM10"/>
  <c r="ME10"/>
  <c r="LW10"/>
  <c r="MK10"/>
  <c r="GS10"/>
  <c r="GI10"/>
  <c r="GA10"/>
  <c r="FQ10"/>
  <c r="GV10"/>
  <c r="EX10"/>
  <c r="DR10"/>
  <c r="CF10"/>
  <c r="BL10"/>
  <c r="CR10"/>
  <c r="FA10"/>
  <c r="PQ10"/>
  <c r="PX10"/>
  <c r="QC10"/>
  <c r="QH10"/>
  <c r="JR11"/>
  <c r="KJ11"/>
  <c r="HV11"/>
  <c r="HN11"/>
  <c r="LB11"/>
  <c r="LL11"/>
  <c r="LO11"/>
  <c r="PK11"/>
  <c r="OX11"/>
  <c r="OI11"/>
  <c r="OM11"/>
  <c r="ME11"/>
  <c r="LW11"/>
  <c r="MK11"/>
  <c r="GS11"/>
  <c r="GI11"/>
  <c r="GA11"/>
  <c r="FQ11"/>
  <c r="GV11"/>
  <c r="EX11"/>
  <c r="DR11"/>
  <c r="CF11"/>
  <c r="BL11"/>
  <c r="CR11"/>
  <c r="FA11"/>
  <c r="PQ11"/>
  <c r="PX11"/>
  <c r="QC11"/>
  <c r="QH11"/>
  <c r="JR12"/>
  <c r="KJ12"/>
  <c r="HV12"/>
  <c r="HN12"/>
  <c r="LB12"/>
  <c r="LL12"/>
  <c r="LO12"/>
  <c r="PK12"/>
  <c r="OX12"/>
  <c r="OI12"/>
  <c r="OM12"/>
  <c r="ME12"/>
  <c r="LW12"/>
  <c r="MK12"/>
  <c r="GS12"/>
  <c r="GI12"/>
  <c r="GA12"/>
  <c r="FQ12"/>
  <c r="GV12"/>
  <c r="EX12"/>
  <c r="DR12"/>
  <c r="CF12"/>
  <c r="BL12"/>
  <c r="CR12"/>
  <c r="FA12"/>
  <c r="PQ12"/>
  <c r="PX12"/>
  <c r="QC12"/>
  <c r="QH12"/>
  <c r="JR13"/>
  <c r="KJ13"/>
  <c r="HV13"/>
  <c r="HN13"/>
  <c r="LB13"/>
  <c r="LL13"/>
  <c r="LO13"/>
  <c r="PK13"/>
  <c r="OX13"/>
  <c r="OI13"/>
  <c r="OM13"/>
  <c r="ME13"/>
  <c r="LW13"/>
  <c r="MK13"/>
  <c r="GS13"/>
  <c r="GI13"/>
  <c r="GA13"/>
  <c r="FQ13"/>
  <c r="GV13"/>
  <c r="EX13"/>
  <c r="DR13"/>
  <c r="CF13"/>
  <c r="BL13"/>
  <c r="CR13"/>
  <c r="FA13"/>
  <c r="PQ13"/>
  <c r="PX13"/>
  <c r="QC13"/>
  <c r="QH13"/>
  <c r="EX14"/>
  <c r="DR14"/>
  <c r="CF14"/>
  <c r="BL14"/>
  <c r="CR14"/>
  <c r="FA14"/>
  <c r="JR14"/>
  <c r="KJ14"/>
  <c r="HV14"/>
  <c r="HN14"/>
  <c r="LB14"/>
  <c r="LL14"/>
  <c r="LO14"/>
  <c r="PK14"/>
  <c r="OX14"/>
  <c r="OI14"/>
  <c r="OM14"/>
  <c r="ME14"/>
  <c r="LW14"/>
  <c r="MK14"/>
  <c r="GS14"/>
  <c r="GI14"/>
  <c r="GA14"/>
  <c r="FQ14"/>
  <c r="GV14"/>
  <c r="PQ14"/>
  <c r="PX14"/>
  <c r="QC14"/>
  <c r="QH14"/>
  <c r="JR15"/>
  <c r="KJ15"/>
  <c r="HV15"/>
  <c r="HN15"/>
  <c r="LB15"/>
  <c r="LL15"/>
  <c r="LO15"/>
  <c r="PK15"/>
  <c r="OX15"/>
  <c r="OI15"/>
  <c r="OM15"/>
  <c r="ME15"/>
  <c r="LW15"/>
  <c r="MK15"/>
  <c r="GS15"/>
  <c r="GI15"/>
  <c r="GA15"/>
  <c r="FQ15"/>
  <c r="GV15"/>
  <c r="EX15"/>
  <c r="DR15"/>
  <c r="CF15"/>
  <c r="BL15"/>
  <c r="CR15"/>
  <c r="FA15"/>
  <c r="PQ15"/>
  <c r="PX15"/>
  <c r="QC15"/>
  <c r="QH15"/>
  <c r="JR16"/>
  <c r="KJ16"/>
  <c r="HV16"/>
  <c r="HN16"/>
  <c r="LB16"/>
  <c r="LL16"/>
  <c r="LO16"/>
  <c r="PK16"/>
  <c r="OX16"/>
  <c r="OI16"/>
  <c r="OM16"/>
  <c r="ME16"/>
  <c r="LW16"/>
  <c r="MK16"/>
  <c r="GS16"/>
  <c r="GI16"/>
  <c r="GA16"/>
  <c r="FQ16"/>
  <c r="GV16"/>
  <c r="EX16"/>
  <c r="DR16"/>
  <c r="CF16"/>
  <c r="BL16"/>
  <c r="CR16"/>
  <c r="FA16"/>
  <c r="PQ16"/>
  <c r="PX16"/>
  <c r="QC16"/>
  <c r="QH16"/>
  <c r="JR17"/>
  <c r="KJ17"/>
  <c r="HV17"/>
  <c r="HN17"/>
  <c r="LB17"/>
  <c r="LL17"/>
  <c r="LO17"/>
  <c r="PK17"/>
  <c r="OX17"/>
  <c r="OI17"/>
  <c r="OM17"/>
  <c r="ME17"/>
  <c r="LW17"/>
  <c r="MK17"/>
  <c r="GS17"/>
  <c r="GI17"/>
  <c r="GA17"/>
  <c r="FQ17"/>
  <c r="GV17"/>
  <c r="EX17"/>
  <c r="DR17"/>
  <c r="CF17"/>
  <c r="BL17"/>
  <c r="CR17"/>
  <c r="FA17"/>
  <c r="PQ17"/>
  <c r="PX17"/>
  <c r="QC17"/>
  <c r="QH17"/>
  <c r="JR18"/>
  <c r="KJ18"/>
  <c r="HV18"/>
  <c r="HN18"/>
  <c r="LB18"/>
  <c r="LL18"/>
  <c r="LO18"/>
  <c r="PK18"/>
  <c r="OX18"/>
  <c r="OI18"/>
  <c r="OM18"/>
  <c r="ME18"/>
  <c r="LW18"/>
  <c r="MK18"/>
  <c r="GS18"/>
  <c r="GI18"/>
  <c r="GA18"/>
  <c r="FQ18"/>
  <c r="GV18"/>
  <c r="EX18"/>
  <c r="DR18"/>
  <c r="CF18"/>
  <c r="BL18"/>
  <c r="CR18"/>
  <c r="FA18"/>
  <c r="PQ18"/>
  <c r="PX18"/>
  <c r="QC18"/>
  <c r="QH18"/>
  <c r="BL19"/>
  <c r="CF19"/>
  <c r="CR19"/>
  <c r="EX19"/>
  <c r="DR19"/>
  <c r="FA19"/>
  <c r="JR19"/>
  <c r="KJ19"/>
  <c r="HV19"/>
  <c r="HN19"/>
  <c r="LB19"/>
  <c r="LL19"/>
  <c r="LO19"/>
  <c r="ME19"/>
  <c r="LW19"/>
  <c r="MK19"/>
  <c r="PK19"/>
  <c r="OX19"/>
  <c r="OI19"/>
  <c r="OM19"/>
  <c r="GS19"/>
  <c r="GI19"/>
  <c r="GA19"/>
  <c r="FQ19"/>
  <c r="GV19"/>
  <c r="PQ19"/>
  <c r="PX19"/>
  <c r="QC19"/>
  <c r="QH19"/>
  <c r="JR20"/>
  <c r="KJ20"/>
  <c r="HV20"/>
  <c r="HN20"/>
  <c r="LB20"/>
  <c r="LL20"/>
  <c r="LO20"/>
  <c r="PK20"/>
  <c r="OX20"/>
  <c r="OI20"/>
  <c r="OM20"/>
  <c r="ME20"/>
  <c r="LW20"/>
  <c r="MK20"/>
  <c r="GS20"/>
  <c r="GI20"/>
  <c r="GA20"/>
  <c r="FQ20"/>
  <c r="GV20"/>
  <c r="EX20"/>
  <c r="DR20"/>
  <c r="CF20"/>
  <c r="BL20"/>
  <c r="CR20"/>
  <c r="FA20"/>
  <c r="PQ20"/>
  <c r="PX20"/>
  <c r="QC20"/>
  <c r="QH20"/>
  <c r="JR21"/>
  <c r="KJ21"/>
  <c r="HV21"/>
  <c r="HN21"/>
  <c r="LB21"/>
  <c r="LL21"/>
  <c r="LO21"/>
  <c r="PK21"/>
  <c r="OX21"/>
  <c r="OI21"/>
  <c r="OM21"/>
  <c r="ME21"/>
  <c r="LW21"/>
  <c r="MK21"/>
  <c r="GS21"/>
  <c r="GI21"/>
  <c r="GA21"/>
  <c r="FQ21"/>
  <c r="GV21"/>
  <c r="EX21"/>
  <c r="DR21"/>
  <c r="CF21"/>
  <c r="BL21"/>
  <c r="CR21"/>
  <c r="FA21"/>
  <c r="PQ21"/>
  <c r="PX21"/>
  <c r="QC21"/>
  <c r="QH21"/>
  <c r="JR24"/>
  <c r="KJ24"/>
  <c r="HV24"/>
  <c r="HN24"/>
  <c r="LB24"/>
  <c r="LL24"/>
  <c r="LO24"/>
  <c r="PK24"/>
  <c r="OX24"/>
  <c r="OI24"/>
  <c r="OM24"/>
  <c r="ME24"/>
  <c r="LW24"/>
  <c r="MK24"/>
  <c r="GS24"/>
  <c r="GI24"/>
  <c r="GA24"/>
  <c r="FQ24"/>
  <c r="GV24"/>
  <c r="EX24"/>
  <c r="DR24"/>
  <c r="CF24"/>
  <c r="BL24"/>
  <c r="CR24"/>
  <c r="FA24"/>
  <c r="PQ24"/>
  <c r="PX24"/>
  <c r="QC24"/>
  <c r="QH24"/>
  <c r="JR25"/>
  <c r="KJ25"/>
  <c r="HV25"/>
  <c r="HN25"/>
  <c r="LB25"/>
  <c r="LL25"/>
  <c r="LO25"/>
  <c r="PK25"/>
  <c r="OX25"/>
  <c r="OI25"/>
  <c r="OM25"/>
  <c r="ME25"/>
  <c r="LW25"/>
  <c r="MK25"/>
  <c r="GS25"/>
  <c r="GI25"/>
  <c r="GA25"/>
  <c r="FQ25"/>
  <c r="GV25"/>
  <c r="EX25"/>
  <c r="DR25"/>
  <c r="CF25"/>
  <c r="BL25"/>
  <c r="CR25"/>
  <c r="FA25"/>
  <c r="PQ25"/>
  <c r="PX25"/>
  <c r="QC25"/>
  <c r="QH25"/>
  <c r="JR26"/>
  <c r="KJ26"/>
  <c r="HV26"/>
  <c r="HN26"/>
  <c r="LB26"/>
  <c r="LL26"/>
  <c r="LO26"/>
  <c r="PK26"/>
  <c r="OX26"/>
  <c r="OI26"/>
  <c r="OM26"/>
  <c r="ME26"/>
  <c r="LW26"/>
  <c r="MK26"/>
  <c r="GS26"/>
  <c r="GI26"/>
  <c r="GA26"/>
  <c r="FQ26"/>
  <c r="GV26"/>
  <c r="EX26"/>
  <c r="DR26"/>
  <c r="CF26"/>
  <c r="BL26"/>
  <c r="CR26"/>
  <c r="FA26"/>
  <c r="PQ26"/>
  <c r="PX26"/>
  <c r="QC26"/>
  <c r="QH26"/>
  <c r="JR27"/>
  <c r="KJ27"/>
  <c r="HV27"/>
  <c r="HN27"/>
  <c r="LB27"/>
  <c r="LL27"/>
  <c r="LO27"/>
  <c r="PK27"/>
  <c r="OX27"/>
  <c r="OI27"/>
  <c r="OM27"/>
  <c r="ME27"/>
  <c r="LW27"/>
  <c r="MK27"/>
  <c r="GS27"/>
  <c r="GI27"/>
  <c r="GA27"/>
  <c r="FQ27"/>
  <c r="GV27"/>
  <c r="EX27"/>
  <c r="DR27"/>
  <c r="CF27"/>
  <c r="BL27"/>
  <c r="CR27"/>
  <c r="FA27"/>
  <c r="PQ27"/>
  <c r="PX27"/>
  <c r="QC27"/>
  <c r="QH27"/>
  <c r="JR28"/>
  <c r="KJ28"/>
  <c r="HV28"/>
  <c r="HN28"/>
  <c r="LB28"/>
  <c r="LL28"/>
  <c r="LO28"/>
  <c r="PK28"/>
  <c r="OX28"/>
  <c r="OI28"/>
  <c r="OM28"/>
  <c r="ME28"/>
  <c r="LW28"/>
  <c r="MK28"/>
  <c r="GS28"/>
  <c r="GI28"/>
  <c r="GA28"/>
  <c r="FQ28"/>
  <c r="GV28"/>
  <c r="EX28"/>
  <c r="DR28"/>
  <c r="CF28"/>
  <c r="BL28"/>
  <c r="CR28"/>
  <c r="FA28"/>
  <c r="PQ28"/>
  <c r="PX28"/>
  <c r="QC28"/>
  <c r="QH28"/>
  <c r="JR29"/>
  <c r="KJ29"/>
  <c r="HV29"/>
  <c r="HN29"/>
  <c r="LB29"/>
  <c r="LL29"/>
  <c r="LO29"/>
  <c r="PK29"/>
  <c r="OX29"/>
  <c r="OI29"/>
  <c r="OM29"/>
  <c r="ME29"/>
  <c r="LW29"/>
  <c r="MK29"/>
  <c r="GS29"/>
  <c r="GI29"/>
  <c r="GA29"/>
  <c r="FQ29"/>
  <c r="GV29"/>
  <c r="EX29"/>
  <c r="DR29"/>
  <c r="CF29"/>
  <c r="BL29"/>
  <c r="CR29"/>
  <c r="FA29"/>
  <c r="PQ29"/>
  <c r="PX29"/>
  <c r="QC29"/>
  <c r="QH29"/>
  <c r="JR30"/>
  <c r="KJ30"/>
  <c r="HV30"/>
  <c r="HN30"/>
  <c r="LB30"/>
  <c r="LL30"/>
  <c r="LO30"/>
  <c r="PK30"/>
  <c r="OX30"/>
  <c r="OI30"/>
  <c r="OM30"/>
  <c r="ME30"/>
  <c r="LW30"/>
  <c r="MK30"/>
  <c r="GS30"/>
  <c r="GI30"/>
  <c r="GA30"/>
  <c r="FQ30"/>
  <c r="GV30"/>
  <c r="EX30"/>
  <c r="DR30"/>
  <c r="CF30"/>
  <c r="BL30"/>
  <c r="CR30"/>
  <c r="FA30"/>
  <c r="PQ30"/>
  <c r="PX30"/>
  <c r="QC30"/>
  <c r="QH30"/>
  <c r="JR31"/>
  <c r="KJ31"/>
  <c r="HV31"/>
  <c r="HN31"/>
  <c r="LB31"/>
  <c r="LL31"/>
  <c r="LO31"/>
  <c r="PK31"/>
  <c r="OX31"/>
  <c r="OI31"/>
  <c r="OM31"/>
  <c r="ME31"/>
  <c r="LW31"/>
  <c r="MK31"/>
  <c r="GS31"/>
  <c r="GI31"/>
  <c r="GA31"/>
  <c r="FQ31"/>
  <c r="GV31"/>
  <c r="EX31"/>
  <c r="DR31"/>
  <c r="CF31"/>
  <c r="BL31"/>
  <c r="CR31"/>
  <c r="FA31"/>
  <c r="PQ31"/>
  <c r="PX31"/>
  <c r="QC31"/>
  <c r="QH31"/>
  <c r="JR32"/>
  <c r="KJ32"/>
  <c r="HV32"/>
  <c r="HN32"/>
  <c r="LB32"/>
  <c r="LL32"/>
  <c r="LO32"/>
  <c r="PK32"/>
  <c r="OX32"/>
  <c r="OI32"/>
  <c r="OM32"/>
  <c r="ME32"/>
  <c r="LW32"/>
  <c r="MK32"/>
  <c r="GS32"/>
  <c r="GI32"/>
  <c r="GA32"/>
  <c r="FQ32"/>
  <c r="GV32"/>
  <c r="EX32"/>
  <c r="DR32"/>
  <c r="CF32"/>
  <c r="BL32"/>
  <c r="CR32"/>
  <c r="FA32"/>
  <c r="PQ32"/>
  <c r="PX32"/>
  <c r="QC32"/>
  <c r="QH32"/>
  <c r="BL33"/>
  <c r="CF33"/>
  <c r="CR33"/>
  <c r="EX33"/>
  <c r="DR33"/>
  <c r="FA33"/>
  <c r="JR33"/>
  <c r="KJ33"/>
  <c r="HV33"/>
  <c r="HN33"/>
  <c r="LB33"/>
  <c r="LL33"/>
  <c r="LO33"/>
  <c r="PK33"/>
  <c r="OX33"/>
  <c r="OI33"/>
  <c r="OM33"/>
  <c r="ME33"/>
  <c r="LW33"/>
  <c r="MK33"/>
  <c r="GS33"/>
  <c r="GI33"/>
  <c r="GA33"/>
  <c r="FQ33"/>
  <c r="GV33"/>
  <c r="PQ33"/>
  <c r="PX33"/>
  <c r="QC33"/>
  <c r="QH33"/>
  <c r="JR34"/>
  <c r="KJ34"/>
  <c r="HV34"/>
  <c r="HN34"/>
  <c r="LB34"/>
  <c r="LL34"/>
  <c r="LO34"/>
  <c r="PK34"/>
  <c r="OX34"/>
  <c r="OI34"/>
  <c r="OM34"/>
  <c r="ME34"/>
  <c r="LW34"/>
  <c r="MK34"/>
  <c r="GS34"/>
  <c r="GI34"/>
  <c r="GA34"/>
  <c r="FQ34"/>
  <c r="GV34"/>
  <c r="EX34"/>
  <c r="DR34"/>
  <c r="CF34"/>
  <c r="BL34"/>
  <c r="CR34"/>
  <c r="FA34"/>
  <c r="PQ34"/>
  <c r="PX34"/>
  <c r="QC34"/>
  <c r="QH34"/>
  <c r="FQ35"/>
  <c r="GS35"/>
  <c r="GI35"/>
  <c r="GA35"/>
  <c r="GV35"/>
  <c r="JR35"/>
  <c r="KJ35"/>
  <c r="HV35"/>
  <c r="HN35"/>
  <c r="LB35"/>
  <c r="LL35"/>
  <c r="LO35"/>
  <c r="PK35"/>
  <c r="OX35"/>
  <c r="OI35"/>
  <c r="OM35"/>
  <c r="ME35"/>
  <c r="LW35"/>
  <c r="MK35"/>
  <c r="EX35"/>
  <c r="DR35"/>
  <c r="CF35"/>
  <c r="BL35"/>
  <c r="CR35"/>
  <c r="FA35"/>
  <c r="PQ35"/>
  <c r="PX35"/>
  <c r="QC35"/>
  <c r="QH35"/>
  <c r="BL36"/>
  <c r="CF36"/>
  <c r="CR36"/>
  <c r="EX36"/>
  <c r="DR36"/>
  <c r="FA36"/>
  <c r="JR36"/>
  <c r="KJ36"/>
  <c r="HV36"/>
  <c r="HN36"/>
  <c r="LB36"/>
  <c r="LL36"/>
  <c r="LO36"/>
  <c r="PK36"/>
  <c r="OX36"/>
  <c r="OI36"/>
  <c r="OM36"/>
  <c r="ME36"/>
  <c r="LW36"/>
  <c r="MK36"/>
  <c r="GS36"/>
  <c r="GI36"/>
  <c r="GA36"/>
  <c r="FQ36"/>
  <c r="GV36"/>
  <c r="PQ36"/>
  <c r="PX36"/>
  <c r="QC36"/>
  <c r="QH36"/>
  <c r="BL37"/>
  <c r="CF37"/>
  <c r="CR37"/>
  <c r="EX37"/>
  <c r="DR37"/>
  <c r="FA37"/>
  <c r="FQ37"/>
  <c r="GS37"/>
  <c r="GI37"/>
  <c r="GA37"/>
  <c r="GV37"/>
  <c r="JR37"/>
  <c r="KJ37"/>
  <c r="HV37"/>
  <c r="HN37"/>
  <c r="LB37"/>
  <c r="LL37"/>
  <c r="LO37"/>
  <c r="PK37"/>
  <c r="OX37"/>
  <c r="OI37"/>
  <c r="OM37"/>
  <c r="ME37"/>
  <c r="LW37"/>
  <c r="MK37"/>
  <c r="PQ37"/>
  <c r="PX37"/>
  <c r="QC37"/>
  <c r="QH37"/>
  <c r="BL38"/>
  <c r="CF38"/>
  <c r="CR38"/>
  <c r="EX38"/>
  <c r="DR38"/>
  <c r="FA38"/>
  <c r="JR38"/>
  <c r="KJ38"/>
  <c r="HV38"/>
  <c r="HN38"/>
  <c r="LB38"/>
  <c r="LL38"/>
  <c r="LO38"/>
  <c r="PK38"/>
  <c r="OX38"/>
  <c r="OI38"/>
  <c r="OM38"/>
  <c r="ME38"/>
  <c r="LW38"/>
  <c r="MK38"/>
  <c r="GS38"/>
  <c r="GI38"/>
  <c r="GA38"/>
  <c r="FQ38"/>
  <c r="GV38"/>
  <c r="PQ38"/>
  <c r="PX38"/>
  <c r="QC38"/>
  <c r="QH38"/>
  <c r="PX3"/>
  <c r="QC3"/>
  <c r="PK3"/>
  <c r="OX3"/>
  <c r="OI3"/>
  <c r="OM3"/>
  <c r="ME3"/>
  <c r="LW3"/>
  <c r="MK3"/>
  <c r="LL3"/>
  <c r="KJ3"/>
  <c r="JR3"/>
  <c r="HV3"/>
  <c r="HN3"/>
  <c r="LB3"/>
  <c r="LO3"/>
  <c r="GS3"/>
  <c r="GI3"/>
  <c r="GA3"/>
  <c r="FQ3"/>
  <c r="GV3"/>
  <c r="EX3"/>
  <c r="DR3"/>
  <c r="CF3"/>
  <c r="BL3"/>
  <c r="CR3"/>
  <c r="FA3"/>
  <c r="PQ3"/>
  <c r="QH3"/>
  <c r="PY4"/>
  <c r="QD4"/>
  <c r="PY5"/>
  <c r="QD5"/>
  <c r="PY6"/>
  <c r="QD6"/>
  <c r="PY7"/>
  <c r="QD7"/>
  <c r="PY8"/>
  <c r="QD8"/>
  <c r="PY9"/>
  <c r="QD9"/>
  <c r="PY10"/>
  <c r="QD10"/>
  <c r="PY11"/>
  <c r="QD11"/>
  <c r="PY12"/>
  <c r="QD12"/>
  <c r="PY13"/>
  <c r="QD13"/>
  <c r="PY14"/>
  <c r="QD14"/>
  <c r="PY15"/>
  <c r="QD15"/>
  <c r="PY16"/>
  <c r="QD16"/>
  <c r="PY17"/>
  <c r="QD17"/>
  <c r="PY18"/>
  <c r="QD18"/>
  <c r="PY19"/>
  <c r="QD19"/>
  <c r="PY20"/>
  <c r="QD20"/>
  <c r="PY21"/>
  <c r="QD21"/>
  <c r="PY24"/>
  <c r="QD24"/>
  <c r="PY25"/>
  <c r="QD25"/>
  <c r="PY26"/>
  <c r="QD26"/>
  <c r="PY27"/>
  <c r="QD27"/>
  <c r="PY28"/>
  <c r="QD28"/>
  <c r="PY29"/>
  <c r="QD29"/>
  <c r="PY30"/>
  <c r="QD30"/>
  <c r="PY31"/>
  <c r="QD31"/>
  <c r="PY32"/>
  <c r="QD32"/>
  <c r="PY33"/>
  <c r="QD33"/>
  <c r="PY34"/>
  <c r="QD34"/>
  <c r="PY35"/>
  <c r="QD35"/>
  <c r="PY36"/>
  <c r="QD36"/>
  <c r="PY37"/>
  <c r="QD37"/>
  <c r="PY38"/>
  <c r="QD38"/>
  <c r="PY3"/>
  <c r="QD3"/>
  <c r="PL4"/>
  <c r="PL5"/>
  <c r="PL6"/>
  <c r="PL7"/>
  <c r="PL8"/>
  <c r="PL9"/>
  <c r="PL10"/>
  <c r="PL11"/>
  <c r="PL12"/>
  <c r="PL13"/>
  <c r="PL14"/>
  <c r="PL15"/>
  <c r="PL16"/>
  <c r="PL17"/>
  <c r="PL18"/>
  <c r="PL19"/>
  <c r="PL20"/>
  <c r="PL21"/>
  <c r="PL24"/>
  <c r="PL25"/>
  <c r="PL26"/>
  <c r="PL27"/>
  <c r="PL28"/>
  <c r="PL29"/>
  <c r="PL30"/>
  <c r="PL31"/>
  <c r="PL32"/>
  <c r="PL33"/>
  <c r="PL34"/>
  <c r="PL35"/>
  <c r="PL36"/>
  <c r="PL37"/>
  <c r="PL38"/>
  <c r="PL3"/>
  <c r="PJ4"/>
  <c r="PJ5"/>
  <c r="PJ6"/>
  <c r="PJ7"/>
  <c r="PJ8"/>
  <c r="PJ9"/>
  <c r="PJ10"/>
  <c r="PJ11"/>
  <c r="PJ12"/>
  <c r="PJ13"/>
  <c r="PJ14"/>
  <c r="PJ15"/>
  <c r="PJ16"/>
  <c r="PJ17"/>
  <c r="PJ18"/>
  <c r="PJ19"/>
  <c r="PJ20"/>
  <c r="PJ21"/>
  <c r="PJ24"/>
  <c r="PJ25"/>
  <c r="PJ26"/>
  <c r="PJ27"/>
  <c r="PJ28"/>
  <c r="PJ29"/>
  <c r="PJ30"/>
  <c r="PJ31"/>
  <c r="PJ32"/>
  <c r="PJ33"/>
  <c r="PJ34"/>
  <c r="PJ35"/>
  <c r="PJ36"/>
  <c r="PJ37"/>
  <c r="PJ38"/>
  <c r="PJ3"/>
  <c r="OY4"/>
  <c r="OY5"/>
  <c r="OY6"/>
  <c r="OY7"/>
  <c r="OY8"/>
  <c r="OY9"/>
  <c r="OY10"/>
  <c r="OY11"/>
  <c r="OY12"/>
  <c r="OY13"/>
  <c r="OY14"/>
  <c r="OY15"/>
  <c r="OY16"/>
  <c r="OY17"/>
  <c r="OY18"/>
  <c r="OY19"/>
  <c r="OY20"/>
  <c r="OY21"/>
  <c r="OY24"/>
  <c r="OY25"/>
  <c r="OY26"/>
  <c r="OY27"/>
  <c r="OY28"/>
  <c r="OY29"/>
  <c r="OY30"/>
  <c r="OY31"/>
  <c r="OY32"/>
  <c r="OY33"/>
  <c r="OY34"/>
  <c r="OY35"/>
  <c r="OY36"/>
  <c r="OY37"/>
  <c r="OY38"/>
  <c r="OY3"/>
  <c r="OW4"/>
  <c r="OW5"/>
  <c r="OW6"/>
  <c r="OW7"/>
  <c r="OW8"/>
  <c r="OW9"/>
  <c r="OW10"/>
  <c r="OW11"/>
  <c r="OW12"/>
  <c r="OW13"/>
  <c r="OW14"/>
  <c r="OW15"/>
  <c r="OW16"/>
  <c r="OW17"/>
  <c r="OW18"/>
  <c r="OW19"/>
  <c r="OW20"/>
  <c r="OW21"/>
  <c r="OW24"/>
  <c r="OW25"/>
  <c r="OW26"/>
  <c r="OW27"/>
  <c r="OW28"/>
  <c r="OW29"/>
  <c r="OW30"/>
  <c r="OW31"/>
  <c r="OW32"/>
  <c r="OW33"/>
  <c r="OW34"/>
  <c r="OW35"/>
  <c r="OW36"/>
  <c r="OW37"/>
  <c r="OW38"/>
  <c r="OW3"/>
  <c r="OJ4"/>
  <c r="OJ5"/>
  <c r="OJ6"/>
  <c r="OJ7"/>
  <c r="OJ8"/>
  <c r="OJ9"/>
  <c r="OJ10"/>
  <c r="OJ11"/>
  <c r="OJ12"/>
  <c r="OJ13"/>
  <c r="OJ14"/>
  <c r="OJ15"/>
  <c r="OJ16"/>
  <c r="OJ17"/>
  <c r="OJ18"/>
  <c r="OJ19"/>
  <c r="OJ20"/>
  <c r="OJ21"/>
  <c r="OJ24"/>
  <c r="OJ25"/>
  <c r="OJ26"/>
  <c r="OJ27"/>
  <c r="OJ28"/>
  <c r="OJ29"/>
  <c r="OJ30"/>
  <c r="OJ31"/>
  <c r="OJ32"/>
  <c r="OJ33"/>
  <c r="OJ34"/>
  <c r="OJ35"/>
  <c r="OJ36"/>
  <c r="OJ37"/>
  <c r="OJ38"/>
  <c r="OJ3"/>
  <c r="OH4"/>
  <c r="OH5"/>
  <c r="OH6"/>
  <c r="OH7"/>
  <c r="OH8"/>
  <c r="OH9"/>
  <c r="OH10"/>
  <c r="OH11"/>
  <c r="OH12"/>
  <c r="OH13"/>
  <c r="OH14"/>
  <c r="OH15"/>
  <c r="OH16"/>
  <c r="OH17"/>
  <c r="OH18"/>
  <c r="OH19"/>
  <c r="OH20"/>
  <c r="OH21"/>
  <c r="OH24"/>
  <c r="OH25"/>
  <c r="OH26"/>
  <c r="OH27"/>
  <c r="OH28"/>
  <c r="OH29"/>
  <c r="OH30"/>
  <c r="OH31"/>
  <c r="OH32"/>
  <c r="OH33"/>
  <c r="OH34"/>
  <c r="OH35"/>
  <c r="OH36"/>
  <c r="OH37"/>
  <c r="OH38"/>
  <c r="OH3"/>
  <c r="MF4"/>
  <c r="LX4"/>
  <c r="ML4"/>
  <c r="MF5"/>
  <c r="LX5"/>
  <c r="ML5"/>
  <c r="MF6"/>
  <c r="LX6"/>
  <c r="ML6"/>
  <c r="MF7"/>
  <c r="LX7"/>
  <c r="ML7"/>
  <c r="MF8"/>
  <c r="LX8"/>
  <c r="ML8"/>
  <c r="MF9"/>
  <c r="LX9"/>
  <c r="ML9"/>
  <c r="MF10"/>
  <c r="LX10"/>
  <c r="ML10"/>
  <c r="MF11"/>
  <c r="LX11"/>
  <c r="ML11"/>
  <c r="MF12"/>
  <c r="LX12"/>
  <c r="ML12"/>
  <c r="MF13"/>
  <c r="LX13"/>
  <c r="ML13"/>
  <c r="MF14"/>
  <c r="LX14"/>
  <c r="ML14"/>
  <c r="MF15"/>
  <c r="LX15"/>
  <c r="ML15"/>
  <c r="MF16"/>
  <c r="LX16"/>
  <c r="ML16"/>
  <c r="MF17"/>
  <c r="LX17"/>
  <c r="ML17"/>
  <c r="MF18"/>
  <c r="LX18"/>
  <c r="ML18"/>
  <c r="MF19"/>
  <c r="LX19"/>
  <c r="ML19"/>
  <c r="MF20"/>
  <c r="LX20"/>
  <c r="ML20"/>
  <c r="MF21"/>
  <c r="LX21"/>
  <c r="ML21"/>
  <c r="MF24"/>
  <c r="LX24"/>
  <c r="ML24"/>
  <c r="MF25"/>
  <c r="LX25"/>
  <c r="ML25"/>
  <c r="MF26"/>
  <c r="LX26"/>
  <c r="ML26"/>
  <c r="MF27"/>
  <c r="LX27"/>
  <c r="ML27"/>
  <c r="MF28"/>
  <c r="LX28"/>
  <c r="ML28"/>
  <c r="MF29"/>
  <c r="LX29"/>
  <c r="ML29"/>
  <c r="MF30"/>
  <c r="LX30"/>
  <c r="ML30"/>
  <c r="MF31"/>
  <c r="LX31"/>
  <c r="ML31"/>
  <c r="MF32"/>
  <c r="LX32"/>
  <c r="ML32"/>
  <c r="MF33"/>
  <c r="LX33"/>
  <c r="ML33"/>
  <c r="MF34"/>
  <c r="LX34"/>
  <c r="ML34"/>
  <c r="MF35"/>
  <c r="LX35"/>
  <c r="ML35"/>
  <c r="MF36"/>
  <c r="LX36"/>
  <c r="ML36"/>
  <c r="MF37"/>
  <c r="LX37"/>
  <c r="ML37"/>
  <c r="MF38"/>
  <c r="LX38"/>
  <c r="ML38"/>
  <c r="MF3"/>
  <c r="LX3"/>
  <c r="ML3"/>
  <c r="MD4"/>
  <c r="LV4"/>
  <c r="MJ4"/>
  <c r="MD5"/>
  <c r="LV5"/>
  <c r="MJ5"/>
  <c r="MD6"/>
  <c r="LV6"/>
  <c r="MJ6"/>
  <c r="MD7"/>
  <c r="LV7"/>
  <c r="MJ7"/>
  <c r="MD8"/>
  <c r="LV8"/>
  <c r="MJ8"/>
  <c r="MD9"/>
  <c r="LV9"/>
  <c r="MJ9"/>
  <c r="MD10"/>
  <c r="LV10"/>
  <c r="MJ10"/>
  <c r="MD11"/>
  <c r="LV11"/>
  <c r="MJ11"/>
  <c r="MD12"/>
  <c r="LV12"/>
  <c r="MJ12"/>
  <c r="MD13"/>
  <c r="LV13"/>
  <c r="MJ13"/>
  <c r="MD14"/>
  <c r="LV14"/>
  <c r="MJ14"/>
  <c r="MD15"/>
  <c r="LV15"/>
  <c r="MJ15"/>
  <c r="MD16"/>
  <c r="LV16"/>
  <c r="MJ16"/>
  <c r="MD17"/>
  <c r="LV17"/>
  <c r="MJ17"/>
  <c r="MD18"/>
  <c r="LV18"/>
  <c r="MJ18"/>
  <c r="MD19"/>
  <c r="LV19"/>
  <c r="MJ19"/>
  <c r="MD20"/>
  <c r="LV20"/>
  <c r="MJ20"/>
  <c r="MD21"/>
  <c r="LV21"/>
  <c r="MJ21"/>
  <c r="MD24"/>
  <c r="LV24"/>
  <c r="MJ24"/>
  <c r="MD25"/>
  <c r="LV25"/>
  <c r="MJ25"/>
  <c r="MD26"/>
  <c r="LV26"/>
  <c r="MJ26"/>
  <c r="MD27"/>
  <c r="LV27"/>
  <c r="MJ27"/>
  <c r="MD28"/>
  <c r="LV28"/>
  <c r="MJ28"/>
  <c r="MD29"/>
  <c r="LV29"/>
  <c r="MJ29"/>
  <c r="MD30"/>
  <c r="LV30"/>
  <c r="MJ30"/>
  <c r="MD31"/>
  <c r="LV31"/>
  <c r="MJ31"/>
  <c r="MD32"/>
  <c r="LV32"/>
  <c r="MJ32"/>
  <c r="MD33"/>
  <c r="LV33"/>
  <c r="MJ33"/>
  <c r="MD34"/>
  <c r="LV34"/>
  <c r="MJ34"/>
  <c r="MD35"/>
  <c r="LV35"/>
  <c r="MJ35"/>
  <c r="MD36"/>
  <c r="LV36"/>
  <c r="MJ36"/>
  <c r="MD37"/>
  <c r="LV37"/>
  <c r="MJ37"/>
  <c r="MD38"/>
  <c r="LV38"/>
  <c r="MJ38"/>
  <c r="MD3"/>
  <c r="LV3"/>
  <c r="MJ3"/>
  <c r="LM4"/>
  <c r="KK4"/>
  <c r="JS4"/>
  <c r="HW4"/>
  <c r="HO4"/>
  <c r="LC4"/>
  <c r="LP4"/>
  <c r="LM5"/>
  <c r="KK5"/>
  <c r="JS5"/>
  <c r="HW5"/>
  <c r="HO5"/>
  <c r="LC5"/>
  <c r="LP5"/>
  <c r="LM6"/>
  <c r="KK6"/>
  <c r="JS6"/>
  <c r="HW6"/>
  <c r="HO6"/>
  <c r="LC6"/>
  <c r="LP6"/>
  <c r="LM7"/>
  <c r="KK7"/>
  <c r="JS7"/>
  <c r="HW7"/>
  <c r="HO7"/>
  <c r="LC7"/>
  <c r="LP7"/>
  <c r="LM8"/>
  <c r="KK8"/>
  <c r="JS8"/>
  <c r="HW8"/>
  <c r="HO8"/>
  <c r="LC8"/>
  <c r="LP8"/>
  <c r="LM9"/>
  <c r="KK9"/>
  <c r="JS9"/>
  <c r="HW9"/>
  <c r="HO9"/>
  <c r="LC9"/>
  <c r="LP9"/>
  <c r="LM10"/>
  <c r="KK10"/>
  <c r="JS10"/>
  <c r="HW10"/>
  <c r="HO10"/>
  <c r="LC10"/>
  <c r="LP10"/>
  <c r="LM11"/>
  <c r="KK11"/>
  <c r="JS11"/>
  <c r="HW11"/>
  <c r="HO11"/>
  <c r="LC11"/>
  <c r="LP11"/>
  <c r="LM12"/>
  <c r="KK12"/>
  <c r="JS12"/>
  <c r="HW12"/>
  <c r="HO12"/>
  <c r="LC12"/>
  <c r="LP12"/>
  <c r="LM13"/>
  <c r="KK13"/>
  <c r="JS13"/>
  <c r="HW13"/>
  <c r="HO13"/>
  <c r="LC13"/>
  <c r="LP13"/>
  <c r="LM14"/>
  <c r="KK14"/>
  <c r="JS14"/>
  <c r="HW14"/>
  <c r="HO14"/>
  <c r="LC14"/>
  <c r="LP14"/>
  <c r="LM15"/>
  <c r="KK15"/>
  <c r="JS15"/>
  <c r="HW15"/>
  <c r="HO15"/>
  <c r="LC15"/>
  <c r="LP15"/>
  <c r="LM16"/>
  <c r="KK16"/>
  <c r="JS16"/>
  <c r="HW16"/>
  <c r="HO16"/>
  <c r="LC16"/>
  <c r="LP16"/>
  <c r="LM17"/>
  <c r="KK17"/>
  <c r="JS17"/>
  <c r="HW17"/>
  <c r="HO17"/>
  <c r="LC17"/>
  <c r="LP17"/>
  <c r="LM18"/>
  <c r="KK18"/>
  <c r="JS18"/>
  <c r="HW18"/>
  <c r="HO18"/>
  <c r="LC18"/>
  <c r="LP18"/>
  <c r="LM19"/>
  <c r="KK19"/>
  <c r="JS19"/>
  <c r="HW19"/>
  <c r="HO19"/>
  <c r="LC19"/>
  <c r="LP19"/>
  <c r="LM20"/>
  <c r="KK20"/>
  <c r="JS20"/>
  <c r="HW20"/>
  <c r="HO20"/>
  <c r="LC20"/>
  <c r="LP20"/>
  <c r="LM21"/>
  <c r="KK21"/>
  <c r="JS21"/>
  <c r="HW21"/>
  <c r="HO21"/>
  <c r="LC21"/>
  <c r="LP21"/>
  <c r="LM24"/>
  <c r="KK24"/>
  <c r="JS24"/>
  <c r="HW24"/>
  <c r="HO24"/>
  <c r="LC24"/>
  <c r="LP24"/>
  <c r="LM25"/>
  <c r="KK25"/>
  <c r="JS25"/>
  <c r="HW25"/>
  <c r="HO25"/>
  <c r="LC25"/>
  <c r="LP25"/>
  <c r="LM26"/>
  <c r="KK26"/>
  <c r="JS26"/>
  <c r="HW26"/>
  <c r="HO26"/>
  <c r="LC26"/>
  <c r="LP26"/>
  <c r="LM27"/>
  <c r="KK27"/>
  <c r="JS27"/>
  <c r="HW27"/>
  <c r="HO27"/>
  <c r="LC27"/>
  <c r="LP27"/>
  <c r="LM28"/>
  <c r="KK28"/>
  <c r="JS28"/>
  <c r="HW28"/>
  <c r="HO28"/>
  <c r="LC28"/>
  <c r="LP28"/>
  <c r="LM29"/>
  <c r="KK29"/>
  <c r="JS29"/>
  <c r="HW29"/>
  <c r="HO29"/>
  <c r="LC29"/>
  <c r="LP29"/>
  <c r="LM30"/>
  <c r="KK30"/>
  <c r="JS30"/>
  <c r="HW30"/>
  <c r="HO30"/>
  <c r="LC30"/>
  <c r="LP30"/>
  <c r="LM31"/>
  <c r="KK31"/>
  <c r="JS31"/>
  <c r="HW31"/>
  <c r="HO31"/>
  <c r="LC31"/>
  <c r="LP31"/>
  <c r="LM32"/>
  <c r="KK32"/>
  <c r="JS32"/>
  <c r="HW32"/>
  <c r="HO32"/>
  <c r="LC32"/>
  <c r="LP32"/>
  <c r="LM33"/>
  <c r="KK33"/>
  <c r="JS33"/>
  <c r="HW33"/>
  <c r="HO33"/>
  <c r="LC33"/>
  <c r="LP33"/>
  <c r="LM34"/>
  <c r="KK34"/>
  <c r="JS34"/>
  <c r="HW34"/>
  <c r="HO34"/>
  <c r="LC34"/>
  <c r="LP34"/>
  <c r="LM35"/>
  <c r="KK35"/>
  <c r="JS35"/>
  <c r="HW35"/>
  <c r="HO35"/>
  <c r="LC35"/>
  <c r="LP35"/>
  <c r="LM36"/>
  <c r="KK36"/>
  <c r="JS36"/>
  <c r="HW36"/>
  <c r="HO36"/>
  <c r="LC36"/>
  <c r="LP36"/>
  <c r="LM37"/>
  <c r="KK37"/>
  <c r="JS37"/>
  <c r="HW37"/>
  <c r="HO37"/>
  <c r="LC37"/>
  <c r="LP37"/>
  <c r="LM38"/>
  <c r="KK38"/>
  <c r="JS38"/>
  <c r="HW38"/>
  <c r="HO38"/>
  <c r="LC38"/>
  <c r="LP38"/>
  <c r="LM3"/>
  <c r="KK3"/>
  <c r="JS3"/>
  <c r="HW3"/>
  <c r="HO3"/>
  <c r="LC3"/>
  <c r="LP3"/>
  <c r="KI4"/>
  <c r="JQ4"/>
  <c r="HU4"/>
  <c r="HM4"/>
  <c r="LA4"/>
  <c r="LK4"/>
  <c r="LN4"/>
  <c r="KI5"/>
  <c r="JQ5"/>
  <c r="HU5"/>
  <c r="HM5"/>
  <c r="LA5"/>
  <c r="LK5"/>
  <c r="LN5"/>
  <c r="KI6"/>
  <c r="JQ6"/>
  <c r="HU6"/>
  <c r="HM6"/>
  <c r="LA6"/>
  <c r="LK6"/>
  <c r="LN6"/>
  <c r="KI7"/>
  <c r="JQ7"/>
  <c r="HU7"/>
  <c r="HM7"/>
  <c r="LA7"/>
  <c r="LK7"/>
  <c r="LN7"/>
  <c r="KI8"/>
  <c r="JQ8"/>
  <c r="HU8"/>
  <c r="HM8"/>
  <c r="LA8"/>
  <c r="LK8"/>
  <c r="LN8"/>
  <c r="KI9"/>
  <c r="JQ9"/>
  <c r="HU9"/>
  <c r="HM9"/>
  <c r="LA9"/>
  <c r="LK9"/>
  <c r="LN9"/>
  <c r="KI10"/>
  <c r="JQ10"/>
  <c r="HU10"/>
  <c r="HM10"/>
  <c r="LA10"/>
  <c r="LK10"/>
  <c r="LN10"/>
  <c r="KI11"/>
  <c r="JQ11"/>
  <c r="HU11"/>
  <c r="HM11"/>
  <c r="LA11"/>
  <c r="LK11"/>
  <c r="LN11"/>
  <c r="KI12"/>
  <c r="JQ12"/>
  <c r="HU12"/>
  <c r="HM12"/>
  <c r="LA12"/>
  <c r="LK12"/>
  <c r="LN12"/>
  <c r="KI13"/>
  <c r="JQ13"/>
  <c r="HU13"/>
  <c r="HM13"/>
  <c r="LA13"/>
  <c r="LK13"/>
  <c r="LN13"/>
  <c r="KI14"/>
  <c r="JQ14"/>
  <c r="HU14"/>
  <c r="HM14"/>
  <c r="LA14"/>
  <c r="LK14"/>
  <c r="LN14"/>
  <c r="KI15"/>
  <c r="JQ15"/>
  <c r="HU15"/>
  <c r="HM15"/>
  <c r="LA15"/>
  <c r="LK15"/>
  <c r="LN15"/>
  <c r="KI16"/>
  <c r="JQ16"/>
  <c r="HU16"/>
  <c r="HM16"/>
  <c r="LA16"/>
  <c r="LK16"/>
  <c r="LN16"/>
  <c r="KI17"/>
  <c r="JQ17"/>
  <c r="HU17"/>
  <c r="HM17"/>
  <c r="LA17"/>
  <c r="LK17"/>
  <c r="LN17"/>
  <c r="KI18"/>
  <c r="JQ18"/>
  <c r="HU18"/>
  <c r="HM18"/>
  <c r="LA18"/>
  <c r="LK18"/>
  <c r="LN18"/>
  <c r="KI19"/>
  <c r="JQ19"/>
  <c r="HU19"/>
  <c r="HM19"/>
  <c r="LA19"/>
  <c r="LK19"/>
  <c r="LN19"/>
  <c r="KI20"/>
  <c r="JQ20"/>
  <c r="HU20"/>
  <c r="HM20"/>
  <c r="LA20"/>
  <c r="LK20"/>
  <c r="LN20"/>
  <c r="KI21"/>
  <c r="JQ21"/>
  <c r="HU21"/>
  <c r="HM21"/>
  <c r="LA21"/>
  <c r="LK21"/>
  <c r="LN21"/>
  <c r="KI24"/>
  <c r="JQ24"/>
  <c r="HU24"/>
  <c r="HM24"/>
  <c r="LA24"/>
  <c r="LK24"/>
  <c r="LN24"/>
  <c r="KI25"/>
  <c r="JQ25"/>
  <c r="HU25"/>
  <c r="HM25"/>
  <c r="LA25"/>
  <c r="LK25"/>
  <c r="LN25"/>
  <c r="KI26"/>
  <c r="JQ26"/>
  <c r="HU26"/>
  <c r="HM26"/>
  <c r="LA26"/>
  <c r="LK26"/>
  <c r="LN26"/>
  <c r="KI27"/>
  <c r="JQ27"/>
  <c r="HU27"/>
  <c r="HM27"/>
  <c r="LA27"/>
  <c r="LK27"/>
  <c r="LN27"/>
  <c r="KI28"/>
  <c r="JQ28"/>
  <c r="HU28"/>
  <c r="HM28"/>
  <c r="LA28"/>
  <c r="LK28"/>
  <c r="LN28"/>
  <c r="KI29"/>
  <c r="JQ29"/>
  <c r="HU29"/>
  <c r="HM29"/>
  <c r="LA29"/>
  <c r="LK29"/>
  <c r="LN29"/>
  <c r="KI30"/>
  <c r="JQ30"/>
  <c r="HU30"/>
  <c r="HM30"/>
  <c r="LA30"/>
  <c r="LK30"/>
  <c r="LN30"/>
  <c r="KI31"/>
  <c r="JQ31"/>
  <c r="HU31"/>
  <c r="HM31"/>
  <c r="LA31"/>
  <c r="LK31"/>
  <c r="LN31"/>
  <c r="KI32"/>
  <c r="JQ32"/>
  <c r="HU32"/>
  <c r="HM32"/>
  <c r="LA32"/>
  <c r="LK32"/>
  <c r="LN32"/>
  <c r="KI33"/>
  <c r="JQ33"/>
  <c r="HU33"/>
  <c r="HM33"/>
  <c r="LA33"/>
  <c r="LK33"/>
  <c r="LN33"/>
  <c r="KI34"/>
  <c r="JQ34"/>
  <c r="HU34"/>
  <c r="HM34"/>
  <c r="LA34"/>
  <c r="LK34"/>
  <c r="LN34"/>
  <c r="KI35"/>
  <c r="JQ35"/>
  <c r="HU35"/>
  <c r="HM35"/>
  <c r="LA35"/>
  <c r="LK35"/>
  <c r="LN35"/>
  <c r="KI36"/>
  <c r="HU36"/>
  <c r="HM36"/>
  <c r="LA36"/>
  <c r="LK36"/>
  <c r="LN36"/>
  <c r="KI37"/>
  <c r="HU37"/>
  <c r="HM37"/>
  <c r="LA37"/>
  <c r="LK37"/>
  <c r="LN37"/>
  <c r="KI38"/>
  <c r="JQ38"/>
  <c r="HU38"/>
  <c r="HM38"/>
  <c r="LA38"/>
  <c r="LK38"/>
  <c r="LN38"/>
  <c r="KI3"/>
  <c r="JQ3"/>
  <c r="HU3"/>
  <c r="HM3"/>
  <c r="LA3"/>
  <c r="LK3"/>
  <c r="LN3"/>
  <c r="GT4"/>
  <c r="GJ4"/>
  <c r="GB4"/>
  <c r="FR4"/>
  <c r="GW4"/>
  <c r="GT5"/>
  <c r="GJ5"/>
  <c r="GB5"/>
  <c r="FR5"/>
  <c r="GW5"/>
  <c r="GT6"/>
  <c r="GJ6"/>
  <c r="GB6"/>
  <c r="FR6"/>
  <c r="GW6"/>
  <c r="GT7"/>
  <c r="GJ7"/>
  <c r="GB7"/>
  <c r="FR7"/>
  <c r="GW7"/>
  <c r="GT8"/>
  <c r="GJ8"/>
  <c r="GB8"/>
  <c r="FR8"/>
  <c r="GW8"/>
  <c r="GT9"/>
  <c r="GJ9"/>
  <c r="GB9"/>
  <c r="FR9"/>
  <c r="GW9"/>
  <c r="GT10"/>
  <c r="GJ10"/>
  <c r="GB10"/>
  <c r="FR10"/>
  <c r="GW10"/>
  <c r="GT11"/>
  <c r="GJ11"/>
  <c r="GB11"/>
  <c r="FR11"/>
  <c r="GW11"/>
  <c r="GT12"/>
  <c r="GJ12"/>
  <c r="GB12"/>
  <c r="FR12"/>
  <c r="GW12"/>
  <c r="GT13"/>
  <c r="GJ13"/>
  <c r="GB13"/>
  <c r="FR13"/>
  <c r="GW13"/>
  <c r="GT14"/>
  <c r="GJ14"/>
  <c r="GB14"/>
  <c r="FR14"/>
  <c r="GW14"/>
  <c r="GT15"/>
  <c r="GJ15"/>
  <c r="GB15"/>
  <c r="FR15"/>
  <c r="GW15"/>
  <c r="GT16"/>
  <c r="GJ16"/>
  <c r="GB16"/>
  <c r="FR16"/>
  <c r="GW16"/>
  <c r="GT17"/>
  <c r="GJ17"/>
  <c r="GB17"/>
  <c r="FR17"/>
  <c r="GW17"/>
  <c r="GT18"/>
  <c r="GJ18"/>
  <c r="GB18"/>
  <c r="FR18"/>
  <c r="GW18"/>
  <c r="GT19"/>
  <c r="GJ19"/>
  <c r="GB19"/>
  <c r="FR19"/>
  <c r="GW19"/>
  <c r="GT20"/>
  <c r="GJ20"/>
  <c r="GB20"/>
  <c r="FR20"/>
  <c r="GW20"/>
  <c r="GT21"/>
  <c r="GJ21"/>
  <c r="GB21"/>
  <c r="FR21"/>
  <c r="GW21"/>
  <c r="GT24"/>
  <c r="GJ24"/>
  <c r="GB24"/>
  <c r="FR24"/>
  <c r="GW24"/>
  <c r="GT25"/>
  <c r="GJ25"/>
  <c r="GB25"/>
  <c r="FR25"/>
  <c r="GW25"/>
  <c r="GT26"/>
  <c r="GJ26"/>
  <c r="GB26"/>
  <c r="FR26"/>
  <c r="GW26"/>
  <c r="GT27"/>
  <c r="GJ27"/>
  <c r="GB27"/>
  <c r="FR27"/>
  <c r="GW27"/>
  <c r="GT28"/>
  <c r="GJ28"/>
  <c r="GB28"/>
  <c r="FR28"/>
  <c r="GW28"/>
  <c r="GT29"/>
  <c r="GJ29"/>
  <c r="GB29"/>
  <c r="FR29"/>
  <c r="GW29"/>
  <c r="GT30"/>
  <c r="GJ30"/>
  <c r="GB30"/>
  <c r="FR30"/>
  <c r="GW30"/>
  <c r="GT31"/>
  <c r="GJ31"/>
  <c r="GB31"/>
  <c r="FR31"/>
  <c r="GW31"/>
  <c r="GT32"/>
  <c r="GJ32"/>
  <c r="GB32"/>
  <c r="FR32"/>
  <c r="GW32"/>
  <c r="GT33"/>
  <c r="GJ33"/>
  <c r="GB33"/>
  <c r="FR33"/>
  <c r="GW33"/>
  <c r="GT34"/>
  <c r="GJ34"/>
  <c r="GB34"/>
  <c r="FR34"/>
  <c r="GW34"/>
  <c r="GT35"/>
  <c r="GJ35"/>
  <c r="GB35"/>
  <c r="FR35"/>
  <c r="GW35"/>
  <c r="GT36"/>
  <c r="GJ36"/>
  <c r="GB36"/>
  <c r="FR36"/>
  <c r="GW36"/>
  <c r="GT37"/>
  <c r="GJ37"/>
  <c r="GB37"/>
  <c r="FR37"/>
  <c r="GW37"/>
  <c r="GT38"/>
  <c r="GJ38"/>
  <c r="GB38"/>
  <c r="FR38"/>
  <c r="GW38"/>
  <c r="GT3"/>
  <c r="GJ3"/>
  <c r="GB3"/>
  <c r="FR3"/>
  <c r="GW3"/>
  <c r="FP4"/>
  <c r="FZ4"/>
  <c r="GH4"/>
  <c r="GR4"/>
  <c r="GU4"/>
  <c r="FP5"/>
  <c r="FZ5"/>
  <c r="GH5"/>
  <c r="GR5"/>
  <c r="GU5"/>
  <c r="FP6"/>
  <c r="FZ6"/>
  <c r="GH6"/>
  <c r="GR6"/>
  <c r="GU6"/>
  <c r="FP7"/>
  <c r="FZ7"/>
  <c r="GH7"/>
  <c r="GR7"/>
  <c r="GU7"/>
  <c r="FP8"/>
  <c r="FZ8"/>
  <c r="GH8"/>
  <c r="GR8"/>
  <c r="GU8"/>
  <c r="FP9"/>
  <c r="FZ9"/>
  <c r="GH9"/>
  <c r="GR9"/>
  <c r="GU9"/>
  <c r="FP10"/>
  <c r="FZ10"/>
  <c r="GH10"/>
  <c r="GR10"/>
  <c r="GU10"/>
  <c r="FP11"/>
  <c r="FZ11"/>
  <c r="GH11"/>
  <c r="GR11"/>
  <c r="GU11"/>
  <c r="FP12"/>
  <c r="FZ12"/>
  <c r="GH12"/>
  <c r="GR12"/>
  <c r="GU12"/>
  <c r="FP13"/>
  <c r="FZ13"/>
  <c r="GH13"/>
  <c r="GR13"/>
  <c r="GU13"/>
  <c r="FP14"/>
  <c r="FZ14"/>
  <c r="GH14"/>
  <c r="GR14"/>
  <c r="GU14"/>
  <c r="FP15"/>
  <c r="FZ15"/>
  <c r="GH15"/>
  <c r="GR15"/>
  <c r="GU15"/>
  <c r="FP16"/>
  <c r="FZ16"/>
  <c r="GH16"/>
  <c r="GR16"/>
  <c r="GU16"/>
  <c r="FP17"/>
  <c r="FZ17"/>
  <c r="GH17"/>
  <c r="GR17"/>
  <c r="GU17"/>
  <c r="FP18"/>
  <c r="FZ18"/>
  <c r="GH18"/>
  <c r="GR18"/>
  <c r="GU18"/>
  <c r="FP19"/>
  <c r="FZ19"/>
  <c r="GH19"/>
  <c r="GR19"/>
  <c r="GU19"/>
  <c r="FP20"/>
  <c r="FZ20"/>
  <c r="GH20"/>
  <c r="GR20"/>
  <c r="GU20"/>
  <c r="FP21"/>
  <c r="FZ21"/>
  <c r="GH21"/>
  <c r="GR21"/>
  <c r="GU21"/>
  <c r="FP24"/>
  <c r="FZ24"/>
  <c r="GH24"/>
  <c r="GR24"/>
  <c r="GU24"/>
  <c r="FP25"/>
  <c r="FZ25"/>
  <c r="GH25"/>
  <c r="GR25"/>
  <c r="GU25"/>
  <c r="FP26"/>
  <c r="FZ26"/>
  <c r="GH26"/>
  <c r="GR26"/>
  <c r="GU26"/>
  <c r="FP27"/>
  <c r="FZ27"/>
  <c r="GH27"/>
  <c r="GR27"/>
  <c r="GU27"/>
  <c r="FP28"/>
  <c r="FZ28"/>
  <c r="GH28"/>
  <c r="GR28"/>
  <c r="GU28"/>
  <c r="FP29"/>
  <c r="FZ29"/>
  <c r="GH29"/>
  <c r="GR29"/>
  <c r="GU29"/>
  <c r="FP30"/>
  <c r="FZ30"/>
  <c r="GH30"/>
  <c r="GR30"/>
  <c r="GU30"/>
  <c r="FP31"/>
  <c r="FZ31"/>
  <c r="GH31"/>
  <c r="GR31"/>
  <c r="GU31"/>
  <c r="FP32"/>
  <c r="FZ32"/>
  <c r="GH32"/>
  <c r="GR32"/>
  <c r="GU32"/>
  <c r="FP33"/>
  <c r="FZ33"/>
  <c r="GH33"/>
  <c r="GR33"/>
  <c r="GU33"/>
  <c r="FP34"/>
  <c r="FZ34"/>
  <c r="GH34"/>
  <c r="GR34"/>
  <c r="GU34"/>
  <c r="FP35"/>
  <c r="FZ35"/>
  <c r="GH35"/>
  <c r="GR35"/>
  <c r="GU35"/>
  <c r="FP36"/>
  <c r="FZ36"/>
  <c r="GH36"/>
  <c r="GR36"/>
  <c r="GU36"/>
  <c r="FP37"/>
  <c r="FZ37"/>
  <c r="GH37"/>
  <c r="GR37"/>
  <c r="GU37"/>
  <c r="FP38"/>
  <c r="FZ38"/>
  <c r="GH38"/>
  <c r="GR38"/>
  <c r="GU38"/>
  <c r="FP3"/>
  <c r="FZ3"/>
  <c r="GH3"/>
  <c r="GR3"/>
  <c r="GU3"/>
  <c r="EY4"/>
  <c r="DS4"/>
  <c r="CG4"/>
  <c r="BM4"/>
  <c r="CS4"/>
  <c r="FB4"/>
  <c r="EY5"/>
  <c r="DS5"/>
  <c r="CG5"/>
  <c r="BM5"/>
  <c r="CS5"/>
  <c r="FB5"/>
  <c r="EY6"/>
  <c r="DS6"/>
  <c r="CG6"/>
  <c r="BM6"/>
  <c r="CS6"/>
  <c r="FB6"/>
  <c r="EY7"/>
  <c r="DS7"/>
  <c r="CG7"/>
  <c r="BM7"/>
  <c r="CS7"/>
  <c r="FB7"/>
  <c r="EY8"/>
  <c r="DS8"/>
  <c r="CG8"/>
  <c r="BM8"/>
  <c r="CS8"/>
  <c r="FB8"/>
  <c r="EY9"/>
  <c r="DS9"/>
  <c r="CG9"/>
  <c r="BM9"/>
  <c r="CS9"/>
  <c r="FB9"/>
  <c r="EY10"/>
  <c r="DS10"/>
  <c r="CG10"/>
  <c r="BM10"/>
  <c r="CS10"/>
  <c r="FB10"/>
  <c r="EY11"/>
  <c r="DS11"/>
  <c r="CG11"/>
  <c r="BM11"/>
  <c r="CS11"/>
  <c r="FB11"/>
  <c r="EY12"/>
  <c r="DS12"/>
  <c r="CG12"/>
  <c r="BM12"/>
  <c r="CS12"/>
  <c r="FB12"/>
  <c r="EY13"/>
  <c r="DS13"/>
  <c r="CG13"/>
  <c r="BM13"/>
  <c r="CS13"/>
  <c r="FB13"/>
  <c r="EY14"/>
  <c r="DS14"/>
  <c r="CG14"/>
  <c r="BM14"/>
  <c r="CS14"/>
  <c r="FB14"/>
  <c r="EY15"/>
  <c r="DS15"/>
  <c r="CG15"/>
  <c r="BM15"/>
  <c r="CS15"/>
  <c r="FB15"/>
  <c r="EY16"/>
  <c r="DS16"/>
  <c r="CG16"/>
  <c r="BM16"/>
  <c r="CS16"/>
  <c r="FB16"/>
  <c r="EY17"/>
  <c r="DS17"/>
  <c r="CG17"/>
  <c r="BM17"/>
  <c r="CS17"/>
  <c r="FB17"/>
  <c r="EY18"/>
  <c r="DS18"/>
  <c r="CG18"/>
  <c r="BM18"/>
  <c r="CS18"/>
  <c r="FB18"/>
  <c r="EY19"/>
  <c r="DS19"/>
  <c r="CG19"/>
  <c r="BM19"/>
  <c r="CS19"/>
  <c r="FB19"/>
  <c r="EY20"/>
  <c r="DS20"/>
  <c r="CG20"/>
  <c r="BM20"/>
  <c r="CS20"/>
  <c r="FB20"/>
  <c r="EY21"/>
  <c r="DS21"/>
  <c r="CG21"/>
  <c r="BM21"/>
  <c r="CS21"/>
  <c r="FB21"/>
  <c r="EY24"/>
  <c r="DS24"/>
  <c r="CG24"/>
  <c r="BM24"/>
  <c r="CS24"/>
  <c r="FB24"/>
  <c r="EY25"/>
  <c r="DS25"/>
  <c r="CG25"/>
  <c r="BM25"/>
  <c r="CS25"/>
  <c r="FB25"/>
  <c r="EY26"/>
  <c r="DS26"/>
  <c r="CG26"/>
  <c r="BM26"/>
  <c r="CS26"/>
  <c r="FB26"/>
  <c r="EY27"/>
  <c r="DS27"/>
  <c r="CG27"/>
  <c r="BM27"/>
  <c r="CS27"/>
  <c r="FB27"/>
  <c r="EY28"/>
  <c r="DS28"/>
  <c r="CG28"/>
  <c r="BM28"/>
  <c r="CS28"/>
  <c r="FB28"/>
  <c r="EY29"/>
  <c r="DS29"/>
  <c r="CG29"/>
  <c r="BM29"/>
  <c r="CS29"/>
  <c r="FB29"/>
  <c r="EY30"/>
  <c r="DS30"/>
  <c r="CG30"/>
  <c r="BM30"/>
  <c r="CS30"/>
  <c r="FB30"/>
  <c r="EY31"/>
  <c r="DS31"/>
  <c r="CG31"/>
  <c r="BM31"/>
  <c r="CS31"/>
  <c r="FB31"/>
  <c r="EY32"/>
  <c r="DS32"/>
  <c r="CG32"/>
  <c r="BM32"/>
  <c r="CS32"/>
  <c r="FB32"/>
  <c r="EY33"/>
  <c r="DS33"/>
  <c r="CG33"/>
  <c r="BM33"/>
  <c r="CS33"/>
  <c r="FB33"/>
  <c r="EY34"/>
  <c r="DS34"/>
  <c r="CG34"/>
  <c r="BM34"/>
  <c r="CS34"/>
  <c r="FB34"/>
  <c r="EY35"/>
  <c r="DS35"/>
  <c r="CG35"/>
  <c r="BM35"/>
  <c r="CS35"/>
  <c r="FB35"/>
  <c r="EY36"/>
  <c r="DS36"/>
  <c r="CG36"/>
  <c r="BM36"/>
  <c r="CS36"/>
  <c r="FB36"/>
  <c r="EY37"/>
  <c r="DS37"/>
  <c r="CG37"/>
  <c r="BM37"/>
  <c r="CS37"/>
  <c r="FB37"/>
  <c r="EY38"/>
  <c r="DS38"/>
  <c r="CG38"/>
  <c r="BM38"/>
  <c r="CS38"/>
  <c r="FB38"/>
  <c r="EY3"/>
  <c r="DS3"/>
  <c r="CG3"/>
  <c r="BM3"/>
  <c r="CS3"/>
  <c r="FB3"/>
  <c r="EW4"/>
  <c r="DQ4"/>
  <c r="CE4"/>
  <c r="BK4"/>
  <c r="CQ4"/>
  <c r="EZ4"/>
  <c r="EW5"/>
  <c r="DQ5"/>
  <c r="CE5"/>
  <c r="BK5"/>
  <c r="CQ5"/>
  <c r="EZ5"/>
  <c r="EW6"/>
  <c r="DQ6"/>
  <c r="CE6"/>
  <c r="BK6"/>
  <c r="CQ6"/>
  <c r="EZ6"/>
  <c r="EW7"/>
  <c r="DQ7"/>
  <c r="CE7"/>
  <c r="BK7"/>
  <c r="CQ7"/>
  <c r="EZ7"/>
  <c r="EW8"/>
  <c r="DQ8"/>
  <c r="CE8"/>
  <c r="BK8"/>
  <c r="CQ8"/>
  <c r="EZ8"/>
  <c r="EW9"/>
  <c r="DQ9"/>
  <c r="CE9"/>
  <c r="BK9"/>
  <c r="CQ9"/>
  <c r="EZ9"/>
  <c r="EW10"/>
  <c r="DQ10"/>
  <c r="CE10"/>
  <c r="BK10"/>
  <c r="CQ10"/>
  <c r="EZ10"/>
  <c r="EW11"/>
  <c r="DQ11"/>
  <c r="CE11"/>
  <c r="BK11"/>
  <c r="CQ11"/>
  <c r="EZ11"/>
  <c r="EW12"/>
  <c r="DQ12"/>
  <c r="CE12"/>
  <c r="BK12"/>
  <c r="CQ12"/>
  <c r="EZ12"/>
  <c r="EW13"/>
  <c r="DQ13"/>
  <c r="CE13"/>
  <c r="BK13"/>
  <c r="CQ13"/>
  <c r="EZ13"/>
  <c r="EW14"/>
  <c r="DQ14"/>
  <c r="CE14"/>
  <c r="BK14"/>
  <c r="CQ14"/>
  <c r="EZ14"/>
  <c r="EW15"/>
  <c r="DQ15"/>
  <c r="CE15"/>
  <c r="BK15"/>
  <c r="CQ15"/>
  <c r="EZ15"/>
  <c r="EW16"/>
  <c r="DQ16"/>
  <c r="CE16"/>
  <c r="BK16"/>
  <c r="CQ16"/>
  <c r="EZ16"/>
  <c r="EW17"/>
  <c r="DQ17"/>
  <c r="CE17"/>
  <c r="BK17"/>
  <c r="CQ17"/>
  <c r="EZ17"/>
  <c r="EW18"/>
  <c r="DQ18"/>
  <c r="CE18"/>
  <c r="BK18"/>
  <c r="CQ18"/>
  <c r="EZ18"/>
  <c r="EW19"/>
  <c r="DQ19"/>
  <c r="CE19"/>
  <c r="BK19"/>
  <c r="CQ19"/>
  <c r="EZ19"/>
  <c r="EW20"/>
  <c r="DQ20"/>
  <c r="CE20"/>
  <c r="BK20"/>
  <c r="CQ20"/>
  <c r="EZ20"/>
  <c r="EW21"/>
  <c r="DQ21"/>
  <c r="CE21"/>
  <c r="BK21"/>
  <c r="CQ21"/>
  <c r="EZ21"/>
  <c r="EW24"/>
  <c r="DQ24"/>
  <c r="CE24"/>
  <c r="BK24"/>
  <c r="CQ24"/>
  <c r="EZ24"/>
  <c r="EW25"/>
  <c r="DQ25"/>
  <c r="CE25"/>
  <c r="BK25"/>
  <c r="CQ25"/>
  <c r="EZ25"/>
  <c r="EW26"/>
  <c r="DQ26"/>
  <c r="CE26"/>
  <c r="BK26"/>
  <c r="CQ26"/>
  <c r="EZ26"/>
  <c r="EW27"/>
  <c r="DQ27"/>
  <c r="CE27"/>
  <c r="BK27"/>
  <c r="CQ27"/>
  <c r="EZ27"/>
  <c r="EW28"/>
  <c r="DQ28"/>
  <c r="CE28"/>
  <c r="BK28"/>
  <c r="CQ28"/>
  <c r="EZ28"/>
  <c r="EW29"/>
  <c r="DQ29"/>
  <c r="CE29"/>
  <c r="BK29"/>
  <c r="CQ29"/>
  <c r="EZ29"/>
  <c r="EW30"/>
  <c r="DQ30"/>
  <c r="CE30"/>
  <c r="BK30"/>
  <c r="CQ30"/>
  <c r="EZ30"/>
  <c r="EW31"/>
  <c r="DQ31"/>
  <c r="CE31"/>
  <c r="BK31"/>
  <c r="CQ31"/>
  <c r="EZ31"/>
  <c r="EW32"/>
  <c r="DQ32"/>
  <c r="CE32"/>
  <c r="BK32"/>
  <c r="CQ32"/>
  <c r="EZ32"/>
  <c r="EW33"/>
  <c r="DQ33"/>
  <c r="CE33"/>
  <c r="BK33"/>
  <c r="CQ33"/>
  <c r="EZ33"/>
  <c r="EW34"/>
  <c r="DQ34"/>
  <c r="CE34"/>
  <c r="BK34"/>
  <c r="CQ34"/>
  <c r="EZ34"/>
  <c r="EW35"/>
  <c r="DQ35"/>
  <c r="CE35"/>
  <c r="BK35"/>
  <c r="CQ35"/>
  <c r="EZ35"/>
  <c r="EW36"/>
  <c r="DQ36"/>
  <c r="CE36"/>
  <c r="BK36"/>
  <c r="CQ36"/>
  <c r="EZ36"/>
  <c r="EW37"/>
  <c r="DQ37"/>
  <c r="CE37"/>
  <c r="BK37"/>
  <c r="CQ37"/>
  <c r="EZ37"/>
  <c r="EW38"/>
  <c r="DQ38"/>
  <c r="CE38"/>
  <c r="BK38"/>
  <c r="CQ38"/>
  <c r="EZ38"/>
  <c r="EW3"/>
  <c r="DQ3"/>
  <c r="CE3"/>
  <c r="BK3"/>
  <c r="CQ3"/>
  <c r="EZ3"/>
</calcChain>
</file>

<file path=xl/sharedStrings.xml><?xml version="1.0" encoding="utf-8"?>
<sst xmlns="http://schemas.openxmlformats.org/spreadsheetml/2006/main" count="40260" uniqueCount="2238">
  <si>
    <t>Polyneura?</t>
    <phoneticPr fontId="3" type="noConversion"/>
  </si>
  <si>
    <t>grassy</t>
    <phoneticPr fontId="3" type="noConversion"/>
  </si>
  <si>
    <t>ks_grassy_#4_nude_4 blue zipties</t>
    <phoneticPr fontId="3" type="noConversion"/>
  </si>
  <si>
    <t>red algae remains</t>
    <phoneticPr fontId="3" type="noConversion"/>
  </si>
  <si>
    <t>ks_grassy_#3_black</t>
    <phoneticPr fontId="3" type="noConversion"/>
  </si>
  <si>
    <t>coll_date</t>
    <phoneticPr fontId="3" type="noConversion"/>
  </si>
  <si>
    <t>region</t>
    <phoneticPr fontId="3" type="noConversion"/>
  </si>
  <si>
    <t>location</t>
    <phoneticPr fontId="3" type="noConversion"/>
  </si>
  <si>
    <t>hoser_id_site</t>
    <phoneticPr fontId="3" type="noConversion"/>
  </si>
  <si>
    <t>hoser_id</t>
    <phoneticPr fontId="3" type="noConversion"/>
  </si>
  <si>
    <t>physsampleid</t>
    <phoneticPr fontId="3" type="noConversion"/>
  </si>
  <si>
    <t>species</t>
    <phoneticPr fontId="3" type="noConversion"/>
  </si>
  <si>
    <t>voucher</t>
    <phoneticPr fontId="3" type="noConversion"/>
  </si>
  <si>
    <t>group1</t>
    <phoneticPr fontId="3" type="noConversion"/>
  </si>
  <si>
    <t>weight (g)</t>
    <phoneticPr fontId="3" type="noConversion"/>
  </si>
  <si>
    <t>number of individuals</t>
    <phoneticPr fontId="3" type="noConversion"/>
  </si>
  <si>
    <t>notes</t>
    <phoneticPr fontId="3" type="noConversion"/>
  </si>
  <si>
    <t>ks</t>
    <phoneticPr fontId="3" type="noConversion"/>
  </si>
  <si>
    <t>grassy</t>
    <phoneticPr fontId="3" type="noConversion"/>
  </si>
  <si>
    <t>ks_grassy_#2_nudestocking</t>
    <phoneticPr fontId="3" type="noConversion"/>
  </si>
  <si>
    <t>Chondracanthus corymbiferus</t>
    <phoneticPr fontId="3" type="noConversion"/>
  </si>
  <si>
    <t>red algae</t>
    <phoneticPr fontId="3" type="noConversion"/>
  </si>
  <si>
    <t>ks</t>
    <phoneticPr fontId="3" type="noConversion"/>
  </si>
  <si>
    <t>grassy</t>
    <phoneticPr fontId="3" type="noConversion"/>
  </si>
  <si>
    <t>ks_grassy_#3_black</t>
    <phoneticPr fontId="3" type="noConversion"/>
  </si>
  <si>
    <t>drift kelp</t>
    <phoneticPr fontId="3" type="noConversion"/>
  </si>
  <si>
    <t>Phyllospadix</t>
    <phoneticPr fontId="3" type="noConversion"/>
  </si>
  <si>
    <t>eelgrass</t>
    <phoneticPr fontId="3" type="noConversion"/>
  </si>
  <si>
    <t>ks</t>
    <phoneticPr fontId="3" type="noConversion"/>
  </si>
  <si>
    <t>grassy</t>
    <phoneticPr fontId="3" type="noConversion"/>
  </si>
  <si>
    <t>ks_grassy_#3_black</t>
    <phoneticPr fontId="3" type="noConversion"/>
  </si>
  <si>
    <t>brown algae</t>
    <phoneticPr fontId="3" type="noConversion"/>
  </si>
  <si>
    <t>ks_grassy_#3_black</t>
    <phoneticPr fontId="3" type="noConversion"/>
  </si>
  <si>
    <t>unknown red #1</t>
    <phoneticPr fontId="3" type="noConversion"/>
  </si>
  <si>
    <t>ks_Grassy_black3_unid1</t>
    <phoneticPr fontId="3" type="noConversion"/>
  </si>
  <si>
    <t>unknown red #2</t>
    <phoneticPr fontId="3" type="noConversion"/>
  </si>
  <si>
    <t>KS_Grassy_Black3_unid2</t>
    <phoneticPr fontId="3" type="noConversion"/>
  </si>
  <si>
    <t>red algae</t>
    <phoneticPr fontId="3" type="noConversion"/>
  </si>
  <si>
    <t>grassy</t>
    <phoneticPr fontId="3" type="noConversion"/>
  </si>
  <si>
    <t>ks_grassy_#3_black</t>
    <phoneticPr fontId="3" type="noConversion"/>
  </si>
  <si>
    <t>unknown red #3</t>
    <phoneticPr fontId="3" type="noConversion"/>
  </si>
  <si>
    <t>KS_Grassy_black3_unid3</t>
    <phoneticPr fontId="3" type="noConversion"/>
  </si>
  <si>
    <t>small red bits (unidentifiable)</t>
    <phoneticPr fontId="3" type="noConversion"/>
  </si>
  <si>
    <t>Chondracanthus corymbiferus</t>
    <phoneticPr fontId="3" type="noConversion"/>
  </si>
  <si>
    <t>Peramphithoae humeralis</t>
    <phoneticPr fontId="3" type="noConversion"/>
  </si>
  <si>
    <t>isopod?</t>
    <phoneticPr fontId="3" type="noConversion"/>
  </si>
  <si>
    <t>#5</t>
    <phoneticPr fontId="3" type="noConversion"/>
  </si>
  <si>
    <t>physsampleid</t>
    <phoneticPr fontId="3" type="noConversion"/>
  </si>
  <si>
    <t>hoser_id</t>
    <phoneticPr fontId="3" type="noConversion"/>
  </si>
  <si>
    <t>hoser_id_site</t>
    <phoneticPr fontId="3" type="noConversion"/>
  </si>
  <si>
    <t>location</t>
    <phoneticPr fontId="3" type="noConversion"/>
  </si>
  <si>
    <t>region</t>
    <phoneticPr fontId="3" type="noConversion"/>
  </si>
  <si>
    <t>group2</t>
    <phoneticPr fontId="3" type="noConversion"/>
  </si>
  <si>
    <t>algae</t>
    <phoneticPr fontId="3" type="noConversion"/>
  </si>
  <si>
    <t>invert</t>
    <phoneticPr fontId="3" type="noConversion"/>
  </si>
  <si>
    <t>remains</t>
    <phoneticPr fontId="3" type="noConversion"/>
  </si>
  <si>
    <t>invert</t>
    <phoneticPr fontId="3" type="noConversion"/>
  </si>
  <si>
    <t>remains</t>
    <phoneticPr fontId="3" type="noConversion"/>
  </si>
  <si>
    <t>invert</t>
    <phoneticPr fontId="3" type="noConversion"/>
  </si>
  <si>
    <t>sephaines</t>
    <phoneticPr fontId="3" type="noConversion"/>
  </si>
  <si>
    <t>#13</t>
    <phoneticPr fontId="3" type="noConversion"/>
  </si>
  <si>
    <t>#2</t>
    <phoneticPr fontId="3" type="noConversion"/>
  </si>
  <si>
    <t>#1</t>
    <phoneticPr fontId="3" type="noConversion"/>
  </si>
  <si>
    <t>gfi</t>
    <phoneticPr fontId="3" type="noConversion"/>
  </si>
  <si>
    <t>ks_grassy_#3_nude_3 blue zipties</t>
    <phoneticPr fontId="3" type="noConversion"/>
  </si>
  <si>
    <t>KS_Grassy_Brown#2</t>
    <phoneticPr fontId="3" type="noConversion"/>
  </si>
  <si>
    <t>KS_Grassy_Brown#1</t>
    <phoneticPr fontId="3" type="noConversion"/>
  </si>
  <si>
    <t>KS_Grassy_Black#1</t>
    <phoneticPr fontId="3" type="noConversion"/>
  </si>
  <si>
    <t>KS_Grassy_Brown#3</t>
    <phoneticPr fontId="3" type="noConversion"/>
  </si>
  <si>
    <t>grassy</t>
    <phoneticPr fontId="3" type="noConversion"/>
  </si>
  <si>
    <t>KS_Grassy_Black#2</t>
    <phoneticPr fontId="3" type="noConversion"/>
  </si>
  <si>
    <t>KS_Mortons_black3</t>
    <phoneticPr fontId="3" type="noConversion"/>
  </si>
  <si>
    <t>mortons</t>
    <phoneticPr fontId="3" type="noConversion"/>
  </si>
  <si>
    <t>ks_kamils_nudestocking#3</t>
    <phoneticPr fontId="3" type="noConversion"/>
  </si>
  <si>
    <t>ks</t>
    <phoneticPr fontId="3" type="noConversion"/>
  </si>
  <si>
    <t>ks_spring_kamils_#2_Black Hoser</t>
    <phoneticPr fontId="3" type="noConversion"/>
  </si>
  <si>
    <t>ks_spring_kamils_#1_Black</t>
    <phoneticPr fontId="3" type="noConversion"/>
  </si>
  <si>
    <t>ks_grassy_#4_nude_4 blue zipties</t>
    <phoneticPr fontId="3" type="noConversion"/>
  </si>
  <si>
    <t>Henricia leviuscula (juvenile)</t>
    <phoneticPr fontId="3" type="noConversion"/>
  </si>
  <si>
    <t>seastar</t>
    <phoneticPr fontId="3" type="noConversion"/>
  </si>
  <si>
    <t>grassy</t>
    <phoneticPr fontId="3" type="noConversion"/>
  </si>
  <si>
    <t>ks_grassy_#4_nude_4 blue zipties</t>
    <phoneticPr fontId="3" type="noConversion"/>
  </si>
  <si>
    <t>Membranoptera sp.</t>
    <phoneticPr fontId="3" type="noConversion"/>
  </si>
  <si>
    <t>red algae</t>
    <phoneticPr fontId="3" type="noConversion"/>
  </si>
  <si>
    <t>ks</t>
    <phoneticPr fontId="3" type="noConversion"/>
  </si>
  <si>
    <t>grassy</t>
    <phoneticPr fontId="3" type="noConversion"/>
  </si>
  <si>
    <t>ks_grassy_#4_nude_4 blue zipties</t>
    <phoneticPr fontId="3" type="noConversion"/>
  </si>
  <si>
    <t>Callophyllis spp. #1</t>
    <phoneticPr fontId="3" type="noConversion"/>
  </si>
  <si>
    <t>red algae</t>
    <phoneticPr fontId="3" type="noConversion"/>
  </si>
  <si>
    <t>ks</t>
    <phoneticPr fontId="3" type="noConversion"/>
  </si>
  <si>
    <t>Callophyllis spp. #2</t>
    <phoneticPr fontId="3" type="noConversion"/>
  </si>
  <si>
    <t>red algae</t>
    <phoneticPr fontId="3" type="noConversion"/>
  </si>
  <si>
    <t>ks_grassy_#4_nude_4 blue zipties</t>
    <phoneticPr fontId="3" type="noConversion"/>
  </si>
  <si>
    <t>unidentified red algae</t>
    <phoneticPr fontId="3" type="noConversion"/>
  </si>
  <si>
    <t>red algae</t>
    <phoneticPr fontId="3" type="noConversion"/>
  </si>
  <si>
    <t>chiton</t>
    <phoneticPr fontId="3" type="noConversion"/>
  </si>
  <si>
    <t>Mopalia loweri?</t>
    <phoneticPr fontId="3" type="noConversion"/>
  </si>
  <si>
    <t>Chondracanthus corymbiferus</t>
    <phoneticPr fontId="3" type="noConversion"/>
  </si>
  <si>
    <t>unknown red #2</t>
    <phoneticPr fontId="3" type="noConversion"/>
  </si>
  <si>
    <t>KS_Grassy_Br2_Aug22_Unk2</t>
    <phoneticPr fontId="3" type="noConversion"/>
  </si>
  <si>
    <t>drift kelp recruits</t>
    <phoneticPr fontId="3" type="noConversion"/>
  </si>
  <si>
    <t>drift kelp</t>
    <phoneticPr fontId="3" type="noConversion"/>
  </si>
  <si>
    <t>unidentified red scraps</t>
    <phoneticPr fontId="3" type="noConversion"/>
  </si>
  <si>
    <t>unknown red #3</t>
    <phoneticPr fontId="3" type="noConversion"/>
  </si>
  <si>
    <t>KS_Grassy_Br2_Aug22_Unk3</t>
    <phoneticPr fontId="3" type="noConversion"/>
  </si>
  <si>
    <t>unknown red #4</t>
    <phoneticPr fontId="3" type="noConversion"/>
  </si>
  <si>
    <t>KS_Grassy_Br3_Aug22_Unk3</t>
    <phoneticPr fontId="3" type="noConversion"/>
  </si>
  <si>
    <t>unknown red #5</t>
    <phoneticPr fontId="3" type="noConversion"/>
  </si>
  <si>
    <t>KS_Grassy_Br2_Aug22_Unk5</t>
    <phoneticPr fontId="3" type="noConversion"/>
  </si>
  <si>
    <t>unknown red #6</t>
    <phoneticPr fontId="3" type="noConversion"/>
  </si>
  <si>
    <t>KS_Grassy_Br2_Aug22_Unk6</t>
    <phoneticPr fontId="3" type="noConversion"/>
  </si>
  <si>
    <t>unknown red #7</t>
    <phoneticPr fontId="3" type="noConversion"/>
  </si>
  <si>
    <t>Desmerestia</t>
    <phoneticPr fontId="3" type="noConversion"/>
  </si>
  <si>
    <t>desmerestia</t>
    <phoneticPr fontId="3" type="noConversion"/>
  </si>
  <si>
    <t>Fauchia</t>
    <phoneticPr fontId="3" type="noConversion"/>
  </si>
  <si>
    <t>Mazzaella sp.</t>
    <phoneticPr fontId="3" type="noConversion"/>
  </si>
  <si>
    <t>ks_grassy_#2_nudestocking</t>
    <phoneticPr fontId="3" type="noConversion"/>
  </si>
  <si>
    <t>Cryptopleura/Hymenena</t>
    <phoneticPr fontId="3" type="noConversion"/>
  </si>
  <si>
    <t>red algae</t>
    <phoneticPr fontId="3" type="noConversion"/>
  </si>
  <si>
    <t>ks</t>
    <phoneticPr fontId="3" type="noConversion"/>
  </si>
  <si>
    <t>ks_grassy_#2_nudestocking</t>
    <phoneticPr fontId="3" type="noConversion"/>
  </si>
  <si>
    <t>Desmerestia</t>
    <phoneticPr fontId="3" type="noConversion"/>
  </si>
  <si>
    <t>desmerestia</t>
    <phoneticPr fontId="3" type="noConversion"/>
  </si>
  <si>
    <t>ks</t>
    <phoneticPr fontId="3" type="noConversion"/>
  </si>
  <si>
    <t>grassy</t>
    <phoneticPr fontId="3" type="noConversion"/>
  </si>
  <si>
    <t>ks_grassy_#2_nudestocking</t>
    <phoneticPr fontId="3" type="noConversion"/>
  </si>
  <si>
    <t>Corallina officianalis</t>
    <phoneticPr fontId="3" type="noConversion"/>
  </si>
  <si>
    <t>art_cor</t>
    <phoneticPr fontId="3" type="noConversion"/>
  </si>
  <si>
    <t>Bangia spp.</t>
    <phoneticPr fontId="3" type="noConversion"/>
  </si>
  <si>
    <t>Membranoptera sp.</t>
    <phoneticPr fontId="3" type="noConversion"/>
  </si>
  <si>
    <t>Rhodophilum plumosum</t>
    <phoneticPr fontId="3" type="noConversion"/>
  </si>
  <si>
    <t>red algae</t>
    <phoneticPr fontId="3" type="noConversion"/>
  </si>
  <si>
    <t>Callophyllis spp.</t>
    <phoneticPr fontId="3" type="noConversion"/>
  </si>
  <si>
    <t>Chondracanthus corymbiferus</t>
    <phoneticPr fontId="3" type="noConversion"/>
  </si>
  <si>
    <t>Constantinea subulifera</t>
    <phoneticPr fontId="3" type="noConversion"/>
  </si>
  <si>
    <t>unidentified red #1</t>
    <phoneticPr fontId="3" type="noConversion"/>
  </si>
  <si>
    <t>ks_grassy_2_unid1</t>
    <phoneticPr fontId="3" type="noConversion"/>
  </si>
  <si>
    <t>Ophiopholus aculeata</t>
    <phoneticPr fontId="3" type="noConversion"/>
  </si>
  <si>
    <t>brittle star</t>
    <phoneticPr fontId="3" type="noConversion"/>
  </si>
  <si>
    <t>KS_Grassy_BL1_Aug22_Unk6</t>
    <phoneticPr fontId="3" type="noConversion"/>
  </si>
  <si>
    <t>KS_Grassy_BL1_Aug22_Unk3</t>
    <phoneticPr fontId="3" type="noConversion"/>
  </si>
  <si>
    <t>kelp holdfast</t>
    <phoneticPr fontId="3" type="noConversion"/>
  </si>
  <si>
    <t>kelp</t>
    <phoneticPr fontId="3" type="noConversion"/>
  </si>
  <si>
    <t>drift kelp</t>
    <phoneticPr fontId="3" type="noConversion"/>
  </si>
  <si>
    <t>KS_Grassy_BL1_Aug22_Unk1</t>
    <phoneticPr fontId="3" type="noConversion"/>
  </si>
  <si>
    <t>unknown red #4</t>
    <phoneticPr fontId="3" type="noConversion"/>
  </si>
  <si>
    <t>KS_Grassy_Br1_Aug22_Unk4</t>
    <phoneticPr fontId="3" type="noConversion"/>
  </si>
  <si>
    <t>unidentified red scraps</t>
    <phoneticPr fontId="3" type="noConversion"/>
  </si>
  <si>
    <t>Desmerestia ligulata</t>
    <phoneticPr fontId="3" type="noConversion"/>
  </si>
  <si>
    <t>desmerestia</t>
    <phoneticPr fontId="3" type="noConversion"/>
  </si>
  <si>
    <t>sorted 22-Aug</t>
    <phoneticPr fontId="3" type="noConversion"/>
  </si>
  <si>
    <t>ks_grassy_#3_black</t>
    <phoneticPr fontId="3" type="noConversion"/>
  </si>
  <si>
    <t>ks_grassy_#3_black</t>
    <phoneticPr fontId="3" type="noConversion"/>
  </si>
  <si>
    <t>Clavelina huntsmani</t>
    <phoneticPr fontId="3" type="noConversion"/>
  </si>
  <si>
    <t>tunicate</t>
    <phoneticPr fontId="3" type="noConversion"/>
  </si>
  <si>
    <t>Obelia sp.</t>
    <phoneticPr fontId="3" type="noConversion"/>
  </si>
  <si>
    <t>hydroid</t>
    <phoneticPr fontId="3" type="noConversion"/>
  </si>
  <si>
    <t>Plumularia goodei</t>
    <phoneticPr fontId="3" type="noConversion"/>
  </si>
  <si>
    <t>CHECK THIS</t>
    <phoneticPr fontId="3" type="noConversion"/>
  </si>
  <si>
    <t>ks</t>
    <phoneticPr fontId="3" type="noConversion"/>
  </si>
  <si>
    <t>grassy</t>
    <phoneticPr fontId="3" type="noConversion"/>
  </si>
  <si>
    <t>KS_Grassy_Black#2</t>
    <phoneticPr fontId="3" type="noConversion"/>
  </si>
  <si>
    <t>Clavelina huntsmani</t>
    <phoneticPr fontId="3" type="noConversion"/>
  </si>
  <si>
    <t>tunicate</t>
    <phoneticPr fontId="3" type="noConversion"/>
  </si>
  <si>
    <t>Tegula funebralis</t>
    <phoneticPr fontId="3" type="noConversion"/>
  </si>
  <si>
    <t>Mimulus foliatus</t>
    <phoneticPr fontId="3" type="noConversion"/>
  </si>
  <si>
    <t>crabs</t>
    <phoneticPr fontId="3" type="noConversion"/>
  </si>
  <si>
    <t>1.6 cm cw</t>
    <phoneticPr fontId="3" type="noConversion"/>
  </si>
  <si>
    <t>Opuntiella californica</t>
    <phoneticPr fontId="3" type="noConversion"/>
  </si>
  <si>
    <t>KS_Grassy_BL2_Aug22_Opuntiella</t>
    <phoneticPr fontId="3" type="noConversion"/>
  </si>
  <si>
    <t>Costaria costata</t>
    <phoneticPr fontId="3" type="noConversion"/>
  </si>
  <si>
    <t>kelp</t>
    <phoneticPr fontId="3" type="noConversion"/>
  </si>
  <si>
    <t>KS_Grassy_Br2_Aug22_Unk7</t>
    <phoneticPr fontId="3" type="noConversion"/>
  </si>
  <si>
    <t>red algae</t>
    <phoneticPr fontId="3" type="noConversion"/>
  </si>
  <si>
    <t>unknown red #8</t>
    <phoneticPr fontId="3" type="noConversion"/>
  </si>
  <si>
    <t>KS_Grassy_Br2_Aug22_Unk8</t>
    <phoneticPr fontId="3" type="noConversion"/>
  </si>
  <si>
    <t>KS_Grassy_Brown#3</t>
    <phoneticPr fontId="3" type="noConversion"/>
  </si>
  <si>
    <t>Amphissa columbiana</t>
    <phoneticPr fontId="3" type="noConversion"/>
  </si>
  <si>
    <t>small scavenger snail</t>
    <phoneticPr fontId="3" type="noConversion"/>
  </si>
  <si>
    <t>1.20cm</t>
    <phoneticPr fontId="3" type="noConversion"/>
  </si>
  <si>
    <t>KS_Grassy_Brown#3</t>
    <phoneticPr fontId="3" type="noConversion"/>
  </si>
  <si>
    <t>Hippodiplosia insculpta</t>
    <phoneticPr fontId="3" type="noConversion"/>
  </si>
  <si>
    <t>bryozoan</t>
    <phoneticPr fontId="3" type="noConversion"/>
  </si>
  <si>
    <t>tunicate</t>
    <phoneticPr fontId="3" type="noConversion"/>
  </si>
  <si>
    <t>CHECK THIS</t>
    <phoneticPr fontId="3" type="noConversion"/>
  </si>
  <si>
    <t>Pycnogonidae</t>
    <phoneticPr fontId="3" type="noConversion"/>
  </si>
  <si>
    <t>pycnogonids</t>
    <phoneticPr fontId="3" type="noConversion"/>
  </si>
  <si>
    <t>ks_grassy_#2_black</t>
    <phoneticPr fontId="3" type="noConversion"/>
  </si>
  <si>
    <t>Palmaria callophylloides?</t>
    <phoneticPr fontId="3" type="noConversion"/>
  </si>
  <si>
    <t>unidentified red #2</t>
    <phoneticPr fontId="3" type="noConversion"/>
  </si>
  <si>
    <t>ks_Grassy_2_unid2</t>
    <phoneticPr fontId="3" type="noConversion"/>
  </si>
  <si>
    <t>ks_grassy_#3_nude_3 blue zipties</t>
    <phoneticPr fontId="3" type="noConversion"/>
  </si>
  <si>
    <t>Tonicella lineata</t>
    <phoneticPr fontId="3" type="noConversion"/>
  </si>
  <si>
    <t>chiton</t>
    <phoneticPr fontId="3" type="noConversion"/>
  </si>
  <si>
    <t>Lepidinoza spp.</t>
    <phoneticPr fontId="3" type="noConversion"/>
  </si>
  <si>
    <t>Cryptopleura</t>
    <phoneticPr fontId="3" type="noConversion"/>
  </si>
  <si>
    <t>Chondracanthus sp.</t>
    <phoneticPr fontId="3" type="noConversion"/>
  </si>
  <si>
    <t>ks_grassy_#3_nude_3 blue zipties</t>
    <phoneticPr fontId="3" type="noConversion"/>
  </si>
  <si>
    <t>drift eelgrass</t>
    <phoneticPr fontId="3" type="noConversion"/>
  </si>
  <si>
    <t>drift eelgrass</t>
    <phoneticPr fontId="3" type="noConversion"/>
  </si>
  <si>
    <t>ks</t>
    <phoneticPr fontId="3" type="noConversion"/>
  </si>
  <si>
    <t>grassy</t>
    <phoneticPr fontId="3" type="noConversion"/>
  </si>
  <si>
    <t>drift ulva spp.</t>
    <phoneticPr fontId="3" type="noConversion"/>
  </si>
  <si>
    <t>drift algae</t>
    <phoneticPr fontId="3" type="noConversion"/>
  </si>
  <si>
    <t>ks</t>
    <phoneticPr fontId="3" type="noConversion"/>
  </si>
  <si>
    <t>grassy</t>
    <phoneticPr fontId="3" type="noConversion"/>
  </si>
  <si>
    <t>unknown red #3</t>
    <phoneticPr fontId="3" type="noConversion"/>
  </si>
  <si>
    <t>KS_Grassy_Br3_22Aug_Unk3</t>
    <phoneticPr fontId="3" type="noConversion"/>
  </si>
  <si>
    <t>unknown red #4</t>
    <phoneticPr fontId="3" type="noConversion"/>
  </si>
  <si>
    <t>unknown red #5</t>
    <phoneticPr fontId="3" type="noConversion"/>
  </si>
  <si>
    <t>KS_Mort_BL1_Aug21_Unk3</t>
    <phoneticPr fontId="3" type="noConversion"/>
  </si>
  <si>
    <t>KS_Grassy_Brown#2</t>
    <phoneticPr fontId="3" type="noConversion"/>
  </si>
  <si>
    <t>Calliostoma ligatum</t>
    <phoneticPr fontId="3" type="noConversion"/>
  </si>
  <si>
    <t>small grazing snail</t>
    <phoneticPr fontId="3" type="noConversion"/>
  </si>
  <si>
    <t>ks</t>
    <phoneticPr fontId="3" type="noConversion"/>
  </si>
  <si>
    <t>KS_Grassy_Br2_Aug22_Unk1</t>
    <phoneticPr fontId="3" type="noConversion"/>
  </si>
  <si>
    <t>ks</t>
    <phoneticPr fontId="3" type="noConversion"/>
  </si>
  <si>
    <t>KS_Grassy_Brown#2</t>
    <phoneticPr fontId="3" type="noConversion"/>
  </si>
  <si>
    <t>brown algae</t>
    <phoneticPr fontId="3" type="noConversion"/>
  </si>
  <si>
    <t>holdfast and stipes</t>
    <phoneticPr fontId="3" type="noConversion"/>
  </si>
  <si>
    <t>Calliostoma ligatum</t>
    <phoneticPr fontId="3" type="noConversion"/>
  </si>
  <si>
    <t>small grazing snail</t>
    <phoneticPr fontId="3" type="noConversion"/>
  </si>
  <si>
    <t>Evasterias juvenile</t>
    <phoneticPr fontId="3" type="noConversion"/>
  </si>
  <si>
    <t>seastar</t>
    <phoneticPr fontId="3" type="noConversion"/>
  </si>
  <si>
    <t>1.8cm</t>
    <phoneticPr fontId="3" type="noConversion"/>
  </si>
  <si>
    <t>Henricia leviuscula (juvenile)</t>
    <phoneticPr fontId="3" type="noConversion"/>
  </si>
  <si>
    <t>1.4cm</t>
    <phoneticPr fontId="3" type="noConversion"/>
  </si>
  <si>
    <t>Tegula pulligo</t>
    <phoneticPr fontId="3" type="noConversion"/>
  </si>
  <si>
    <t>Mopalia sp.</t>
    <phoneticPr fontId="3" type="noConversion"/>
  </si>
  <si>
    <t>Constantinea subulifera</t>
    <phoneticPr fontId="3" type="noConversion"/>
  </si>
  <si>
    <t>unknown red #1</t>
    <phoneticPr fontId="3" type="noConversion"/>
  </si>
  <si>
    <t>KS_Grassy_BL1_Aug22_Unk3</t>
    <phoneticPr fontId="3" type="noConversion"/>
  </si>
  <si>
    <t>unknown red #2</t>
    <phoneticPr fontId="3" type="noConversion"/>
  </si>
  <si>
    <t>KS_Grassy_Br1_Aug22_Unk4</t>
    <phoneticPr fontId="3" type="noConversion"/>
  </si>
  <si>
    <t>red algae</t>
    <phoneticPr fontId="3" type="noConversion"/>
  </si>
  <si>
    <t>ks</t>
    <phoneticPr fontId="3" type="noConversion"/>
  </si>
  <si>
    <t>grassy</t>
    <phoneticPr fontId="3" type="noConversion"/>
  </si>
  <si>
    <t>KS_Grassy_Black#2</t>
    <phoneticPr fontId="3" type="noConversion"/>
  </si>
  <si>
    <t>unidentified red bits</t>
    <phoneticPr fontId="3" type="noConversion"/>
  </si>
  <si>
    <t>KS_Grassy_Black#2</t>
    <phoneticPr fontId="3" type="noConversion"/>
  </si>
  <si>
    <t>KS_Grassy_BL2_Aug22_Unk3</t>
    <phoneticPr fontId="3" type="noConversion"/>
  </si>
  <si>
    <t>KS_Grassy_BL1_Aug22_Unk8</t>
    <phoneticPr fontId="3" type="noConversion"/>
  </si>
  <si>
    <t>KS_Grassy_BL2_Aug22_Unk5</t>
    <phoneticPr fontId="3" type="noConversion"/>
  </si>
  <si>
    <t>KS_Grassy_Black#3</t>
    <phoneticPr fontId="3" type="noConversion"/>
  </si>
  <si>
    <t>KS_Grassy_BL3_Aug22_Unk1</t>
    <phoneticPr fontId="3" type="noConversion"/>
  </si>
  <si>
    <t>KS_Grassy_BL3_Aug22_Unk2</t>
    <phoneticPr fontId="3" type="noConversion"/>
  </si>
  <si>
    <t>KS_Grassy_BL3_Aug22_Unk4</t>
    <phoneticPr fontId="3" type="noConversion"/>
  </si>
  <si>
    <t>KS_Mort_K1_Aug21_Unk3</t>
    <phoneticPr fontId="3" type="noConversion"/>
  </si>
  <si>
    <t>mortons</t>
    <phoneticPr fontId="3" type="noConversion"/>
  </si>
  <si>
    <t>KS_Mortons_black1</t>
    <phoneticPr fontId="3" type="noConversion"/>
  </si>
  <si>
    <t>unidentified red algae bits</t>
    <phoneticPr fontId="3" type="noConversion"/>
  </si>
  <si>
    <t>Pandalus sp.</t>
    <phoneticPr fontId="3" type="noConversion"/>
  </si>
  <si>
    <t>shrimp</t>
    <phoneticPr fontId="3" type="noConversion"/>
  </si>
  <si>
    <t>sp = donae?</t>
    <phoneticPr fontId="3" type="noConversion"/>
  </si>
  <si>
    <t>ks_grassy_#1_black</t>
    <phoneticPr fontId="3" type="noConversion"/>
  </si>
  <si>
    <t>Membranoptera sp.</t>
    <phoneticPr fontId="3" type="noConversion"/>
  </si>
  <si>
    <t>Desmerestia ligulata</t>
    <phoneticPr fontId="3" type="noConversion"/>
  </si>
  <si>
    <t>Callophyllis spp.</t>
    <phoneticPr fontId="3" type="noConversion"/>
  </si>
  <si>
    <t>unknown red #1</t>
    <phoneticPr fontId="3" type="noConversion"/>
  </si>
  <si>
    <t>KS_Grassy_1Black_unid#1</t>
    <phoneticPr fontId="3" type="noConversion"/>
  </si>
  <si>
    <t>unknown red #2</t>
    <phoneticPr fontId="3" type="noConversion"/>
  </si>
  <si>
    <t>KS_Grassy_1Black_unid#2</t>
    <phoneticPr fontId="3" type="noConversion"/>
  </si>
  <si>
    <t>KS_Grassy_Brown#1</t>
    <phoneticPr fontId="3" type="noConversion"/>
  </si>
  <si>
    <t>Henricia leviuscula (juvenile)</t>
    <phoneticPr fontId="3" type="noConversion"/>
  </si>
  <si>
    <t>seastar</t>
    <phoneticPr fontId="3" type="noConversion"/>
  </si>
  <si>
    <t>[2cm, 2.1cm]</t>
    <phoneticPr fontId="3" type="noConversion"/>
  </si>
  <si>
    <t>Calliostoma ligatum</t>
    <phoneticPr fontId="3" type="noConversion"/>
  </si>
  <si>
    <t>small grazing snail</t>
    <phoneticPr fontId="3" type="noConversion"/>
  </si>
  <si>
    <t>Pugettia richii</t>
    <phoneticPr fontId="3" type="noConversion"/>
  </si>
  <si>
    <t>crabs</t>
    <phoneticPr fontId="3" type="noConversion"/>
  </si>
  <si>
    <t>2.7cm cw</t>
    <phoneticPr fontId="3" type="noConversion"/>
  </si>
  <si>
    <t>Henricia leviuscula (juvenile)</t>
    <phoneticPr fontId="3" type="noConversion"/>
  </si>
  <si>
    <t>seastar</t>
    <phoneticPr fontId="3" type="noConversion"/>
  </si>
  <si>
    <t>[1.5cm, 1.9cm]</t>
    <phoneticPr fontId="3" type="noConversion"/>
  </si>
  <si>
    <t>Pagurus sp.</t>
    <phoneticPr fontId="3" type="noConversion"/>
  </si>
  <si>
    <t>KS_Grassy_BL1_Aug22_Unk1</t>
    <phoneticPr fontId="3" type="noConversion"/>
  </si>
  <si>
    <t>unknown red blade #3</t>
    <phoneticPr fontId="3" type="noConversion"/>
  </si>
  <si>
    <t>KS_Grassy_BL1_Aug22_Unk3</t>
    <phoneticPr fontId="3" type="noConversion"/>
  </si>
  <si>
    <t>Mazaella?</t>
    <phoneticPr fontId="3" type="noConversion"/>
  </si>
  <si>
    <t>KS_Grassy_BL1_Aug22_Unk4</t>
    <phoneticPr fontId="3" type="noConversion"/>
  </si>
  <si>
    <t>unknown red #5</t>
    <phoneticPr fontId="3" type="noConversion"/>
  </si>
  <si>
    <t>KS_Grassy_BL1_Aug22_Unk5</t>
    <phoneticPr fontId="3" type="noConversion"/>
  </si>
  <si>
    <t>unknown red #6</t>
    <phoneticPr fontId="3" type="noConversion"/>
  </si>
  <si>
    <t>KS_Grassy_BL1_Aug22_Unk6</t>
    <phoneticPr fontId="3" type="noConversion"/>
  </si>
  <si>
    <t>unknown red #7</t>
    <phoneticPr fontId="3" type="noConversion"/>
  </si>
  <si>
    <t>KS_Grassy_BL1_Aug22_Unk7</t>
    <phoneticPr fontId="3" type="noConversion"/>
  </si>
  <si>
    <t>grassy</t>
    <phoneticPr fontId="3" type="noConversion"/>
  </si>
  <si>
    <t>KS_Grassy_Black#1</t>
    <phoneticPr fontId="3" type="noConversion"/>
  </si>
  <si>
    <t>unknown red #8</t>
    <phoneticPr fontId="3" type="noConversion"/>
  </si>
  <si>
    <t>KS_Grassy_BL1_Aug22_Unk8</t>
    <phoneticPr fontId="3" type="noConversion"/>
  </si>
  <si>
    <t>unidentified red algae bits</t>
    <phoneticPr fontId="3" type="noConversion"/>
  </si>
  <si>
    <t>Balanophyllia elegans</t>
    <phoneticPr fontId="3" type="noConversion"/>
  </si>
  <si>
    <t>cup coral</t>
    <phoneticPr fontId="3" type="noConversion"/>
  </si>
  <si>
    <t>CHECK THIS</t>
    <phoneticPr fontId="3" type="noConversion"/>
  </si>
  <si>
    <t>mortons</t>
    <phoneticPr fontId="3" type="noConversion"/>
  </si>
  <si>
    <t>KS_Mortons_black3</t>
    <phoneticPr fontId="3" type="noConversion"/>
  </si>
  <si>
    <t>Pugettia richii</t>
    <phoneticPr fontId="3" type="noConversion"/>
  </si>
  <si>
    <t>crabs</t>
    <phoneticPr fontId="3" type="noConversion"/>
  </si>
  <si>
    <t>last two individuals measured [1.37cw, 1.78 cl; 0.95cw, 1.25cl]</t>
    <phoneticPr fontId="3" type="noConversion"/>
  </si>
  <si>
    <t>KS_Mortons_black3</t>
    <phoneticPr fontId="3" type="noConversion"/>
  </si>
  <si>
    <t>Mimulus foliatus</t>
    <phoneticPr fontId="3" type="noConversion"/>
  </si>
  <si>
    <t>[1.43 cw, 1.48cl]</t>
    <phoneticPr fontId="3" type="noConversion"/>
  </si>
  <si>
    <t>Obelia sp.</t>
    <phoneticPr fontId="3" type="noConversion"/>
  </si>
  <si>
    <t>hydroid</t>
    <phoneticPr fontId="3" type="noConversion"/>
  </si>
  <si>
    <t>desmerestia</t>
    <phoneticPr fontId="3" type="noConversion"/>
  </si>
  <si>
    <t>Macrocystis integrifolia drift</t>
    <phoneticPr fontId="3" type="noConversion"/>
  </si>
  <si>
    <t>drift kelp</t>
    <phoneticPr fontId="3" type="noConversion"/>
  </si>
  <si>
    <t>Chondracanthus corymbiferus</t>
    <phoneticPr fontId="3" type="noConversion"/>
  </si>
  <si>
    <t>Polyneura latissima</t>
    <phoneticPr fontId="3" type="noConversion"/>
  </si>
  <si>
    <t>KS_Mort_BL3_Polyneura latissima</t>
    <phoneticPr fontId="3" type="noConversion"/>
  </si>
  <si>
    <t>Constantinea subulifera</t>
    <phoneticPr fontId="3" type="noConversion"/>
  </si>
  <si>
    <t>unknown red #1</t>
    <phoneticPr fontId="3" type="noConversion"/>
  </si>
  <si>
    <t>Pagarus sp.</t>
    <phoneticPr fontId="3" type="noConversion"/>
  </si>
  <si>
    <t>crabs</t>
    <phoneticPr fontId="3" type="noConversion"/>
  </si>
  <si>
    <t>Pagarus dalli?</t>
    <phoneticPr fontId="3" type="noConversion"/>
  </si>
  <si>
    <t>Calliostoma ligatum</t>
    <phoneticPr fontId="3" type="noConversion"/>
  </si>
  <si>
    <t>small grazing snail</t>
    <phoneticPr fontId="3" type="noConversion"/>
  </si>
  <si>
    <t>Henricia leviuscula (juvenile)</t>
    <phoneticPr fontId="3" type="noConversion"/>
  </si>
  <si>
    <t>[1.8cm, 0.9cm]</t>
    <phoneticPr fontId="3" type="noConversion"/>
  </si>
  <si>
    <t>Evasterias juvenile</t>
    <phoneticPr fontId="3" type="noConversion"/>
  </si>
  <si>
    <t>1.4cm</t>
    <phoneticPr fontId="3" type="noConversion"/>
  </si>
  <si>
    <t>Scyra acutifrons</t>
    <phoneticPr fontId="3" type="noConversion"/>
  </si>
  <si>
    <t>0.4cm</t>
    <phoneticPr fontId="3" type="noConversion"/>
  </si>
  <si>
    <t>Mimulus foliatus</t>
    <phoneticPr fontId="3" type="noConversion"/>
  </si>
  <si>
    <t>0.7cm</t>
    <phoneticPr fontId="3" type="noConversion"/>
  </si>
  <si>
    <t>Macrocystis integrifolia drift</t>
    <phoneticPr fontId="3" type="noConversion"/>
  </si>
  <si>
    <t>drift kelp</t>
    <phoneticPr fontId="3" type="noConversion"/>
  </si>
  <si>
    <t>kelp recruits</t>
    <phoneticPr fontId="3" type="noConversion"/>
  </si>
  <si>
    <t>kelp</t>
    <phoneticPr fontId="3" type="noConversion"/>
  </si>
  <si>
    <t>unknown red #1</t>
    <phoneticPr fontId="3" type="noConversion"/>
  </si>
  <si>
    <t>KS_Grassy_Br3_22Aug_Unk1</t>
    <phoneticPr fontId="3" type="noConversion"/>
  </si>
  <si>
    <t>keyed out as Palmaria before; not sure</t>
    <phoneticPr fontId="3" type="noConversion"/>
  </si>
  <si>
    <t>KS_Grassy_Br3_22Aug_Unk2</t>
    <phoneticPr fontId="3" type="noConversion"/>
  </si>
  <si>
    <t>3 individuals (.83, .85, .47 cm cw)</t>
    <phoneticPr fontId="3" type="noConversion"/>
  </si>
  <si>
    <t>Codium setchellii</t>
    <phoneticPr fontId="3" type="noConversion"/>
  </si>
  <si>
    <t>green algae</t>
    <phoneticPr fontId="3" type="noConversion"/>
  </si>
  <si>
    <t>Desmarestia ligulata</t>
    <phoneticPr fontId="3" type="noConversion"/>
  </si>
  <si>
    <t>Prionitis lanceolata</t>
    <phoneticPr fontId="3" type="noConversion"/>
  </si>
  <si>
    <t>red algae</t>
    <phoneticPr fontId="3" type="noConversion"/>
  </si>
  <si>
    <t xml:space="preserve">Phyllospadix </t>
    <phoneticPr fontId="3" type="noConversion"/>
  </si>
  <si>
    <t>eelgrass</t>
    <phoneticPr fontId="3" type="noConversion"/>
  </si>
  <si>
    <t>articulated coralline</t>
    <phoneticPr fontId="3" type="noConversion"/>
  </si>
  <si>
    <t>KS_Mortons_Black1_Aug21_UNK</t>
    <phoneticPr fontId="3" type="noConversion"/>
  </si>
  <si>
    <t>art_cor</t>
    <phoneticPr fontId="3" type="noConversion"/>
  </si>
  <si>
    <t>red bladed bits unknown</t>
    <phoneticPr fontId="3" type="noConversion"/>
  </si>
  <si>
    <t>KS_Mortons_B1_Aug21_UNK2</t>
    <phoneticPr fontId="3" type="noConversion"/>
  </si>
  <si>
    <t>KS_Mortons_B2_Aug21_UNK3</t>
    <phoneticPr fontId="3" type="noConversion"/>
  </si>
  <si>
    <t>KS_Mortons_black3</t>
    <phoneticPr fontId="3" type="noConversion"/>
  </si>
  <si>
    <t>Amphissa columbiana</t>
    <phoneticPr fontId="3" type="noConversion"/>
  </si>
  <si>
    <t>2 individuals (0.93, 1.11 cm)</t>
    <phoneticPr fontId="3" type="noConversion"/>
  </si>
  <si>
    <t>Ocinebrina interfossa</t>
    <phoneticPr fontId="3" type="noConversion"/>
  </si>
  <si>
    <t>predatory snail</t>
    <phoneticPr fontId="3" type="noConversion"/>
  </si>
  <si>
    <t>kelp recruits</t>
    <phoneticPr fontId="3" type="noConversion"/>
  </si>
  <si>
    <t>red algae scraps</t>
    <phoneticPr fontId="3" type="noConversion"/>
  </si>
  <si>
    <t>KS_Mortons_Brown#1</t>
    <phoneticPr fontId="3" type="noConversion"/>
  </si>
  <si>
    <t>Lepidozona intersintus</t>
    <phoneticPr fontId="3" type="noConversion"/>
  </si>
  <si>
    <t>Lepidozona spp.</t>
    <phoneticPr fontId="3" type="noConversion"/>
  </si>
  <si>
    <t>1.5cm</t>
    <phoneticPr fontId="3" type="noConversion"/>
  </si>
  <si>
    <t>KS_Mort_Br1_Aug21_UNK1</t>
    <phoneticPr fontId="3" type="noConversion"/>
  </si>
  <si>
    <t>ks_Mort_BL1_Aug21_Unk3</t>
    <phoneticPr fontId="3" type="noConversion"/>
  </si>
  <si>
    <t>Callophyllis?</t>
    <phoneticPr fontId="3" type="noConversion"/>
  </si>
  <si>
    <t>KS_Mort_Br1_Aug21_Unk3</t>
    <phoneticPr fontId="3" type="noConversion"/>
  </si>
  <si>
    <t>Gracilaria</t>
    <phoneticPr fontId="3" type="noConversion"/>
  </si>
  <si>
    <t>KS_Mort_Br1_Aug21_Unk4</t>
    <phoneticPr fontId="3" type="noConversion"/>
  </si>
  <si>
    <t>KS_Mort_Br1_Aug21_Unk5</t>
    <phoneticPr fontId="3" type="noConversion"/>
  </si>
  <si>
    <t>unknown red #6</t>
    <phoneticPr fontId="3" type="noConversion"/>
  </si>
  <si>
    <t>KS_Mort_Br1_Aug21_Unk6</t>
    <phoneticPr fontId="3" type="noConversion"/>
  </si>
  <si>
    <t>unknown red #7</t>
    <phoneticPr fontId="3" type="noConversion"/>
  </si>
  <si>
    <t>KS_Mort_Br1_Aug21_Unk7</t>
    <phoneticPr fontId="3" type="noConversion"/>
  </si>
  <si>
    <t>Calliarthron spp.</t>
    <phoneticPr fontId="3" type="noConversion"/>
  </si>
  <si>
    <t>art_cor</t>
    <phoneticPr fontId="3" type="noConversion"/>
  </si>
  <si>
    <t>Hippodiplosia insculpta</t>
    <phoneticPr fontId="3" type="noConversion"/>
  </si>
  <si>
    <t>KS_Morton_Brown#2</t>
    <phoneticPr fontId="3" type="noConversion"/>
  </si>
  <si>
    <t>Pugettia richii</t>
    <phoneticPr fontId="3" type="noConversion"/>
  </si>
  <si>
    <t>.9cm cw</t>
    <phoneticPr fontId="3" type="noConversion"/>
  </si>
  <si>
    <t>Mimulus foliatus</t>
    <phoneticPr fontId="3" type="noConversion"/>
  </si>
  <si>
    <t>1.45 cw</t>
    <phoneticPr fontId="3" type="noConversion"/>
  </si>
  <si>
    <t>mortons</t>
    <phoneticPr fontId="3" type="noConversion"/>
  </si>
  <si>
    <t>KS_Mortons_black1</t>
    <phoneticPr fontId="3" type="noConversion"/>
  </si>
  <si>
    <t>Calliostoma ligatum</t>
    <phoneticPr fontId="3" type="noConversion"/>
  </si>
  <si>
    <t>small grazing snail</t>
    <phoneticPr fontId="3" type="noConversion"/>
  </si>
  <si>
    <t xml:space="preserve">1.23 cm </t>
    <phoneticPr fontId="3" type="noConversion"/>
  </si>
  <si>
    <t>ks</t>
    <phoneticPr fontId="3" type="noConversion"/>
  </si>
  <si>
    <t>mortons</t>
    <phoneticPr fontId="3" type="noConversion"/>
  </si>
  <si>
    <t>KS_Mortons_black1</t>
    <phoneticPr fontId="3" type="noConversion"/>
  </si>
  <si>
    <t>Strongylocentrotus droebachiensis</t>
    <phoneticPr fontId="3" type="noConversion"/>
  </si>
  <si>
    <t>urchin</t>
    <phoneticPr fontId="3" type="noConversion"/>
  </si>
  <si>
    <t>1.92cm</t>
    <phoneticPr fontId="3" type="noConversion"/>
  </si>
  <si>
    <t>3 individuals (1.11cm, 1.31cm, 1.6cm)</t>
    <phoneticPr fontId="3" type="noConversion"/>
  </si>
  <si>
    <t>Tegula pulligo</t>
    <phoneticPr fontId="3" type="noConversion"/>
  </si>
  <si>
    <t>KS_Grassy_Br3_22Aug_Unk4</t>
    <phoneticPr fontId="3" type="noConversion"/>
  </si>
  <si>
    <t>KS_Grassy_Black#1</t>
    <phoneticPr fontId="3" type="noConversion"/>
  </si>
  <si>
    <t>small scavenger snail</t>
    <phoneticPr fontId="3" type="noConversion"/>
  </si>
  <si>
    <t xml:space="preserve">Could be Lirularia succincta or Homalopoma </t>
    <phoneticPr fontId="3" type="noConversion"/>
  </si>
  <si>
    <t>1.8cm</t>
    <phoneticPr fontId="3" type="noConversion"/>
  </si>
  <si>
    <t>unknown red #3</t>
    <phoneticPr fontId="3" type="noConversion"/>
  </si>
  <si>
    <t>KS_Mort_Br2_Aug21_Unk3</t>
    <phoneticPr fontId="3" type="noConversion"/>
  </si>
  <si>
    <t>Opuntiella?</t>
    <phoneticPr fontId="3" type="noConversion"/>
  </si>
  <si>
    <t>unknown red #4</t>
    <phoneticPr fontId="3" type="noConversion"/>
  </si>
  <si>
    <t>KS_Mort_Br2_Aug21_Unk4</t>
    <phoneticPr fontId="3" type="noConversion"/>
  </si>
  <si>
    <t>unknown red #5</t>
    <phoneticPr fontId="3" type="noConversion"/>
  </si>
  <si>
    <t>KS_Mort_Br2_Aug21_Unk5</t>
    <phoneticPr fontId="3" type="noConversion"/>
  </si>
  <si>
    <t>KS_Morton_Brown#3</t>
    <phoneticPr fontId="3" type="noConversion"/>
  </si>
  <si>
    <t>KS_Mort_Br3_21Aug_Osmundea spectabilis</t>
    <phoneticPr fontId="3" type="noConversion"/>
  </si>
  <si>
    <t>unidentified red bits</t>
    <phoneticPr fontId="3" type="noConversion"/>
  </si>
  <si>
    <t>KS_Mortons_Black#2</t>
    <phoneticPr fontId="3" type="noConversion"/>
  </si>
  <si>
    <t>1 individual (1.01cm)</t>
    <phoneticPr fontId="3" type="noConversion"/>
  </si>
  <si>
    <t>Acmaea mitra</t>
    <phoneticPr fontId="3" type="noConversion"/>
  </si>
  <si>
    <t>limpet</t>
    <phoneticPr fontId="3" type="noConversion"/>
  </si>
  <si>
    <t>1 indv (.99cm)</t>
    <phoneticPr fontId="3" type="noConversion"/>
  </si>
  <si>
    <t>first 5 measured [1.07,1.3,1.14,1.07,.71cm]</t>
    <phoneticPr fontId="3" type="noConversion"/>
  </si>
  <si>
    <t>1.11cm</t>
    <phoneticPr fontId="3" type="noConversion"/>
  </si>
  <si>
    <t>Crepidula sp.</t>
    <phoneticPr fontId="3" type="noConversion"/>
  </si>
  <si>
    <t>Peramphithoae humeralis</t>
    <phoneticPr fontId="3" type="noConversion"/>
  </si>
  <si>
    <t>amphipod</t>
    <phoneticPr fontId="3" type="noConversion"/>
  </si>
  <si>
    <t>"kelp-dwelling sea flea"</t>
    <phoneticPr fontId="3" type="noConversion"/>
  </si>
  <si>
    <t>KS_Mort_Nude1_Aug23_Unk6</t>
    <phoneticPr fontId="3" type="noConversion"/>
  </si>
  <si>
    <t>KS_Mort_Nude1_Aug23_Unk7</t>
    <phoneticPr fontId="3" type="noConversion"/>
  </si>
  <si>
    <t>unknown red #8</t>
    <phoneticPr fontId="3" type="noConversion"/>
  </si>
  <si>
    <t>KS_Mort_Nude1_Aug23_Unk8</t>
    <phoneticPr fontId="3" type="noConversion"/>
  </si>
  <si>
    <t>unknown red #9</t>
    <phoneticPr fontId="3" type="noConversion"/>
  </si>
  <si>
    <t>KS_Mort_Nude1_Aug23_Unk9</t>
    <phoneticPr fontId="3" type="noConversion"/>
  </si>
  <si>
    <t>unknown red #10</t>
    <phoneticPr fontId="3" type="noConversion"/>
  </si>
  <si>
    <t>unknown red #8</t>
    <phoneticPr fontId="3" type="noConversion"/>
  </si>
  <si>
    <t>KS_mort_Br1_Aug21_Unk8</t>
    <phoneticPr fontId="3" type="noConversion"/>
  </si>
  <si>
    <t>unknown red #9</t>
    <phoneticPr fontId="3" type="noConversion"/>
  </si>
  <si>
    <t>KS_Mort_Br1_Aug21_Unk9</t>
    <phoneticPr fontId="3" type="noConversion"/>
  </si>
  <si>
    <t>KS_Mortons_white_1ziptie</t>
    <phoneticPr fontId="3" type="noConversion"/>
  </si>
  <si>
    <t>KS_Kamil_2_Black#4_Aug19</t>
    <phoneticPr fontId="3" type="noConversion"/>
  </si>
  <si>
    <t>KS_Grassy_BL3_Aug22_Unk1</t>
    <phoneticPr fontId="3" type="noConversion"/>
  </si>
  <si>
    <t>mussel byssal threads</t>
    <phoneticPr fontId="3" type="noConversion"/>
  </si>
  <si>
    <t>mussel</t>
    <phoneticPr fontId="3" type="noConversion"/>
  </si>
  <si>
    <t>Placiphorella vellata</t>
    <phoneticPr fontId="3" type="noConversion"/>
  </si>
  <si>
    <t>[1.22, 1.9cm]</t>
    <phoneticPr fontId="3" type="noConversion"/>
  </si>
  <si>
    <t>1.54cm</t>
    <phoneticPr fontId="3" type="noConversion"/>
  </si>
  <si>
    <t>0.93cm</t>
    <phoneticPr fontId="3" type="noConversion"/>
  </si>
  <si>
    <t>Tonicella undocaerulea</t>
    <phoneticPr fontId="3" type="noConversion"/>
  </si>
  <si>
    <t>KS_Mort_BL1_Aug21_Unk3</t>
    <phoneticPr fontId="3" type="noConversion"/>
  </si>
  <si>
    <t>Membranoptera sp.</t>
    <phoneticPr fontId="3" type="noConversion"/>
  </si>
  <si>
    <t>unidentified red scraps</t>
    <phoneticPr fontId="3" type="noConversion"/>
  </si>
  <si>
    <t>Heteropora pacifica</t>
    <phoneticPr fontId="3" type="noConversion"/>
  </si>
  <si>
    <t>bryozoan</t>
    <phoneticPr fontId="3" type="noConversion"/>
  </si>
  <si>
    <t>CHECK THIS</t>
    <phoneticPr fontId="3" type="noConversion"/>
  </si>
  <si>
    <t>Phyllospadix</t>
    <phoneticPr fontId="3" type="noConversion"/>
  </si>
  <si>
    <t>surfgrass</t>
    <phoneticPr fontId="3" type="noConversion"/>
  </si>
  <si>
    <t>1.79 cm</t>
    <phoneticPr fontId="3" type="noConversion"/>
  </si>
  <si>
    <t>Placiphorella rufa</t>
    <phoneticPr fontId="3" type="noConversion"/>
  </si>
  <si>
    <t>predatory chiton</t>
    <phoneticPr fontId="3" type="noConversion"/>
  </si>
  <si>
    <t>.51cm shell length</t>
    <phoneticPr fontId="3" type="noConversion"/>
  </si>
  <si>
    <t>Tonicella sp.</t>
    <phoneticPr fontId="3" type="noConversion"/>
  </si>
  <si>
    <t>chiton</t>
    <phoneticPr fontId="3" type="noConversion"/>
  </si>
  <si>
    <t>2 individuals (1.15 cm, 2.43 cm)</t>
    <phoneticPr fontId="3" type="noConversion"/>
  </si>
  <si>
    <t>Crepidula sp.</t>
    <phoneticPr fontId="3" type="noConversion"/>
  </si>
  <si>
    <t>limpet</t>
    <phoneticPr fontId="3" type="noConversion"/>
  </si>
  <si>
    <t>0.76cm</t>
    <phoneticPr fontId="3" type="noConversion"/>
  </si>
  <si>
    <t>Lothopanopeus bellus</t>
    <phoneticPr fontId="3" type="noConversion"/>
  </si>
  <si>
    <t>crabs</t>
    <phoneticPr fontId="3" type="noConversion"/>
  </si>
  <si>
    <t>1 indv (1.36cm)</t>
    <phoneticPr fontId="3" type="noConversion"/>
  </si>
  <si>
    <t>Pugettia gracilis</t>
    <phoneticPr fontId="3" type="noConversion"/>
  </si>
  <si>
    <t>KS_Grassy_BL3_Aug22_Unk1</t>
    <phoneticPr fontId="3" type="noConversion"/>
  </si>
  <si>
    <t>KS_Mortons_Brown_2Knots</t>
    <phoneticPr fontId="3" type="noConversion"/>
  </si>
  <si>
    <t>unknown red #4</t>
    <phoneticPr fontId="3" type="noConversion"/>
  </si>
  <si>
    <t>KS_Mort_Nude1_Aug23_Unk5</t>
    <phoneticPr fontId="3" type="noConversion"/>
  </si>
  <si>
    <t>red algae</t>
    <phoneticPr fontId="3" type="noConversion"/>
  </si>
  <si>
    <t>[1.18cm, 1.04cm, 1.08cm]</t>
    <phoneticPr fontId="3" type="noConversion"/>
  </si>
  <si>
    <t>[2.01cm, 1.74cm]</t>
    <phoneticPr fontId="3" type="noConversion"/>
  </si>
  <si>
    <t>Pagarus hemphilli</t>
    <phoneticPr fontId="3" type="noConversion"/>
  </si>
  <si>
    <t>2.00cm; Maroon hermit ="crazy eyes"</t>
    <phoneticPr fontId="3" type="noConversion"/>
  </si>
  <si>
    <t>0.40cm</t>
    <phoneticPr fontId="3" type="noConversion"/>
  </si>
  <si>
    <t>Nereocystis drift</t>
    <phoneticPr fontId="3" type="noConversion"/>
  </si>
  <si>
    <t>Sipunculid</t>
    <phoneticPr fontId="3" type="noConversion"/>
  </si>
  <si>
    <t>sipunculid</t>
    <phoneticPr fontId="3" type="noConversion"/>
  </si>
  <si>
    <t>Desmerestia ligulata</t>
    <phoneticPr fontId="3" type="noConversion"/>
  </si>
  <si>
    <t>Tonicella lineata</t>
    <phoneticPr fontId="3" type="noConversion"/>
  </si>
  <si>
    <t>1.91cm</t>
    <phoneticPr fontId="3" type="noConversion"/>
  </si>
  <si>
    <t>unidentified red algae #1</t>
    <phoneticPr fontId="3" type="noConversion"/>
  </si>
  <si>
    <t>KS_Grassy_3Black_UnidRed#1</t>
    <phoneticPr fontId="3" type="noConversion"/>
  </si>
  <si>
    <t>unidentified red algae #2</t>
    <phoneticPr fontId="3" type="noConversion"/>
  </si>
  <si>
    <t>KS_Mortons_BL2_Aug21_UNKRed2</t>
    <phoneticPr fontId="3" type="noConversion"/>
  </si>
  <si>
    <t>KS_Mortons_Nude/Brown_#3_Aug23</t>
    <phoneticPr fontId="3" type="noConversion"/>
  </si>
  <si>
    <t>Codium setchellii</t>
    <phoneticPr fontId="3" type="noConversion"/>
  </si>
  <si>
    <t>green algae</t>
    <phoneticPr fontId="3" type="noConversion"/>
  </si>
  <si>
    <t>KS_Grassy_BL1_Aug22_Unk8</t>
    <phoneticPr fontId="3" type="noConversion"/>
  </si>
  <si>
    <t>ks</t>
    <phoneticPr fontId="3" type="noConversion"/>
  </si>
  <si>
    <t>mortons</t>
    <phoneticPr fontId="3" type="noConversion"/>
  </si>
  <si>
    <t>KS_Mortons_Nude/Brown_#3_Aug23</t>
    <phoneticPr fontId="3" type="noConversion"/>
  </si>
  <si>
    <t>KS_Grassy_Br1_Aug22_unk4</t>
    <phoneticPr fontId="3" type="noConversion"/>
  </si>
  <si>
    <t>veined with no marginal teeth</t>
    <phoneticPr fontId="3" type="noConversion"/>
  </si>
  <si>
    <t>KS_Mortons_Nude/Brown_#3_Aug23</t>
    <phoneticPr fontId="3" type="noConversion"/>
  </si>
  <si>
    <t>unknown red #3</t>
    <phoneticPr fontId="3" type="noConversion"/>
  </si>
  <si>
    <t>KS_Mort_K1_Aug22_Unk3</t>
    <phoneticPr fontId="3" type="noConversion"/>
  </si>
  <si>
    <t>unknown red #4</t>
    <phoneticPr fontId="3" type="noConversion"/>
  </si>
  <si>
    <t>KS_Grassy_Br3_Aug22_Unk3</t>
    <phoneticPr fontId="3" type="noConversion"/>
  </si>
  <si>
    <t>KS_Mortons_Nude/Brown_#3_Aug23</t>
    <phoneticPr fontId="3" type="noConversion"/>
  </si>
  <si>
    <t>Desmarestia ligulata</t>
    <phoneticPr fontId="3" type="noConversion"/>
  </si>
  <si>
    <t>unidentified red bits</t>
    <phoneticPr fontId="3" type="noConversion"/>
  </si>
  <si>
    <t>spring</t>
    <phoneticPr fontId="3" type="noConversion"/>
  </si>
  <si>
    <t>kamils1_blackhose-red_bag_quadrat2_2 knots</t>
    <phoneticPr fontId="3" type="noConversion"/>
  </si>
  <si>
    <t>Cancer productus</t>
    <phoneticPr fontId="3" type="noConversion"/>
  </si>
  <si>
    <t>0.8cm cw</t>
    <phoneticPr fontId="3" type="noConversion"/>
  </si>
  <si>
    <t>Solaster dawsoni</t>
    <phoneticPr fontId="3" type="noConversion"/>
  </si>
  <si>
    <t>seastar</t>
    <phoneticPr fontId="3" type="noConversion"/>
  </si>
  <si>
    <t xml:space="preserve">0.7cm </t>
    <phoneticPr fontId="3" type="noConversion"/>
  </si>
  <si>
    <t>ks</t>
    <phoneticPr fontId="3" type="noConversion"/>
  </si>
  <si>
    <t>mortons</t>
    <phoneticPr fontId="3" type="noConversion"/>
  </si>
  <si>
    <t>KS_Morton_Brown#2</t>
    <phoneticPr fontId="3" type="noConversion"/>
  </si>
  <si>
    <t>Constantinea subulifera</t>
    <phoneticPr fontId="3" type="noConversion"/>
  </si>
  <si>
    <t>red algae</t>
    <phoneticPr fontId="3" type="noConversion"/>
  </si>
  <si>
    <t>Phyllospadix drift</t>
    <phoneticPr fontId="3" type="noConversion"/>
  </si>
  <si>
    <t>drift eelgrass</t>
    <phoneticPr fontId="3" type="noConversion"/>
  </si>
  <si>
    <t>unknown red #6</t>
    <phoneticPr fontId="3" type="noConversion"/>
  </si>
  <si>
    <t>KS_Mort_BL1_Aug21_Unk3</t>
    <phoneticPr fontId="3" type="noConversion"/>
  </si>
  <si>
    <t>unknown red #7</t>
    <phoneticPr fontId="3" type="noConversion"/>
  </si>
  <si>
    <t>KS_Mort_BR2_Aug21_Unk7</t>
    <phoneticPr fontId="3" type="noConversion"/>
  </si>
  <si>
    <t>Osmundea spectabilis</t>
    <phoneticPr fontId="3" type="noConversion"/>
  </si>
  <si>
    <t>Agarum fimbriatum</t>
    <phoneticPr fontId="3" type="noConversion"/>
  </si>
  <si>
    <t>kelp</t>
    <phoneticPr fontId="3" type="noConversion"/>
  </si>
  <si>
    <t>unknown red #2</t>
    <phoneticPr fontId="3" type="noConversion"/>
  </si>
  <si>
    <t>KS_Mort_Br1_Aug21_unk1</t>
    <phoneticPr fontId="3" type="noConversion"/>
  </si>
  <si>
    <t>Schyzemenia?</t>
    <phoneticPr fontId="3" type="noConversion"/>
  </si>
  <si>
    <t>surfgrass</t>
    <phoneticPr fontId="3" type="noConversion"/>
  </si>
  <si>
    <t>KS_Mortons_Nude#1_SJD/SJF_Aug23</t>
    <phoneticPr fontId="3" type="noConversion"/>
  </si>
  <si>
    <t>Chondracanthus corymbiferus</t>
    <phoneticPr fontId="3" type="noConversion"/>
  </si>
  <si>
    <t>Bossiella spp.</t>
    <phoneticPr fontId="3" type="noConversion"/>
  </si>
  <si>
    <t>art_cor</t>
    <phoneticPr fontId="3" type="noConversion"/>
  </si>
  <si>
    <t>Pugettia richii</t>
    <phoneticPr fontId="3" type="noConversion"/>
  </si>
  <si>
    <t>crabs</t>
    <phoneticPr fontId="3" type="noConversion"/>
  </si>
  <si>
    <t>unidentified red bits</t>
    <phoneticPr fontId="3" type="noConversion"/>
  </si>
  <si>
    <t>unidentified red blades</t>
    <phoneticPr fontId="3" type="noConversion"/>
  </si>
  <si>
    <t>did not voucher</t>
    <phoneticPr fontId="3" type="noConversion"/>
  </si>
  <si>
    <t>unknown red #1</t>
    <phoneticPr fontId="3" type="noConversion"/>
  </si>
  <si>
    <t>KS_Grassy_Br3_Aug22_Unk3</t>
    <phoneticPr fontId="3" type="noConversion"/>
  </si>
  <si>
    <t>"pretty"</t>
    <phoneticPr fontId="3" type="noConversion"/>
  </si>
  <si>
    <t>KS_Mortons_Nude#1_SJD/SJF_Aug23</t>
    <phoneticPr fontId="3" type="noConversion"/>
  </si>
  <si>
    <t>KS_Grassy_Br3_Aug22_unk5</t>
    <phoneticPr fontId="3" type="noConversion"/>
  </si>
  <si>
    <t>"ugly"</t>
    <phoneticPr fontId="3" type="noConversion"/>
  </si>
  <si>
    <t>KS_Mort_Nude1_Aug23_Unk3</t>
    <phoneticPr fontId="3" type="noConversion"/>
  </si>
  <si>
    <t>unknown red #4</t>
    <phoneticPr fontId="3" type="noConversion"/>
  </si>
  <si>
    <t>KS_Mort_Nude1_Aug23_Unk4</t>
    <phoneticPr fontId="3" type="noConversion"/>
  </si>
  <si>
    <t>unknown red #5</t>
    <phoneticPr fontId="3" type="noConversion"/>
  </si>
  <si>
    <t>KS_Mort_Nude1_Aug23_Unk5</t>
    <phoneticPr fontId="3" type="noConversion"/>
  </si>
  <si>
    <t>Amphissa versicolor</t>
    <phoneticPr fontId="3" type="noConversion"/>
  </si>
  <si>
    <t>tubeworms</t>
    <phoneticPr fontId="3" type="noConversion"/>
  </si>
  <si>
    <t>annelid</t>
    <phoneticPr fontId="3" type="noConversion"/>
  </si>
  <si>
    <t>tubes</t>
    <phoneticPr fontId="3" type="noConversion"/>
  </si>
  <si>
    <t>tan/yellow sponge</t>
    <phoneticPr fontId="3" type="noConversion"/>
  </si>
  <si>
    <t>sponge</t>
    <phoneticPr fontId="3" type="noConversion"/>
  </si>
  <si>
    <t>lumpy encrusting sponge</t>
    <phoneticPr fontId="3" type="noConversion"/>
  </si>
  <si>
    <t>Diapoerecia californica</t>
    <phoneticPr fontId="3" type="noConversion"/>
  </si>
  <si>
    <t>orange bryozoan</t>
    <phoneticPr fontId="3" type="noConversion"/>
  </si>
  <si>
    <t>Diodora aspera</t>
    <phoneticPr fontId="3" type="noConversion"/>
  </si>
  <si>
    <t>Schizoporella unicornis</t>
    <phoneticPr fontId="3" type="noConversion"/>
  </si>
  <si>
    <t>encrusting bryozoan</t>
    <phoneticPr fontId="3" type="noConversion"/>
  </si>
  <si>
    <t>Calliarthron spp.</t>
    <phoneticPr fontId="3" type="noConversion"/>
  </si>
  <si>
    <t>ks_kamils_nudestocking#3</t>
    <phoneticPr fontId="3" type="noConversion"/>
  </si>
  <si>
    <t>green algae</t>
    <phoneticPr fontId="3" type="noConversion"/>
  </si>
  <si>
    <t>Coralline</t>
    <phoneticPr fontId="3" type="noConversion"/>
  </si>
  <si>
    <t>KS_Kamils1.2</t>
    <phoneticPr fontId="3" type="noConversion"/>
  </si>
  <si>
    <t>fragmented red</t>
    <phoneticPr fontId="3" type="noConversion"/>
  </si>
  <si>
    <t xml:space="preserve"> 1_KS_Kamils_1.1</t>
    <phoneticPr fontId="3" type="noConversion"/>
  </si>
  <si>
    <t>remains</t>
    <phoneticPr fontId="3" type="noConversion"/>
  </si>
  <si>
    <t>kamils2_blackhose_redbag_quadrat1-1 knot</t>
    <phoneticPr fontId="3" type="noConversion"/>
  </si>
  <si>
    <t>chiton</t>
    <phoneticPr fontId="3" type="noConversion"/>
  </si>
  <si>
    <t>1.6cm</t>
    <phoneticPr fontId="3" type="noConversion"/>
  </si>
  <si>
    <t>KS_Mortons_white_1ziptie</t>
    <phoneticPr fontId="3" type="noConversion"/>
  </si>
  <si>
    <t>Tonicella lineata</t>
    <phoneticPr fontId="3" type="noConversion"/>
  </si>
  <si>
    <t>0.96cm</t>
    <phoneticPr fontId="3" type="noConversion"/>
  </si>
  <si>
    <t>brittlestar</t>
    <phoneticPr fontId="3" type="noConversion"/>
  </si>
  <si>
    <t>brittle star</t>
    <phoneticPr fontId="3" type="noConversion"/>
  </si>
  <si>
    <t>ks</t>
    <phoneticPr fontId="3" type="noConversion"/>
  </si>
  <si>
    <t>mortons</t>
    <phoneticPr fontId="3" type="noConversion"/>
  </si>
  <si>
    <t>KS_Mortons_Brown_2Knots</t>
    <phoneticPr fontId="3" type="noConversion"/>
  </si>
  <si>
    <t>drift nereocystis</t>
    <phoneticPr fontId="3" type="noConversion"/>
  </si>
  <si>
    <t>drift kelp</t>
    <phoneticPr fontId="3" type="noConversion"/>
  </si>
  <si>
    <t>unknown red #1</t>
    <phoneticPr fontId="3" type="noConversion"/>
  </si>
  <si>
    <t>KS_Grassy_BL1_Aug22_Unk1</t>
    <phoneticPr fontId="3" type="noConversion"/>
  </si>
  <si>
    <t>non-toothed Hymenena-like</t>
    <phoneticPr fontId="3" type="noConversion"/>
  </si>
  <si>
    <t>unknown red #2</t>
    <phoneticPr fontId="3" type="noConversion"/>
  </si>
  <si>
    <t>KS_Grassy_BL2_Aug22_Unk3</t>
    <phoneticPr fontId="3" type="noConversion"/>
  </si>
  <si>
    <t>Calliarthron spp.</t>
    <phoneticPr fontId="3" type="noConversion"/>
  </si>
  <si>
    <t>art_cor</t>
    <phoneticPr fontId="3" type="noConversion"/>
  </si>
  <si>
    <t>unidentified red bits</t>
    <phoneticPr fontId="3" type="noConversion"/>
  </si>
  <si>
    <t>unknown red #3</t>
    <phoneticPr fontId="3" type="noConversion"/>
  </si>
  <si>
    <t>art_cor</t>
    <phoneticPr fontId="3" type="noConversion"/>
  </si>
  <si>
    <t>unidentifiable drift kelp</t>
    <phoneticPr fontId="3" type="noConversion"/>
  </si>
  <si>
    <t>drift kelp</t>
    <phoneticPr fontId="3" type="noConversion"/>
  </si>
  <si>
    <t xml:space="preserve">Phyllospadix </t>
    <phoneticPr fontId="3" type="noConversion"/>
  </si>
  <si>
    <t>eelgrass</t>
    <phoneticPr fontId="3" type="noConversion"/>
  </si>
  <si>
    <t>unidentifiable red algae</t>
    <phoneticPr fontId="3" type="noConversion"/>
  </si>
  <si>
    <t>ks_kamils4</t>
    <phoneticPr fontId="3" type="noConversion"/>
  </si>
  <si>
    <t>Diodora aspera</t>
    <phoneticPr fontId="3" type="noConversion"/>
  </si>
  <si>
    <t>limpet</t>
    <phoneticPr fontId="3" type="noConversion"/>
  </si>
  <si>
    <t>Tegula pulligo</t>
    <phoneticPr fontId="3" type="noConversion"/>
  </si>
  <si>
    <t>small grazing snail</t>
    <phoneticPr fontId="3" type="noConversion"/>
  </si>
  <si>
    <t>KS_Mort_Nude1_Aug23_Unk10</t>
    <phoneticPr fontId="3" type="noConversion"/>
  </si>
  <si>
    <t>unknown red #11</t>
    <phoneticPr fontId="3" type="noConversion"/>
  </si>
  <si>
    <t>KS_Mort_Nude1_Aug23_Unk11</t>
    <phoneticPr fontId="3" type="noConversion"/>
  </si>
  <si>
    <t>unknown red #12</t>
    <phoneticPr fontId="3" type="noConversion"/>
  </si>
  <si>
    <t>KS_Mortons_White2_Aug23_RGM/JCN</t>
    <phoneticPr fontId="3" type="noConversion"/>
  </si>
  <si>
    <t>Chondracanthus corymbiferus</t>
    <phoneticPr fontId="3" type="noConversion"/>
  </si>
  <si>
    <t>KS_Grassy_Br3_Aug22_Unk5</t>
    <phoneticPr fontId="3" type="noConversion"/>
  </si>
  <si>
    <t>KS_Grassy_Br3_Aug22_Unk3</t>
    <phoneticPr fontId="3" type="noConversion"/>
  </si>
  <si>
    <t>mostly flabellate reds</t>
    <phoneticPr fontId="3" type="noConversion"/>
  </si>
  <si>
    <t>KS_Mort_White2_Aug23_Unk6</t>
    <phoneticPr fontId="3" type="noConversion"/>
  </si>
  <si>
    <t>KS_Mort_Br2_Aug21_Unk4</t>
    <phoneticPr fontId="3" type="noConversion"/>
  </si>
  <si>
    <t>Brown recruits</t>
    <phoneticPr fontId="3" type="noConversion"/>
  </si>
  <si>
    <t>brown algae</t>
    <phoneticPr fontId="3" type="noConversion"/>
  </si>
  <si>
    <t>Nereocystis drift</t>
    <phoneticPr fontId="3" type="noConversion"/>
  </si>
  <si>
    <t>ks_spring_kamils_#3_Black Hoser</t>
    <phoneticPr fontId="3" type="noConversion"/>
  </si>
  <si>
    <t>ks_spring_kamils_#3_Black Hoser</t>
    <phoneticPr fontId="3" type="noConversion"/>
  </si>
  <si>
    <t>Membranoptera sp.</t>
    <phoneticPr fontId="3" type="noConversion"/>
  </si>
  <si>
    <t>Phyllospadix drift</t>
    <phoneticPr fontId="3" type="noConversion"/>
  </si>
  <si>
    <t>drift eelgrass</t>
    <phoneticPr fontId="3" type="noConversion"/>
  </si>
  <si>
    <t>KS_Mort_Br1_Aug21_unk1</t>
    <phoneticPr fontId="3" type="noConversion"/>
  </si>
  <si>
    <t>ks_kamils_nudestocking#3</t>
    <phoneticPr fontId="3" type="noConversion"/>
  </si>
  <si>
    <t>unknown red #2</t>
    <phoneticPr fontId="3" type="noConversion"/>
  </si>
  <si>
    <t>KS_Grassy_Br3_aug22_unk1</t>
    <phoneticPr fontId="3" type="noConversion"/>
  </si>
  <si>
    <t>unidentified red algae bits</t>
    <phoneticPr fontId="3" type="noConversion"/>
  </si>
  <si>
    <t>KS_Kam_spring_nude3_aug18_unk3</t>
    <phoneticPr fontId="3" type="noConversion"/>
  </si>
  <si>
    <t>KS_Grassy_Br3_aug22_unk5</t>
    <phoneticPr fontId="3" type="noConversion"/>
  </si>
  <si>
    <t>ks_kamils_2_nudestocking#2</t>
    <phoneticPr fontId="3" type="noConversion"/>
  </si>
  <si>
    <t>filamentous red algae</t>
    <phoneticPr fontId="3" type="noConversion"/>
  </si>
  <si>
    <t>unidentifiable</t>
    <phoneticPr fontId="3" type="noConversion"/>
  </si>
  <si>
    <t>Constantinea subulifera</t>
    <phoneticPr fontId="3" type="noConversion"/>
  </si>
  <si>
    <t>Agarum fimbriatum</t>
    <phoneticPr fontId="3" type="noConversion"/>
  </si>
  <si>
    <t>understory kelp</t>
    <phoneticPr fontId="3" type="noConversion"/>
  </si>
  <si>
    <t>Pugettia gracilis</t>
    <phoneticPr fontId="3" type="noConversion"/>
  </si>
  <si>
    <t>Codium setchellii</t>
    <phoneticPr fontId="3" type="noConversion"/>
  </si>
  <si>
    <t>KS_Mortons_Brown_2Knots</t>
    <phoneticPr fontId="3" type="noConversion"/>
  </si>
  <si>
    <t>KS_Grassy_Br3_Aug22_unk5</t>
    <phoneticPr fontId="3" type="noConversion"/>
  </si>
  <si>
    <t>KS_Mort_Nude1_Aug23_Unk10</t>
    <phoneticPr fontId="3" type="noConversion"/>
  </si>
  <si>
    <t>red algae</t>
    <phoneticPr fontId="3" type="noConversion"/>
  </si>
  <si>
    <t>KS_Mortons_Brown_2Knots</t>
    <phoneticPr fontId="3" type="noConversion"/>
  </si>
  <si>
    <t>unknown red #7</t>
    <phoneticPr fontId="3" type="noConversion"/>
  </si>
  <si>
    <t>KS_Grassy_Br3_Aug22_unk5</t>
    <phoneticPr fontId="3" type="noConversion"/>
  </si>
  <si>
    <t>"ugly"</t>
    <phoneticPr fontId="3" type="noConversion"/>
  </si>
  <si>
    <t>unknown red #8</t>
    <phoneticPr fontId="3" type="noConversion"/>
  </si>
  <si>
    <t>KS_Grassy_Br3_Aug22_Unk3</t>
    <phoneticPr fontId="3" type="noConversion"/>
  </si>
  <si>
    <t>"pretty"</t>
    <phoneticPr fontId="3" type="noConversion"/>
  </si>
  <si>
    <t>Clavelina huntsmani</t>
    <phoneticPr fontId="3" type="noConversion"/>
  </si>
  <si>
    <t>tunicate</t>
    <phoneticPr fontId="3" type="noConversion"/>
  </si>
  <si>
    <t>Phyllospadix</t>
    <phoneticPr fontId="3" type="noConversion"/>
  </si>
  <si>
    <t>ks_spring_kamils_#2_nude hose</t>
    <phoneticPr fontId="3" type="noConversion"/>
  </si>
  <si>
    <t>juvenile Cancer productus</t>
    <phoneticPr fontId="3" type="noConversion"/>
  </si>
  <si>
    <t>crabs</t>
    <phoneticPr fontId="3" type="noConversion"/>
  </si>
  <si>
    <t>Ophiopholus aculeata</t>
    <phoneticPr fontId="3" type="noConversion"/>
  </si>
  <si>
    <t>brittle star</t>
    <phoneticPr fontId="3" type="noConversion"/>
  </si>
  <si>
    <t>Pseudocnus hibricus</t>
    <phoneticPr fontId="3" type="noConversion"/>
  </si>
  <si>
    <t>cucumber</t>
    <phoneticPr fontId="3" type="noConversion"/>
  </si>
  <si>
    <t>Chondracanthus corymbiferus</t>
    <phoneticPr fontId="3" type="noConversion"/>
  </si>
  <si>
    <t>Codium setchellii</t>
    <phoneticPr fontId="3" type="noConversion"/>
  </si>
  <si>
    <t>green algae</t>
    <phoneticPr fontId="3" type="noConversion"/>
  </si>
  <si>
    <t>Maziella splendens</t>
    <phoneticPr fontId="3" type="noConversion"/>
  </si>
  <si>
    <t xml:space="preserve">vouchered </t>
    <phoneticPr fontId="3" type="noConversion"/>
  </si>
  <si>
    <t>ks_kamils_2_nudestocking#1</t>
    <phoneticPr fontId="3" type="noConversion"/>
  </si>
  <si>
    <t>Cryptolithoides typicus</t>
    <phoneticPr fontId="3" type="noConversion"/>
  </si>
  <si>
    <t>vouchered (with microcladia coulteri)</t>
    <phoneticPr fontId="3" type="noConversion"/>
  </si>
  <si>
    <t>ks_kamils_2_nudestocking#1</t>
    <phoneticPr fontId="3" type="noConversion"/>
  </si>
  <si>
    <t>drift algae (red)</t>
    <phoneticPr fontId="3" type="noConversion"/>
  </si>
  <si>
    <t>Zostera marina</t>
    <phoneticPr fontId="3" type="noConversion"/>
  </si>
  <si>
    <t>Scyra acutifrons</t>
    <phoneticPr fontId="3" type="noConversion"/>
  </si>
  <si>
    <t>Obelia sp.</t>
    <phoneticPr fontId="3" type="noConversion"/>
  </si>
  <si>
    <t>hydroid</t>
    <phoneticPr fontId="3" type="noConversion"/>
  </si>
  <si>
    <t>spring</t>
    <phoneticPr fontId="3" type="noConversion"/>
  </si>
  <si>
    <t>ks_kamils_2_nudestocking#1</t>
    <phoneticPr fontId="3" type="noConversion"/>
  </si>
  <si>
    <t>drift algae (red)</t>
    <phoneticPr fontId="3" type="noConversion"/>
  </si>
  <si>
    <t>Smithora?</t>
    <phoneticPr fontId="3" type="noConversion"/>
  </si>
  <si>
    <t>ks_Mort_BL1_Aug21_Unk3</t>
    <phoneticPr fontId="3" type="noConversion"/>
  </si>
  <si>
    <t>KS_Kam_B1_Aug20_Unk1</t>
    <phoneticPr fontId="3" type="noConversion"/>
  </si>
  <si>
    <t>unidentified red algae bits</t>
    <phoneticPr fontId="3" type="noConversion"/>
  </si>
  <si>
    <t>bs</t>
    <phoneticPr fontId="3" type="noConversion"/>
  </si>
  <si>
    <t>gfi</t>
    <phoneticPr fontId="3" type="noConversion"/>
  </si>
  <si>
    <t>#1</t>
    <phoneticPr fontId="3" type="noConversion"/>
  </si>
  <si>
    <t>Abietinaria greeni</t>
    <phoneticPr fontId="3" type="noConversion"/>
  </si>
  <si>
    <t>hydroid</t>
    <phoneticPr fontId="3" type="noConversion"/>
  </si>
  <si>
    <t>bs</t>
    <phoneticPr fontId="3" type="noConversion"/>
  </si>
  <si>
    <t>gfi</t>
    <phoneticPr fontId="3" type="noConversion"/>
  </si>
  <si>
    <t>Clavellina huntsmani</t>
  </si>
  <si>
    <t>unidentified tunicate</t>
  </si>
  <si>
    <t>filamentous red algae</t>
  </si>
  <si>
    <t>remains</t>
  </si>
  <si>
    <t>remains</t>
    <phoneticPr fontId="3" type="noConversion"/>
  </si>
  <si>
    <t>#2</t>
    <phoneticPr fontId="3" type="noConversion"/>
  </si>
  <si>
    <t>predatory snail</t>
    <phoneticPr fontId="3" type="noConversion"/>
  </si>
  <si>
    <t>sizes varying from 0.7-2.4cm</t>
    <phoneticPr fontId="3" type="noConversion"/>
  </si>
  <si>
    <t>Scyra acutifrons</t>
    <phoneticPr fontId="3" type="noConversion"/>
  </si>
  <si>
    <t>undecided between Hyas lyratus</t>
    <phoneticPr fontId="3" type="noConversion"/>
  </si>
  <si>
    <t>3 young individuals</t>
    <phoneticPr fontId="3" type="noConversion"/>
  </si>
  <si>
    <t>bs</t>
    <phoneticPr fontId="3" type="noConversion"/>
  </si>
  <si>
    <t>Osmundea spectabilis</t>
    <phoneticPr fontId="3" type="noConversion"/>
  </si>
  <si>
    <t xml:space="preserve">unknown </t>
    <phoneticPr fontId="3" type="noConversion"/>
  </si>
  <si>
    <t>#2_KS_Kamils_2.2</t>
  </si>
  <si>
    <t>eelgrass</t>
    <phoneticPr fontId="3" type="noConversion"/>
  </si>
  <si>
    <t>unidentified red</t>
    <phoneticPr fontId="3" type="noConversion"/>
  </si>
  <si>
    <t>ks_kamils_1.1</t>
  </si>
  <si>
    <t>Obelia</t>
    <phoneticPr fontId="3" type="noConversion"/>
  </si>
  <si>
    <t>hydroid</t>
    <phoneticPr fontId="3" type="noConversion"/>
  </si>
  <si>
    <t>articulated coralline</t>
    <phoneticPr fontId="3" type="noConversion"/>
  </si>
  <si>
    <t>Bossiella spp.</t>
    <phoneticPr fontId="3" type="noConversion"/>
  </si>
  <si>
    <t>KS_Kamils_2.3</t>
    <phoneticPr fontId="3" type="noConversion"/>
  </si>
  <si>
    <t>??</t>
    <phoneticPr fontId="3" type="noConversion"/>
  </si>
  <si>
    <t>red calli #1 unknown</t>
    <phoneticPr fontId="3" type="noConversion"/>
  </si>
  <si>
    <t>KS_Kamils_2.1</t>
    <phoneticPr fontId="3" type="noConversion"/>
  </si>
  <si>
    <t>ks_kamils2_blackhose_redbag_quad 3_3knots</t>
    <phoneticPr fontId="3" type="noConversion"/>
  </si>
  <si>
    <t>Astraea gibberosa</t>
    <phoneticPr fontId="3" type="noConversion"/>
  </si>
  <si>
    <t>astraea</t>
    <phoneticPr fontId="3" type="noConversion"/>
  </si>
  <si>
    <t>Lothopanopeus bellus bellus</t>
    <phoneticPr fontId="3" type="noConversion"/>
  </si>
  <si>
    <t>spring</t>
    <phoneticPr fontId="3" type="noConversion"/>
  </si>
  <si>
    <t>ks_kamils2_blackhose_redbag_quad 3_3knots</t>
    <phoneticPr fontId="3" type="noConversion"/>
  </si>
  <si>
    <t>Calliarthron spp.</t>
    <phoneticPr fontId="3" type="noConversion"/>
  </si>
  <si>
    <t>Placiphorella vellata</t>
    <phoneticPr fontId="3" type="noConversion"/>
  </si>
  <si>
    <t>predatory chiton</t>
    <phoneticPr fontId="3" type="noConversion"/>
  </si>
  <si>
    <t>KS_Kamils_B1_20Aug_Unk1</t>
    <phoneticPr fontId="3" type="noConversion"/>
  </si>
  <si>
    <t>unknown red bits</t>
    <phoneticPr fontId="3" type="noConversion"/>
  </si>
  <si>
    <t>KS_Kam_B1_20Aug_unk2</t>
    <phoneticPr fontId="3" type="noConversion"/>
  </si>
  <si>
    <t>KS_Kam_B1_20Aug_Unk3</t>
    <phoneticPr fontId="3" type="noConversion"/>
  </si>
  <si>
    <t>KS_Kam_B1_20Aug_Unk4</t>
    <phoneticPr fontId="3" type="noConversion"/>
  </si>
  <si>
    <t>ks_spring_kamils_#2_Black Hoser</t>
    <phoneticPr fontId="3" type="noConversion"/>
  </si>
  <si>
    <t>ks_spring_kamils_#2_Black Hoser</t>
    <phoneticPr fontId="3" type="noConversion"/>
  </si>
  <si>
    <t>Ulva sp.</t>
    <phoneticPr fontId="3" type="noConversion"/>
  </si>
  <si>
    <t>KS_Kamils_Black2_20Aug_Unk1</t>
    <phoneticPr fontId="3" type="noConversion"/>
  </si>
  <si>
    <t>green algae</t>
    <phoneticPr fontId="3" type="noConversion"/>
  </si>
  <si>
    <t>fenestrata?</t>
    <phoneticPr fontId="3" type="noConversion"/>
  </si>
  <si>
    <t>Constantinea subulifera</t>
    <phoneticPr fontId="3" type="noConversion"/>
  </si>
  <si>
    <t>Desmerestia ligulata</t>
    <phoneticPr fontId="3" type="noConversion"/>
  </si>
  <si>
    <t>ks_spring_kamils_#2_Black Hoser</t>
    <phoneticPr fontId="3" type="noConversion"/>
  </si>
  <si>
    <t>red scraps_unknown red blades</t>
    <phoneticPr fontId="3" type="noConversion"/>
  </si>
  <si>
    <t>ks_spring_kamils_#3_Black Hoser</t>
    <phoneticPr fontId="3" type="noConversion"/>
  </si>
  <si>
    <t>Ophiopholus aculeata</t>
    <phoneticPr fontId="3" type="noConversion"/>
  </si>
  <si>
    <t>Evasterias or Henricia juvenile</t>
    <phoneticPr fontId="3" type="noConversion"/>
  </si>
  <si>
    <t>very small and hard to identify</t>
    <phoneticPr fontId="3" type="noConversion"/>
  </si>
  <si>
    <t>large individual</t>
    <phoneticPr fontId="3" type="noConversion"/>
  </si>
  <si>
    <t>Fucus</t>
    <phoneticPr fontId="3" type="noConversion"/>
  </si>
  <si>
    <t>this was hard to identify; red undocaerulea?</t>
    <phoneticPr fontId="3" type="noConversion"/>
  </si>
  <si>
    <t>red algae scraps</t>
    <phoneticPr fontId="3" type="noConversion"/>
  </si>
  <si>
    <t>bluestone</t>
    <phoneticPr fontId="3" type="noConversion"/>
  </si>
  <si>
    <t>Macrocystis integrifolia</t>
    <phoneticPr fontId="3" type="noConversion"/>
  </si>
  <si>
    <t>articulated coralline</t>
    <phoneticPr fontId="3" type="noConversion"/>
  </si>
  <si>
    <t>#10</t>
    <phoneticPr fontId="3" type="noConversion"/>
  </si>
  <si>
    <t>Tegula pulligo</t>
    <phoneticPr fontId="3" type="noConversion"/>
  </si>
  <si>
    <t>drift</t>
    <phoneticPr fontId="3" type="noConversion"/>
  </si>
  <si>
    <t>Phyllospadix drift</t>
    <phoneticPr fontId="3" type="noConversion"/>
  </si>
  <si>
    <t>drift algae (brown)</t>
    <phoneticPr fontId="3" type="noConversion"/>
  </si>
  <si>
    <t>brown algae</t>
    <phoneticPr fontId="3" type="noConversion"/>
  </si>
  <si>
    <t>#11</t>
    <phoneticPr fontId="3" type="noConversion"/>
  </si>
  <si>
    <t>filamentous red algae</t>
    <phoneticPr fontId="3" type="noConversion"/>
  </si>
  <si>
    <t>#12</t>
    <phoneticPr fontId="3" type="noConversion"/>
  </si>
  <si>
    <t>Calliarthron spp.</t>
    <phoneticPr fontId="3" type="noConversion"/>
  </si>
  <si>
    <t>Lepidozona spp.</t>
    <phoneticPr fontId="3" type="noConversion"/>
  </si>
  <si>
    <t>difficult to identify - small tiny hairs</t>
    <phoneticPr fontId="3" type="noConversion"/>
  </si>
  <si>
    <t>ks_kamils_nudestocking#3</t>
    <phoneticPr fontId="3" type="noConversion"/>
  </si>
  <si>
    <t>Chondracanthus exasperatus</t>
    <phoneticPr fontId="3" type="noConversion"/>
  </si>
  <si>
    <t>ks_kamil2_n#1</t>
    <phoneticPr fontId="3" type="noConversion"/>
  </si>
  <si>
    <t>also see voucher from kamils2nudestocking1</t>
    <phoneticPr fontId="3" type="noConversion"/>
  </si>
  <si>
    <t>Rhodymenia californica</t>
    <phoneticPr fontId="3" type="noConversion"/>
  </si>
  <si>
    <t>Calliarthron spp.</t>
    <phoneticPr fontId="3" type="noConversion"/>
  </si>
  <si>
    <t>ks_spring_kamils_#3_nude</t>
    <phoneticPr fontId="3" type="noConversion"/>
  </si>
  <si>
    <t>Ahnfeltiopsis linearis</t>
    <phoneticPr fontId="3" type="noConversion"/>
  </si>
  <si>
    <t>ks_spring_kamils_#3_nude</t>
    <phoneticPr fontId="3" type="noConversion"/>
  </si>
  <si>
    <t>Strongylocentrotus droebachiensis</t>
    <phoneticPr fontId="3" type="noConversion"/>
  </si>
  <si>
    <t>urchin</t>
    <phoneticPr fontId="3" type="noConversion"/>
  </si>
  <si>
    <t>Ceratostoma foliatum</t>
    <phoneticPr fontId="3" type="noConversion"/>
  </si>
  <si>
    <t>ceratostoma</t>
    <phoneticPr fontId="3" type="noConversion"/>
  </si>
  <si>
    <t>Bugula californica</t>
    <phoneticPr fontId="3" type="noConversion"/>
  </si>
  <si>
    <t>bryozoan</t>
    <phoneticPr fontId="3" type="noConversion"/>
  </si>
  <si>
    <t>Tegula pulligo</t>
    <phoneticPr fontId="3" type="noConversion"/>
  </si>
  <si>
    <t>kelp recruits</t>
    <phoneticPr fontId="3" type="noConversion"/>
  </si>
  <si>
    <t>ks_kamils_#1_nude hose</t>
    <phoneticPr fontId="3" type="noConversion"/>
  </si>
  <si>
    <t>more purple than calliarthron</t>
    <phoneticPr fontId="3" type="noConversion"/>
  </si>
  <si>
    <t>Cancer productus</t>
    <phoneticPr fontId="3" type="noConversion"/>
  </si>
  <si>
    <t>Petrolisthes enomerus</t>
    <phoneticPr fontId="3" type="noConversion"/>
  </si>
  <si>
    <t>porcelain crab spp.</t>
    <phoneticPr fontId="3" type="noConversion"/>
  </si>
  <si>
    <t>juvenile</t>
    <phoneticPr fontId="3" type="noConversion"/>
  </si>
  <si>
    <t>Calliastoma canaliculatum</t>
    <phoneticPr fontId="3" type="noConversion"/>
  </si>
  <si>
    <t>#5</t>
    <phoneticPr fontId="3" type="noConversion"/>
  </si>
  <si>
    <t>there was very litle in this stocking; the tiny bits were hard to remove</t>
    <phoneticPr fontId="3" type="noConversion"/>
  </si>
  <si>
    <t>#6</t>
    <phoneticPr fontId="3" type="noConversion"/>
  </si>
  <si>
    <t>Calliostoma canaliculatum</t>
    <phoneticPr fontId="3" type="noConversion"/>
  </si>
  <si>
    <t>#7</t>
    <phoneticPr fontId="3" type="noConversion"/>
  </si>
  <si>
    <t>#8</t>
    <phoneticPr fontId="3" type="noConversion"/>
  </si>
  <si>
    <t>small remains</t>
    <phoneticPr fontId="3" type="noConversion"/>
  </si>
  <si>
    <t>#9</t>
    <phoneticPr fontId="3" type="noConversion"/>
  </si>
  <si>
    <t>Acmaea mitra</t>
    <phoneticPr fontId="3" type="noConversion"/>
  </si>
  <si>
    <t>limpet</t>
    <phoneticPr fontId="3" type="noConversion"/>
  </si>
  <si>
    <t>Tegula funebralis</t>
    <phoneticPr fontId="3" type="noConversion"/>
  </si>
  <si>
    <t>small grazing snail</t>
    <phoneticPr fontId="3" type="noConversion"/>
  </si>
  <si>
    <t>Ulva sp.</t>
    <phoneticPr fontId="3" type="noConversion"/>
  </si>
  <si>
    <t>?</t>
    <phoneticPr fontId="3" type="noConversion"/>
  </si>
  <si>
    <t>#9</t>
    <phoneticPr fontId="3" type="noConversion"/>
  </si>
  <si>
    <t>Chondracanthus exasperatus</t>
    <phoneticPr fontId="3" type="noConversion"/>
  </si>
  <si>
    <t>not sure of species</t>
    <phoneticPr fontId="3" type="noConversion"/>
  </si>
  <si>
    <t>drift eelgrass</t>
    <phoneticPr fontId="3" type="noConversion"/>
  </si>
  <si>
    <t>drift kelp</t>
    <phoneticPr fontId="3" type="noConversion"/>
  </si>
  <si>
    <t>JCN &amp; SK, quadrat #4, july 4</t>
    <phoneticPr fontId="3" type="noConversion"/>
  </si>
  <si>
    <t>Laminaria setchellii</t>
    <phoneticPr fontId="3" type="noConversion"/>
  </si>
  <si>
    <t>Chelyosoma productum</t>
    <phoneticPr fontId="3" type="noConversion"/>
  </si>
  <si>
    <t>cough candy seasquirt</t>
    <phoneticPr fontId="3" type="noConversion"/>
  </si>
  <si>
    <t>Mopalia spectabilis</t>
    <phoneticPr fontId="3" type="noConversion"/>
  </si>
  <si>
    <t>drift nereocystis</t>
    <phoneticPr fontId="3" type="noConversion"/>
  </si>
  <si>
    <t>voucher #8-9</t>
    <phoneticPr fontId="3" type="noConversion"/>
  </si>
  <si>
    <t>Costaria costata</t>
    <phoneticPr fontId="3" type="noConversion"/>
  </si>
  <si>
    <t>Stefan &amp; Becca quad #1 (?); July 4</t>
    <phoneticPr fontId="3" type="noConversion"/>
  </si>
  <si>
    <t>Codium setchellii</t>
    <phoneticPr fontId="3" type="noConversion"/>
  </si>
  <si>
    <t>Balanophyllia elegans</t>
    <phoneticPr fontId="3" type="noConversion"/>
  </si>
  <si>
    <t>cup coral</t>
    <phoneticPr fontId="3" type="noConversion"/>
  </si>
  <si>
    <t>only half an indv</t>
    <phoneticPr fontId="3" type="noConversion"/>
  </si>
  <si>
    <t>bs</t>
    <phoneticPr fontId="3" type="noConversion"/>
  </si>
  <si>
    <t>bluestone</t>
    <phoneticPr fontId="3" type="noConversion"/>
  </si>
  <si>
    <t>#10</t>
    <phoneticPr fontId="3" type="noConversion"/>
  </si>
  <si>
    <t>Ulva spp.</t>
    <phoneticPr fontId="3" type="noConversion"/>
  </si>
  <si>
    <t>green algae</t>
    <phoneticPr fontId="3" type="noConversion"/>
  </si>
  <si>
    <t>remains</t>
    <phoneticPr fontId="3" type="noConversion"/>
  </si>
  <si>
    <t>large leftovers</t>
    <phoneticPr fontId="3" type="noConversion"/>
  </si>
  <si>
    <t>unknown fleshy red</t>
    <phoneticPr fontId="3" type="noConversion"/>
  </si>
  <si>
    <t>#2</t>
    <phoneticPr fontId="3" type="noConversion"/>
  </si>
  <si>
    <t>hermit crab</t>
    <phoneticPr fontId="3" type="noConversion"/>
  </si>
  <si>
    <t>??? Herring?</t>
    <phoneticPr fontId="3" type="noConversion"/>
  </si>
  <si>
    <t>Balanophyllia elegans</t>
    <phoneticPr fontId="3" type="noConversion"/>
  </si>
  <si>
    <t>cup coral</t>
    <phoneticPr fontId="3" type="noConversion"/>
  </si>
  <si>
    <t>#3</t>
    <phoneticPr fontId="3" type="noConversion"/>
  </si>
  <si>
    <t>Macrocystis integrifolia</t>
    <phoneticPr fontId="3" type="noConversion"/>
  </si>
  <si>
    <t>Smithora naidum + phyllospadix spp.</t>
    <phoneticPr fontId="3" type="noConversion"/>
  </si>
  <si>
    <t>Tonicella sp.</t>
    <phoneticPr fontId="3" type="noConversion"/>
  </si>
  <si>
    <t>?</t>
    <phoneticPr fontId="3" type="noConversion"/>
  </si>
  <si>
    <t>sponge</t>
    <phoneticPr fontId="3" type="noConversion"/>
  </si>
  <si>
    <t>#4</t>
    <phoneticPr fontId="3" type="noConversion"/>
  </si>
  <si>
    <t>Cucumaria miniata</t>
    <phoneticPr fontId="3" type="noConversion"/>
  </si>
  <si>
    <t>cucumber</t>
    <phoneticPr fontId="3" type="noConversion"/>
  </si>
  <si>
    <t>spring</t>
    <phoneticPr fontId="3" type="noConversion"/>
  </si>
  <si>
    <t>ks_spring_kamils_#2_nude hose</t>
    <phoneticPr fontId="3" type="noConversion"/>
  </si>
  <si>
    <t>kelp recruits</t>
    <phoneticPr fontId="3" type="noConversion"/>
  </si>
  <si>
    <t>kelp</t>
    <phoneticPr fontId="3" type="noConversion"/>
  </si>
  <si>
    <t>Prionitis lanceolata</t>
    <phoneticPr fontId="3" type="noConversion"/>
  </si>
  <si>
    <t>ks_spring_kamils_#1_Black</t>
    <phoneticPr fontId="3" type="noConversion"/>
  </si>
  <si>
    <t>Tonicella lineata</t>
    <phoneticPr fontId="3" type="noConversion"/>
  </si>
  <si>
    <t>chiton</t>
    <phoneticPr fontId="3" type="noConversion"/>
  </si>
  <si>
    <t>Styela montereyensis</t>
    <phoneticPr fontId="3" type="noConversion"/>
  </si>
  <si>
    <t>voucher for bluestone #8-9</t>
    <phoneticPr fontId="3" type="noConversion"/>
  </si>
  <si>
    <t>same as voucher for bluestone #8, #9</t>
    <phoneticPr fontId="3" type="noConversion"/>
  </si>
  <si>
    <t>crustose coralline</t>
    <phoneticPr fontId="3" type="noConversion"/>
  </si>
  <si>
    <t>crust_cor</t>
    <phoneticPr fontId="3" type="noConversion"/>
  </si>
  <si>
    <t>large leftovers</t>
    <phoneticPr fontId="3" type="noConversion"/>
  </si>
  <si>
    <t>JCN &amp; SK, quadrat #3, july 4</t>
    <phoneticPr fontId="3" type="noConversion"/>
  </si>
  <si>
    <t xml:space="preserve">hardly anything </t>
    <phoneticPr fontId="3" type="noConversion"/>
  </si>
  <si>
    <t>Ulva spp.</t>
    <phoneticPr fontId="3" type="noConversion"/>
  </si>
  <si>
    <t>#4</t>
  </si>
  <si>
    <t>algae</t>
    <phoneticPr fontId="3" type="noConversion"/>
  </si>
  <si>
    <t>#5</t>
    <phoneticPr fontId="3" type="noConversion"/>
  </si>
  <si>
    <t>#6</t>
    <phoneticPr fontId="3" type="noConversion"/>
  </si>
  <si>
    <t>#7</t>
    <phoneticPr fontId="3" type="noConversion"/>
  </si>
  <si>
    <t>#8</t>
    <phoneticPr fontId="3" type="noConversion"/>
  </si>
  <si>
    <t>put in with remains (not sure if undocaerulea</t>
    <phoneticPr fontId="3" type="noConversion"/>
  </si>
  <si>
    <t>Zostera japonica</t>
    <phoneticPr fontId="3" type="noConversion"/>
  </si>
  <si>
    <t>eelgrass</t>
    <phoneticPr fontId="3" type="noConversion"/>
  </si>
  <si>
    <t>this is a juvenile, difficult to identify - striped legs</t>
    <phoneticPr fontId="3" type="noConversion"/>
  </si>
  <si>
    <t>n/a</t>
    <phoneticPr fontId="3" type="noConversion"/>
  </si>
  <si>
    <t>forgot to measure remains</t>
    <phoneticPr fontId="3" type="noConversion"/>
  </si>
  <si>
    <t>forgot to measure remains; lots of amphipods</t>
    <phoneticPr fontId="3" type="noConversion"/>
  </si>
  <si>
    <t>Calliostoma canaliculatum</t>
    <phoneticPr fontId="3" type="noConversion"/>
  </si>
  <si>
    <t>Tonicella sp.</t>
    <phoneticPr fontId="3" type="noConversion"/>
  </si>
  <si>
    <t xml:space="preserve">Ostracoda </t>
  </si>
  <si>
    <t>Polychaete A</t>
  </si>
  <si>
    <t>Polychaete B</t>
  </si>
  <si>
    <t>Polychaete D</t>
  </si>
  <si>
    <t>Polychaete E</t>
  </si>
  <si>
    <t>Polychaete F</t>
  </si>
  <si>
    <t>Polychaete G</t>
  </si>
  <si>
    <t>Polychaete H</t>
  </si>
  <si>
    <t>Polychaete I</t>
  </si>
  <si>
    <t>Polychaete K</t>
  </si>
  <si>
    <t>Polychaete P</t>
  </si>
  <si>
    <t>Scallops</t>
  </si>
  <si>
    <t>Seastar B</t>
  </si>
  <si>
    <t>Sphaeromatidae</t>
  </si>
  <si>
    <t>Tanaidae</t>
  </si>
  <si>
    <t>Tubeworm D</t>
  </si>
  <si>
    <t>algae</t>
  </si>
  <si>
    <t>invert</t>
  </si>
  <si>
    <t>barnacle</t>
  </si>
  <si>
    <t>echinoderm</t>
  </si>
  <si>
    <t>crustacean</t>
  </si>
  <si>
    <t>gastropod</t>
  </si>
  <si>
    <t>bivalve</t>
  </si>
  <si>
    <t>debris</t>
  </si>
  <si>
    <t>foramenifera</t>
  </si>
  <si>
    <t>nematoda</t>
  </si>
  <si>
    <t>annelid</t>
  </si>
  <si>
    <t>-</t>
  </si>
  <si>
    <t>#1</t>
  </si>
  <si>
    <t>Amphipod A</t>
  </si>
  <si>
    <t>Chiton A</t>
  </si>
  <si>
    <t>Chiton B</t>
  </si>
  <si>
    <t>Chiton G</t>
  </si>
  <si>
    <t>Chiton K</t>
  </si>
  <si>
    <t>Crepidula adunca</t>
  </si>
  <si>
    <t>Isopod C</t>
  </si>
  <si>
    <t>Krill</t>
  </si>
  <si>
    <t>Lirabuccinum Dirum</t>
  </si>
  <si>
    <t>Mimulus Foliatus crab</t>
  </si>
  <si>
    <t>Asterina miniata</t>
    <phoneticPr fontId="3" type="noConversion"/>
  </si>
  <si>
    <t>seastar</t>
    <phoneticPr fontId="3" type="noConversion"/>
  </si>
  <si>
    <t>Ophiopholus aculeata</t>
    <phoneticPr fontId="3" type="noConversion"/>
  </si>
  <si>
    <t>#13</t>
    <phoneticPr fontId="3" type="noConversion"/>
  </si>
  <si>
    <t>Ulva spp.</t>
    <phoneticPr fontId="3" type="noConversion"/>
  </si>
  <si>
    <t>#14</t>
    <phoneticPr fontId="3" type="noConversion"/>
  </si>
  <si>
    <t>#15</t>
    <phoneticPr fontId="3" type="noConversion"/>
  </si>
  <si>
    <t>#16</t>
    <phoneticPr fontId="3" type="noConversion"/>
  </si>
  <si>
    <t>Acmaea mitra</t>
    <phoneticPr fontId="3" type="noConversion"/>
  </si>
  <si>
    <t>limpet</t>
    <phoneticPr fontId="3" type="noConversion"/>
  </si>
  <si>
    <t>#16</t>
    <phoneticPr fontId="3" type="noConversion"/>
  </si>
  <si>
    <t>Tonicella undocaerulea</t>
    <phoneticPr fontId="3" type="noConversion"/>
  </si>
  <si>
    <t>drift</t>
    <phoneticPr fontId="3" type="noConversion"/>
  </si>
  <si>
    <t>#17</t>
    <phoneticPr fontId="3" type="noConversion"/>
  </si>
  <si>
    <t>#18</t>
    <phoneticPr fontId="3" type="noConversion"/>
  </si>
  <si>
    <t>#18</t>
    <phoneticPr fontId="3" type="noConversion"/>
  </si>
  <si>
    <t>sephaines</t>
    <phoneticPr fontId="3" type="noConversion"/>
  </si>
  <si>
    <t>no</t>
    <phoneticPr fontId="3" type="noConversion"/>
  </si>
  <si>
    <t>lineata?</t>
    <phoneticPr fontId="3" type="noConversion"/>
  </si>
  <si>
    <t>Hemigrapsus nudus</t>
    <phoneticPr fontId="3" type="noConversion"/>
  </si>
  <si>
    <t>Cancer productus</t>
    <phoneticPr fontId="3" type="noConversion"/>
  </si>
  <si>
    <t>sephaines</t>
    <phoneticPr fontId="3" type="noConversion"/>
  </si>
  <si>
    <t>this cucumber is yellow - possibly a different species?</t>
    <phoneticPr fontId="3" type="noConversion"/>
  </si>
  <si>
    <t>see voucher</t>
    <phoneticPr fontId="3" type="noConversion"/>
  </si>
  <si>
    <t>voucer #8-9</t>
    <phoneticPr fontId="3" type="noConversion"/>
  </si>
  <si>
    <t>art_cor</t>
    <phoneticPr fontId="3" type="noConversion"/>
  </si>
  <si>
    <t>filamentous red algae</t>
    <phoneticPr fontId="3" type="noConversion"/>
  </si>
  <si>
    <t>compound tunicate</t>
    <phoneticPr fontId="3" type="noConversion"/>
  </si>
  <si>
    <t>red</t>
    <phoneticPr fontId="3" type="noConversion"/>
  </si>
  <si>
    <t>unknown tunicate</t>
    <phoneticPr fontId="3" type="noConversion"/>
  </si>
  <si>
    <t>(own bottle)</t>
    <phoneticPr fontId="3" type="noConversion"/>
  </si>
  <si>
    <t>Stefan and Becca quad #2, July 4</t>
    <phoneticPr fontId="3" type="noConversion"/>
  </si>
  <si>
    <t>voucher #8-10</t>
    <phoneticPr fontId="3" type="noConversion"/>
  </si>
  <si>
    <t>bluestone</t>
    <phoneticPr fontId="3" type="noConversion"/>
  </si>
  <si>
    <t>#11</t>
    <phoneticPr fontId="3" type="noConversion"/>
  </si>
  <si>
    <t>Strongylocentrotus purpuratus</t>
    <phoneticPr fontId="3" type="noConversion"/>
  </si>
  <si>
    <t>urchin</t>
    <phoneticPr fontId="3" type="noConversion"/>
  </si>
  <si>
    <t>#12</t>
    <phoneticPr fontId="3" type="noConversion"/>
  </si>
  <si>
    <t>Laminaria setchellii</t>
    <phoneticPr fontId="3" type="noConversion"/>
  </si>
  <si>
    <t>Stefan and Becca quad #3, July 4</t>
    <phoneticPr fontId="3" type="noConversion"/>
  </si>
  <si>
    <t>large leftovers</t>
    <phoneticPr fontId="3" type="noConversion"/>
  </si>
  <si>
    <t>voucher #8-9</t>
    <phoneticPr fontId="3" type="noConversion"/>
  </si>
  <si>
    <t>crustose coralline</t>
    <phoneticPr fontId="3" type="noConversion"/>
  </si>
  <si>
    <t>crust_cor</t>
    <phoneticPr fontId="3" type="noConversion"/>
  </si>
  <si>
    <t>Fissurellidae bimaculata</t>
    <phoneticPr fontId="3" type="noConversion"/>
  </si>
  <si>
    <t>Desmerestia</t>
    <phoneticPr fontId="3" type="noConversion"/>
  </si>
  <si>
    <t>desmerestia</t>
    <phoneticPr fontId="3" type="noConversion"/>
  </si>
  <si>
    <t>Nereocystis</t>
    <phoneticPr fontId="3" type="noConversion"/>
  </si>
  <si>
    <t>unknown fleshy red</t>
    <phoneticPr fontId="3" type="noConversion"/>
  </si>
  <si>
    <t>Pleurophycus</t>
    <phoneticPr fontId="3" type="noConversion"/>
  </si>
  <si>
    <t>Pinnixa tubicola</t>
  </si>
  <si>
    <t>Polychaete O</t>
  </si>
  <si>
    <t>#12</t>
  </si>
  <si>
    <t>Calliostoma A</t>
  </si>
  <si>
    <t>Pollicipes polymerus</t>
  </si>
  <si>
    <t>#13</t>
  </si>
  <si>
    <t>platyhelminthes</t>
  </si>
  <si>
    <t>Hiatella Arctica</t>
  </si>
  <si>
    <t>Bryozoans 1</t>
  </si>
  <si>
    <t>Calliostomn A</t>
  </si>
  <si>
    <t>Calliostomn B</t>
  </si>
  <si>
    <t>Chiton D</t>
  </si>
  <si>
    <t>Chiton E</t>
  </si>
  <si>
    <t>Clam B</t>
  </si>
  <si>
    <t>crab legs</t>
  </si>
  <si>
    <t>Granulina Margaretula</t>
  </si>
  <si>
    <t>Homalopoma sp.A</t>
  </si>
  <si>
    <t>Lottia</t>
  </si>
  <si>
    <t>Loxorhynchus crispatus</t>
  </si>
  <si>
    <t>Pachycheles Crab</t>
  </si>
  <si>
    <t>Peanut Worm A</t>
  </si>
  <si>
    <t>Peanut Worm B</t>
  </si>
  <si>
    <t>Polychate H</t>
  </si>
  <si>
    <t>Polychate M</t>
  </si>
  <si>
    <t>Sea Cucumber A</t>
  </si>
  <si>
    <t>Sea Urchin</t>
  </si>
  <si>
    <t>Tubeworm A</t>
  </si>
  <si>
    <t>KS_Mortons_black1</t>
  </si>
  <si>
    <t>Homolopoma Sp. B</t>
  </si>
  <si>
    <t>Leukuma Staminea</t>
  </si>
  <si>
    <t>KS_Mortons_Brown#1</t>
  </si>
  <si>
    <t>Alia tuberosa</t>
  </si>
  <si>
    <t>Crab legs</t>
  </si>
  <si>
    <t>voucher #8-10</t>
    <phoneticPr fontId="3" type="noConversion"/>
  </si>
  <si>
    <t>red algae</t>
    <phoneticPr fontId="3" type="noConversion"/>
  </si>
  <si>
    <t>articulated coralline</t>
    <phoneticPr fontId="3" type="noConversion"/>
  </si>
  <si>
    <t>unidentifiable brown algae</t>
    <phoneticPr fontId="3" type="noConversion"/>
  </si>
  <si>
    <t>fucus?</t>
    <phoneticPr fontId="3" type="noConversion"/>
  </si>
  <si>
    <t>mainly pterygophera</t>
    <phoneticPr fontId="3" type="noConversion"/>
  </si>
  <si>
    <t>#3</t>
    <phoneticPr fontId="3" type="noConversion"/>
  </si>
  <si>
    <t>unknown brown kelp</t>
    <phoneticPr fontId="3" type="noConversion"/>
  </si>
  <si>
    <t>vouchered</t>
    <phoneticPr fontId="3" type="noConversion"/>
  </si>
  <si>
    <t>#4</t>
    <phoneticPr fontId="3" type="noConversion"/>
  </si>
  <si>
    <t>various species including corallina vancouveriensis</t>
    <phoneticPr fontId="3" type="noConversion"/>
  </si>
  <si>
    <t>Pterygophera</t>
    <phoneticPr fontId="3" type="noConversion"/>
  </si>
  <si>
    <t>not sure if it came from this plot</t>
    <phoneticPr fontId="3" type="noConversion"/>
  </si>
  <si>
    <t>mostly Alaria and Pterygophera</t>
    <phoneticPr fontId="3" type="noConversion"/>
  </si>
  <si>
    <t>Fucus spp.</t>
    <phoneticPr fontId="3" type="noConversion"/>
  </si>
  <si>
    <t>vouchered (sample #5)</t>
    <phoneticPr fontId="3" type="noConversion"/>
  </si>
  <si>
    <t>see bluestone #5 vouchered specimen</t>
    <phoneticPr fontId="3" type="noConversion"/>
  </si>
  <si>
    <t>bluestone july 4, quadrat #1, JCN &amp; SK</t>
    <phoneticPr fontId="3" type="noConversion"/>
  </si>
  <si>
    <t>Algae</t>
  </si>
  <si>
    <t>Amphipod B</t>
  </si>
  <si>
    <t>Amphipod C</t>
  </si>
  <si>
    <t>Amphissa</t>
  </si>
  <si>
    <t>Articulated Coraline</t>
  </si>
  <si>
    <t>Balanus glandula</t>
  </si>
  <si>
    <t>Balcis micans</t>
  </si>
  <si>
    <t>Brittlestar A</t>
  </si>
  <si>
    <t>Cancer sp.</t>
  </si>
  <si>
    <t>Caprellidae</t>
  </si>
  <si>
    <t>Clam A</t>
  </si>
  <si>
    <t>Clinocardium nuttalli</t>
  </si>
  <si>
    <t>Crepipatella dorsata</t>
  </si>
  <si>
    <t>Cryptolithodes sitchansis</t>
  </si>
  <si>
    <t>Cumacea</t>
  </si>
  <si>
    <t>Debris</t>
  </si>
  <si>
    <t>Evalea Tenuisculata</t>
  </si>
  <si>
    <t>Foramens</t>
  </si>
  <si>
    <t>Granulina Margaritula</t>
  </si>
  <si>
    <t>Haminoea Vesicula</t>
  </si>
  <si>
    <t>Hemigrapsus</t>
  </si>
  <si>
    <t>Hermit Crab</t>
  </si>
  <si>
    <t>Hiatella arctica</t>
  </si>
  <si>
    <t>Homalapoma A</t>
  </si>
  <si>
    <t>Isopod D</t>
  </si>
  <si>
    <t>Isopod E</t>
  </si>
  <si>
    <t>Leukoma Staminea</t>
  </si>
  <si>
    <t>Lirobittium esuriens</t>
  </si>
  <si>
    <t>Lirobittium purpureum</t>
  </si>
  <si>
    <t>Lirularia A</t>
  </si>
  <si>
    <t>Lirularia B</t>
  </si>
  <si>
    <t>Lirularia C</t>
  </si>
  <si>
    <t>Lithodes cousei</t>
  </si>
  <si>
    <t>Lottia spp.</t>
  </si>
  <si>
    <t>Moonsnail</t>
  </si>
  <si>
    <t>Mussels</t>
  </si>
  <si>
    <t>Nematodes</t>
  </si>
  <si>
    <t>Nudibranch</t>
  </si>
  <si>
    <t>KS_Mortons_white_1ziptie</t>
  </si>
  <si>
    <t>KS_Mortons_Brown_2Knots</t>
  </si>
  <si>
    <t>kamils1_blackhose-red_bag_quadrat2_2 knots</t>
  </si>
  <si>
    <t>kamils2_blackhose_redbag_quadrat1-1 knot</t>
  </si>
  <si>
    <t>ks_kamils2_blackhose_redbag_quad 3_3knots</t>
  </si>
  <si>
    <t>ks_kamils_2_nudestocking#2</t>
  </si>
  <si>
    <t>ks_spring_kamils_#3_nude</t>
  </si>
  <si>
    <t>Calliostoma canaliculatum</t>
  </si>
  <si>
    <t>Tonicella lineata</t>
  </si>
  <si>
    <t>chiton</t>
  </si>
  <si>
    <t>Tonicella undocaerulea</t>
  </si>
  <si>
    <t>Cancer productus</t>
  </si>
  <si>
    <t>crabs</t>
  </si>
  <si>
    <t>Fissurellidae bimaculata</t>
  </si>
  <si>
    <t>limpet</t>
  </si>
  <si>
    <t>Chelyosoma productum</t>
  </si>
  <si>
    <t>Mopalia spectabilis</t>
  </si>
  <si>
    <t>cup coral</t>
  </si>
  <si>
    <t>compound tunicate</t>
  </si>
  <si>
    <t>Strongylocentrotus purpuratus</t>
  </si>
  <si>
    <t>urchin</t>
  </si>
  <si>
    <t>unknown tunicate</t>
  </si>
  <si>
    <t>Abietinaria greeni</t>
  </si>
  <si>
    <t>hydroid</t>
  </si>
  <si>
    <t>Peanut Worm</t>
  </si>
  <si>
    <t>Pink Snails</t>
  </si>
  <si>
    <t>Polychaete M</t>
  </si>
  <si>
    <t>Polychaete Q</t>
  </si>
  <si>
    <t>Sea Cucumber</t>
  </si>
  <si>
    <t>Sea Spider</t>
  </si>
  <si>
    <t>Tubeworm F</t>
  </si>
  <si>
    <t>Tubeworm G</t>
  </si>
  <si>
    <t>polyplacophora</t>
  </si>
  <si>
    <t>sipuncula</t>
  </si>
  <si>
    <t>chelicerata</t>
  </si>
  <si>
    <t>#3</t>
  </si>
  <si>
    <t>#2</t>
  </si>
  <si>
    <t>Bryozoans</t>
  </si>
  <si>
    <t>Homalapoma C</t>
  </si>
  <si>
    <t>Shrimp</t>
  </si>
  <si>
    <t>Sponge</t>
  </si>
  <si>
    <t>Velutinidae</t>
  </si>
  <si>
    <t>Acantholithodes hispidus</t>
  </si>
  <si>
    <t>Brittlestar B</t>
  </si>
  <si>
    <t>Calliostoma B</t>
  </si>
  <si>
    <t>Haliotis kamtschatkana</t>
  </si>
  <si>
    <t xml:space="preserve">Nemertea </t>
  </si>
  <si>
    <t>Ocinebrina</t>
  </si>
  <si>
    <t>Sponges</t>
  </si>
  <si>
    <t>Styela montereyensis</t>
  </si>
  <si>
    <t>Seastar A</t>
  </si>
  <si>
    <t>#5</t>
  </si>
  <si>
    <t>Epitonium tinctum</t>
  </si>
  <si>
    <t>#6</t>
  </si>
  <si>
    <t>bryozoan</t>
  </si>
  <si>
    <t>porifera</t>
  </si>
  <si>
    <t>nemertea</t>
  </si>
  <si>
    <t>tunicate</t>
  </si>
  <si>
    <t xml:space="preserve">Algae </t>
  </si>
  <si>
    <t>Alia Tuberosa</t>
  </si>
  <si>
    <t>Clam E</t>
  </si>
  <si>
    <t>Clavelina huntsmani</t>
  </si>
  <si>
    <t>Homalapoma B</t>
  </si>
  <si>
    <t>Homalapoma D</t>
  </si>
  <si>
    <t>Isopod A</t>
  </si>
  <si>
    <t>Isopod F</t>
  </si>
  <si>
    <t>Keyhole Limpet</t>
  </si>
  <si>
    <t>Polychaete C</t>
  </si>
  <si>
    <t>Chiton H</t>
  </si>
  <si>
    <t>Cup Coral</t>
  </si>
  <si>
    <t>Fish</t>
  </si>
  <si>
    <t>Otolith</t>
  </si>
  <si>
    <t>Tegula Funebralis</t>
  </si>
  <si>
    <t>Chiton C</t>
  </si>
  <si>
    <t>Chiton L</t>
  </si>
  <si>
    <t>Haplogaster martensii</t>
  </si>
  <si>
    <t>Oysters</t>
  </si>
  <si>
    <t>Petrolisthes cinctipes</t>
  </si>
  <si>
    <t>#7</t>
  </si>
  <si>
    <t>cnidaria</t>
  </si>
  <si>
    <t>chordata</t>
  </si>
  <si>
    <t>vertebrate</t>
  </si>
  <si>
    <t>other</t>
  </si>
  <si>
    <t>Platyhelminthes</t>
  </si>
  <si>
    <t>Acteocina harpa</t>
  </si>
  <si>
    <t>Alia</t>
  </si>
  <si>
    <t>Astrea gibberosa</t>
  </si>
  <si>
    <t>Chiton I</t>
  </si>
  <si>
    <t>Copepods</t>
  </si>
  <si>
    <t>Nemertea</t>
  </si>
  <si>
    <t>Spaeromatidae</t>
  </si>
  <si>
    <t>Tellina</t>
  </si>
  <si>
    <t>Tubeworm C</t>
  </si>
  <si>
    <t>Lottia sp.</t>
  </si>
  <si>
    <t>Polychate B</t>
  </si>
  <si>
    <t>Tubeworm B</t>
  </si>
  <si>
    <t>#9</t>
  </si>
  <si>
    <t>Homalopoma A</t>
  </si>
  <si>
    <t>Homalopoma D</t>
  </si>
  <si>
    <t>Lottia Sp.</t>
  </si>
  <si>
    <t>#10</t>
  </si>
  <si>
    <t>Bittium attenuatum</t>
  </si>
  <si>
    <t>Clam F</t>
  </si>
  <si>
    <t>Oenopota</t>
  </si>
  <si>
    <t>Diapoerecia californica</t>
  </si>
  <si>
    <t>Schizoporella unicornis</t>
  </si>
  <si>
    <t>tan/yellow sponge</t>
  </si>
  <si>
    <t>tubeworms</t>
  </si>
  <si>
    <t>Bugula californica</t>
  </si>
  <si>
    <t>Evasterias or Henricia juvenile</t>
  </si>
  <si>
    <t>lab</t>
  </si>
  <si>
    <t>field</t>
  </si>
  <si>
    <t>coll_date</t>
  </si>
  <si>
    <t>region</t>
  </si>
  <si>
    <t>location</t>
  </si>
  <si>
    <t>hoser_id_site</t>
  </si>
  <si>
    <t>hoser_id</t>
  </si>
  <si>
    <t>physsampleid</t>
  </si>
  <si>
    <t>species</t>
  </si>
  <si>
    <t>Label</t>
  </si>
  <si>
    <t>Genus</t>
  </si>
  <si>
    <t>Family</t>
  </si>
  <si>
    <t>Higher level taxonomic group</t>
  </si>
  <si>
    <t>Group</t>
  </si>
  <si>
    <t>Group2</t>
  </si>
  <si>
    <t>Lepidepecreum</t>
  </si>
  <si>
    <t>Lysianassidae</t>
  </si>
  <si>
    <t>Isaeidae</t>
  </si>
  <si>
    <t>columbianum</t>
  </si>
  <si>
    <t>Columbellidae</t>
  </si>
  <si>
    <t>Balanus</t>
  </si>
  <si>
    <t>crenatus</t>
  </si>
  <si>
    <t>Balanidae</t>
  </si>
  <si>
    <t>Balcis</t>
  </si>
  <si>
    <t>micans</t>
  </si>
  <si>
    <t>Eulimidae</t>
  </si>
  <si>
    <t>Amphipholis</t>
  </si>
  <si>
    <t>Amphiuridae</t>
  </si>
  <si>
    <t>Cancer</t>
  </si>
  <si>
    <t>oregonensis</t>
  </si>
  <si>
    <t>Homalopoma B</t>
  </si>
  <si>
    <t xml:space="preserve">Ocinebrina </t>
  </si>
  <si>
    <t>Ostracoda</t>
  </si>
  <si>
    <t>KS_Mortons_Nude#1_SJD/SJF_Aug23</t>
  </si>
  <si>
    <t>KS_Morton_Brown#2</t>
  </si>
  <si>
    <t xml:space="preserve">Bryozoans </t>
  </si>
  <si>
    <t>Chiton F</t>
  </si>
  <si>
    <t>Cryptolithodes sp.</t>
  </si>
  <si>
    <t xml:space="preserve">Polychaete A </t>
  </si>
  <si>
    <t>Sea Anemone</t>
  </si>
  <si>
    <t>KS_Mortons_black3</t>
  </si>
  <si>
    <t>Hirudinidae</t>
  </si>
  <si>
    <t>KS_Morton_Brown#3</t>
  </si>
  <si>
    <t>echiura</t>
  </si>
  <si>
    <t>Clam C</t>
  </si>
  <si>
    <t>Tunicate (Unknown)</t>
  </si>
  <si>
    <t>KS_Grassy_Black#1</t>
  </si>
  <si>
    <t>Crab parts</t>
  </si>
  <si>
    <t>Petrolisthes</t>
  </si>
  <si>
    <t>Polychaete N</t>
  </si>
  <si>
    <t>KS_Grassy_Brown#1</t>
  </si>
  <si>
    <t>Urchin</t>
  </si>
  <si>
    <t>KS_Grassy_Black#2</t>
  </si>
  <si>
    <t>Polychaete J</t>
  </si>
  <si>
    <t>KS_Grassy_Brown#2</t>
  </si>
  <si>
    <t>Astyris gausapata</t>
  </si>
  <si>
    <t>Balanophyllia elegans</t>
  </si>
  <si>
    <t>Onoba carpenteri</t>
  </si>
  <si>
    <t>Pinnixa</t>
  </si>
  <si>
    <t>KS_Grassy_Brown#3</t>
  </si>
  <si>
    <t>Amphipod D</t>
  </si>
  <si>
    <t>Calliostoma C</t>
  </si>
  <si>
    <t>Ceratostoma</t>
  </si>
  <si>
    <t>Tubeworm E</t>
  </si>
  <si>
    <t>Chiton J</t>
  </si>
  <si>
    <t>Fissurellidea bimaculata</t>
  </si>
  <si>
    <t>Mites</t>
  </si>
  <si>
    <t>Oregonia gracilis</t>
  </si>
  <si>
    <t>Polychaete L</t>
  </si>
  <si>
    <t>ks_kamils_2_nudestocking#1</t>
  </si>
  <si>
    <t>Ostracoda C</t>
  </si>
  <si>
    <t>Sea Cucumbers</t>
  </si>
  <si>
    <t>ks_kamils_nudestocking#3</t>
  </si>
  <si>
    <t>Unknown (Sponge?)</t>
  </si>
  <si>
    <t>ks_kamils4</t>
  </si>
  <si>
    <t>arthropod</t>
  </si>
  <si>
    <t>bs</t>
  </si>
  <si>
    <t>bluestone</t>
  </si>
  <si>
    <t>gfi</t>
  </si>
  <si>
    <t>sephaines</t>
  </si>
  <si>
    <t>ks</t>
  </si>
  <si>
    <t>grassy</t>
  </si>
  <si>
    <t>ks_grassy_#3_nude_3 blue zipties</t>
  </si>
  <si>
    <t>mortons</t>
  </si>
  <si>
    <t>spring</t>
  </si>
  <si>
    <t>ks_spring_kamils_#1_Black</t>
  </si>
  <si>
    <t>ks_spring_kamils_#2_Black Hoser</t>
  </si>
  <si>
    <t>ks_spring_kamils_#3_Black Hoser</t>
  </si>
  <si>
    <t>#8</t>
  </si>
  <si>
    <t>#11</t>
  </si>
  <si>
    <t>#14</t>
  </si>
  <si>
    <t>#15</t>
  </si>
  <si>
    <t>ks_grassy_#4_nude_4 blue zipties</t>
  </si>
  <si>
    <t>ks_grassy_#3_black</t>
  </si>
  <si>
    <t>KS_Grassy_Black#3</t>
  </si>
  <si>
    <t>ks_grassy_#2_black</t>
  </si>
  <si>
    <t>KS_Mortons_Black#2</t>
  </si>
  <si>
    <t>Sphaerodoropsis</t>
  </si>
  <si>
    <t>minuta</t>
  </si>
  <si>
    <t>Sphaerodoridae</t>
  </si>
  <si>
    <t>Lumbrineridae</t>
  </si>
  <si>
    <t>Onuphidae</t>
  </si>
  <si>
    <t>Chlamys</t>
  </si>
  <si>
    <t>Pectinidae</t>
  </si>
  <si>
    <t>Asteroidea (Class)</t>
  </si>
  <si>
    <t>Colanthura</t>
  </si>
  <si>
    <t>bruscai</t>
  </si>
  <si>
    <t>Paranthuridae</t>
  </si>
  <si>
    <t>Sabellidae</t>
  </si>
  <si>
    <t>Number</t>
  </si>
  <si>
    <t>Mass</t>
  </si>
  <si>
    <t xml:space="preserve">Podoceridae </t>
  </si>
  <si>
    <t>Mopalia</t>
  </si>
  <si>
    <t>spectabilis</t>
  </si>
  <si>
    <t>Mopaliidae</t>
  </si>
  <si>
    <t>Tonicella</t>
  </si>
  <si>
    <t>Ischnochitonidae</t>
  </si>
  <si>
    <t>undocaerulea</t>
  </si>
  <si>
    <t>Dendrochiton</t>
  </si>
  <si>
    <t>flectens</t>
  </si>
  <si>
    <t>Lepidochitonidae</t>
  </si>
  <si>
    <t>adunca</t>
  </si>
  <si>
    <t>vulgaris</t>
  </si>
  <si>
    <t>Joeropsis</t>
  </si>
  <si>
    <t>Joeropsididae </t>
  </si>
  <si>
    <t>Leptochelia</t>
  </si>
  <si>
    <t>Leptocheliidae</t>
  </si>
  <si>
    <t>Tanaidacea (Order)</t>
  </si>
  <si>
    <t>Muricidae</t>
  </si>
  <si>
    <t>producta</t>
  </si>
  <si>
    <t>Mimulus</t>
  </si>
  <si>
    <t>foliatus</t>
  </si>
  <si>
    <t>Phascolosoma</t>
  </si>
  <si>
    <t>Ceratostoma foliatum</t>
  </si>
  <si>
    <t>hermit crab</t>
  </si>
  <si>
    <t>Scyra acutifrons</t>
  </si>
  <si>
    <t>sponge</t>
  </si>
  <si>
    <t>Tonicella sp.</t>
  </si>
  <si>
    <t>Calliastoma canaliculatum</t>
  </si>
  <si>
    <t>Cucumaria miniata</t>
  </si>
  <si>
    <t>cucumber</t>
  </si>
  <si>
    <t>Petrolisthes enomerus</t>
  </si>
  <si>
    <t>porcelain crab spp.</t>
  </si>
  <si>
    <t>Acmaea mitra</t>
  </si>
  <si>
    <t>Tegula funebralis</t>
  </si>
  <si>
    <t>Tegula pulligo</t>
  </si>
  <si>
    <t>Asterina miniata</t>
  </si>
  <si>
    <t>seastar</t>
  </si>
  <si>
    <t>Lepidozona spp.</t>
  </si>
  <si>
    <t>Ophiopholus aculeata</t>
  </si>
  <si>
    <t>brittle star</t>
  </si>
  <si>
    <t>#16</t>
  </si>
  <si>
    <t>Astraea gibberosa</t>
  </si>
  <si>
    <t>Hemigrapsus nudus</t>
  </si>
  <si>
    <t>Lepidinoza spp.</t>
  </si>
  <si>
    <t>Henricia leviuscula (juvenile)</t>
  </si>
  <si>
    <t>Obelia sp.</t>
  </si>
  <si>
    <t>Peramphithoae humeralis</t>
  </si>
  <si>
    <t>isopod?</t>
  </si>
  <si>
    <t>Plumularia goodei</t>
  </si>
  <si>
    <t>Pycnogonidae</t>
  </si>
  <si>
    <t>Pandalus sp.</t>
  </si>
  <si>
    <t>shrimp</t>
  </si>
  <si>
    <t>Calliostoma ligatum</t>
  </si>
  <si>
    <t>Mimulus foliatus</t>
  </si>
  <si>
    <t>Evasterias juvenile</t>
  </si>
  <si>
    <t>Pagurus sp.</t>
  </si>
  <si>
    <t>Pugettia richii</t>
  </si>
  <si>
    <t>Mopalia sp.</t>
  </si>
  <si>
    <t>Amphissa columbiana</t>
  </si>
  <si>
    <t>Hippodiplosia insculpta</t>
  </si>
  <si>
    <t>Pagarus sp.</t>
  </si>
  <si>
    <t>Crepidula sp.</t>
  </si>
  <si>
    <t>Lothopanopeus bellus</t>
  </si>
  <si>
    <t>Placiphorella rufa</t>
  </si>
  <si>
    <t>Pugettia gracilis</t>
  </si>
  <si>
    <t>Strongylocentrotus droebachiensis</t>
  </si>
  <si>
    <t>Heteropora pacifica</t>
  </si>
  <si>
    <t>Ocinebrina interfossa</t>
  </si>
  <si>
    <t>amphipod</t>
  </si>
  <si>
    <t>Solaster dawsoni</t>
  </si>
  <si>
    <t>Pagarus hemphilli</t>
  </si>
  <si>
    <t>Lepidozona intersintus</t>
  </si>
  <si>
    <t>brittlestar</t>
  </si>
  <si>
    <t>mussel byssal threads</t>
  </si>
  <si>
    <t>Placiphorella vellata</t>
  </si>
  <si>
    <t>Obelia</t>
  </si>
  <si>
    <t>Lothopanopeus bellus bellus</t>
  </si>
  <si>
    <t>Diodora aspera</t>
  </si>
  <si>
    <t>juvenile Cancer productus</t>
  </si>
  <si>
    <t>Pseudocnus hibricus</t>
  </si>
  <si>
    <t>Amphissa versicolor</t>
  </si>
  <si>
    <t>Cryptolithoides typicus</t>
  </si>
  <si>
    <t>Polycheria</t>
  </si>
  <si>
    <t>osborni</t>
  </si>
  <si>
    <t>Dexaminidae</t>
  </si>
  <si>
    <t>angusta</t>
  </si>
  <si>
    <t>Lirularia BB</t>
  </si>
  <si>
    <t>Monocoraphium</t>
  </si>
  <si>
    <t>Coriphiidae</t>
  </si>
  <si>
    <t>Idanthyrsus</t>
  </si>
  <si>
    <t>armatus</t>
  </si>
  <si>
    <t>Sabellariidae</t>
  </si>
  <si>
    <t>Terebellidae</t>
  </si>
  <si>
    <t>Ostracoda (Class)</t>
  </si>
  <si>
    <t>Copepoda (Subclass)</t>
  </si>
  <si>
    <t>Echinoidae (Class)</t>
  </si>
  <si>
    <t>Marsenina</t>
  </si>
  <si>
    <t>stearnsii</t>
  </si>
  <si>
    <t>Serpula</t>
  </si>
  <si>
    <t>columbiana</t>
  </si>
  <si>
    <t>Serpulidae</t>
  </si>
  <si>
    <t>Chelyosonia</t>
  </si>
  <si>
    <t>productum</t>
  </si>
  <si>
    <t>Corellidae </t>
  </si>
  <si>
    <t>Nuttallina</t>
  </si>
  <si>
    <t>Astyris</t>
  </si>
  <si>
    <t>gausapata</t>
  </si>
  <si>
    <t>Promartynia</t>
  </si>
  <si>
    <t>pulligo</t>
  </si>
  <si>
    <t>Unknown</t>
  </si>
  <si>
    <t>Archaeogastropoda (Order)</t>
  </si>
  <si>
    <t>Trimusculus</t>
  </si>
  <si>
    <t>reticulatus</t>
  </si>
  <si>
    <t>Trimusculidae</t>
  </si>
  <si>
    <t>tubicola</t>
  </si>
  <si>
    <t>Pinnotheridae</t>
  </si>
  <si>
    <t>Betaeus</t>
  </si>
  <si>
    <t>Cancridae</t>
  </si>
  <si>
    <t>Caprella</t>
  </si>
  <si>
    <t>Lyonsia</t>
  </si>
  <si>
    <t>arenosa</t>
  </si>
  <si>
    <t>Lyonsiidae</t>
  </si>
  <si>
    <t>Anomalodesmata (Order)</t>
  </si>
  <si>
    <t>Glans</t>
  </si>
  <si>
    <t>carpenteri</t>
  </si>
  <si>
    <t>Carditidae</t>
  </si>
  <si>
    <t>Crepidula</t>
  </si>
  <si>
    <t>perforans</t>
  </si>
  <si>
    <t>Calyptraeidae</t>
  </si>
  <si>
    <t>Cryptolithodes</t>
  </si>
  <si>
    <t>typicus</t>
  </si>
  <si>
    <t>Lithodidae</t>
  </si>
  <si>
    <t>Cumella</t>
  </si>
  <si>
    <t>Nannastacidae </t>
  </si>
  <si>
    <t>Odostomia</t>
  </si>
  <si>
    <t>Pyramidellidae</t>
  </si>
  <si>
    <t>Foraminifera (Phylum)</t>
  </si>
  <si>
    <t>Granulina</t>
  </si>
  <si>
    <t>margaritula</t>
  </si>
  <si>
    <t>Cystiscidae</t>
  </si>
  <si>
    <t>Diaphana</t>
  </si>
  <si>
    <t>californica</t>
  </si>
  <si>
    <t>Diaphanidae</t>
  </si>
  <si>
    <t>Pagurus</t>
  </si>
  <si>
    <t>Paguridae</t>
  </si>
  <si>
    <t>Hiatella</t>
  </si>
  <si>
    <t>arctica</t>
  </si>
  <si>
    <t>Hiatellidae</t>
  </si>
  <si>
    <t>Myoida (Order)</t>
  </si>
  <si>
    <t>Cryptonatica</t>
  </si>
  <si>
    <t>affinus</t>
  </si>
  <si>
    <t>Naticidae</t>
  </si>
  <si>
    <t>Idotea</t>
  </si>
  <si>
    <t>urotoma</t>
  </si>
  <si>
    <t>Idoteidae</t>
  </si>
  <si>
    <t>Isopoda (Order)</t>
  </si>
  <si>
    <t>Munna</t>
  </si>
  <si>
    <t>Munnidae</t>
  </si>
  <si>
    <t>Veneroida (Order)</t>
  </si>
  <si>
    <t>Bittium</t>
  </si>
  <si>
    <t>Cerithiidae</t>
  </si>
  <si>
    <t>Alvania</t>
  </si>
  <si>
    <t>Rissoidae</t>
  </si>
  <si>
    <t>Lirularia</t>
  </si>
  <si>
    <t>succincta</t>
  </si>
  <si>
    <t>Trochidae</t>
  </si>
  <si>
    <t>parcipicta</t>
  </si>
  <si>
    <t>Pugettia</t>
  </si>
  <si>
    <t>Epialtidae</t>
  </si>
  <si>
    <t>Lottiidae</t>
  </si>
  <si>
    <t>Lacuna</t>
  </si>
  <si>
    <t>vincta</t>
  </si>
  <si>
    <t>Littorinidae</t>
  </si>
  <si>
    <t>Mytilidae</t>
  </si>
  <si>
    <t>Mytiloida (Order)</t>
  </si>
  <si>
    <t>Nemata (Phylum)</t>
  </si>
  <si>
    <t>Aeolidina (suborder)</t>
  </si>
  <si>
    <t>Philomedidae</t>
  </si>
  <si>
    <t xml:space="preserve">Oyster </t>
  </si>
  <si>
    <t>Pododesmus</t>
  </si>
  <si>
    <t>macrochisma</t>
  </si>
  <si>
    <t>Anomiidae</t>
  </si>
  <si>
    <t>Platynereis</t>
  </si>
  <si>
    <t>bicanaliculata</t>
  </si>
  <si>
    <t xml:space="preserve">Nereidae </t>
  </si>
  <si>
    <t>Halosydna</t>
  </si>
  <si>
    <t>brevisetosa</t>
  </si>
  <si>
    <t>Polynoidae</t>
  </si>
  <si>
    <t>Syllidae</t>
  </si>
  <si>
    <t>Naineris</t>
  </si>
  <si>
    <t>dendritica</t>
  </si>
  <si>
    <t>Orbinidae</t>
  </si>
  <si>
    <t>Odontosyllis</t>
  </si>
  <si>
    <t>Cirratulus</t>
  </si>
  <si>
    <t>cirratus</t>
  </si>
  <si>
    <t>Cirratulidae</t>
  </si>
  <si>
    <t>Armandia</t>
  </si>
  <si>
    <t>brevis</t>
  </si>
  <si>
    <t>Ophellidae</t>
  </si>
  <si>
    <t>Peramphithoae</t>
  </si>
  <si>
    <t>humeralis</t>
  </si>
  <si>
    <t>Plumularia</t>
  </si>
  <si>
    <t>goodei</t>
  </si>
  <si>
    <t>Pandalus</t>
  </si>
  <si>
    <t>versicolor</t>
  </si>
  <si>
    <t>Bugula</t>
  </si>
  <si>
    <t>Diodora</t>
  </si>
  <si>
    <t>aspera</t>
  </si>
  <si>
    <t>Evasterias</t>
  </si>
  <si>
    <t>intersintus</t>
  </si>
  <si>
    <t>bellus</t>
  </si>
  <si>
    <t>interfossa</t>
  </si>
  <si>
    <t>hemphilli</t>
  </si>
  <si>
    <t>Placiphorella</t>
  </si>
  <si>
    <t>rufa</t>
  </si>
  <si>
    <t>vellata</t>
  </si>
  <si>
    <t>Pseudocnus</t>
  </si>
  <si>
    <t>hibricus</t>
  </si>
  <si>
    <t>Schizoporella</t>
  </si>
  <si>
    <t>unicornis</t>
  </si>
  <si>
    <t>Solaster</t>
  </si>
  <si>
    <t>dawsoni</t>
  </si>
  <si>
    <t>droebachiensis</t>
  </si>
  <si>
    <t>Sertulariidae</t>
  </si>
  <si>
    <t>crab</t>
  </si>
  <si>
    <t>snail</t>
  </si>
  <si>
    <t>sea spider</t>
  </si>
  <si>
    <t>Asterinidae</t>
  </si>
  <si>
    <t>batstar</t>
  </si>
  <si>
    <t>Bugulidae</t>
  </si>
  <si>
    <t>isopod</t>
  </si>
  <si>
    <t>cumacea</t>
  </si>
  <si>
    <t>abalone</t>
  </si>
  <si>
    <t>tanaid</t>
  </si>
  <si>
    <t xml:space="preserve">isopod </t>
  </si>
  <si>
    <t>Campanulariidae</t>
  </si>
  <si>
    <t>Lophopanopeus</t>
  </si>
  <si>
    <t>Panopeidae</t>
  </si>
  <si>
    <t>Pandalidae</t>
  </si>
  <si>
    <t>agassizii</t>
  </si>
  <si>
    <t>Sipuncula</t>
  </si>
  <si>
    <t>Tricolia</t>
  </si>
  <si>
    <t>pulloides</t>
  </si>
  <si>
    <t>Turbinidae</t>
  </si>
  <si>
    <t>Phyllodocidae</t>
  </si>
  <si>
    <t>Cerebratulus</t>
  </si>
  <si>
    <t>californiensis</t>
  </si>
  <si>
    <t>Anoplodactylus</t>
  </si>
  <si>
    <t>viridintestinalis</t>
  </si>
  <si>
    <t>Phoxichilidiidae</t>
  </si>
  <si>
    <t>Lepasterias</t>
  </si>
  <si>
    <t>Asteriidae</t>
  </si>
  <si>
    <t>Dodecaceria</t>
  </si>
  <si>
    <t>fewkesi</t>
  </si>
  <si>
    <t>Praxillella</t>
  </si>
  <si>
    <t>Maldanidae</t>
  </si>
  <si>
    <t>Petricola and Nutricola</t>
  </si>
  <si>
    <t>Ammothella</t>
  </si>
  <si>
    <t>Ammotheidae</t>
  </si>
  <si>
    <t>Tanaidacea (Order)</t>
  </si>
  <si>
    <t>Acantholithodes</t>
  </si>
  <si>
    <t>hispidus</t>
  </si>
  <si>
    <t>Ophiopholis</t>
  </si>
  <si>
    <t>kennerlyi</t>
  </si>
  <si>
    <t>Ophiactidae</t>
  </si>
  <si>
    <t>Calliostoma</t>
  </si>
  <si>
    <t>ligatum</t>
  </si>
  <si>
    <t>Calliostomatidae</t>
  </si>
  <si>
    <t>Haliotis</t>
  </si>
  <si>
    <t>kamtschatkana</t>
  </si>
  <si>
    <t>Haliotidae</t>
  </si>
  <si>
    <t>rufescens</t>
  </si>
  <si>
    <t>Paranemertes</t>
  </si>
  <si>
    <t>peregrina</t>
  </si>
  <si>
    <t>Emplectonematidae</t>
  </si>
  <si>
    <t>Nemertea (Phylum)</t>
  </si>
  <si>
    <t>Cucumaria</t>
  </si>
  <si>
    <t>Cucumariidae</t>
  </si>
  <si>
    <t>Styela</t>
  </si>
  <si>
    <t>montereyensis</t>
  </si>
  <si>
    <t>Styelidae</t>
  </si>
  <si>
    <t>Velutina</t>
  </si>
  <si>
    <t>velutina</t>
  </si>
  <si>
    <t>Podocerus</t>
  </si>
  <si>
    <t>cristatas</t>
  </si>
  <si>
    <t>richii</t>
  </si>
  <si>
    <t>Henricia</t>
  </si>
  <si>
    <t>Echinasteridae</t>
  </si>
  <si>
    <t>Epitonium</t>
  </si>
  <si>
    <t>Epitoniidae</t>
  </si>
  <si>
    <t>Bivalvia (Class)</t>
  </si>
  <si>
    <t>Clavelina</t>
  </si>
  <si>
    <t>huntsmani</t>
  </si>
  <si>
    <t>Clavelinidae</t>
  </si>
  <si>
    <t>Synapseudes</t>
  </si>
  <si>
    <t>Metapseudidae</t>
  </si>
  <si>
    <t>Fissurellidea</t>
  </si>
  <si>
    <t>bimaculata</t>
  </si>
  <si>
    <t>Fissurellidae</t>
  </si>
  <si>
    <t>Remains</t>
  </si>
  <si>
    <t>Chaetopleura</t>
  </si>
  <si>
    <t>gemma</t>
  </si>
  <si>
    <t>Chaetopleuridae</t>
  </si>
  <si>
    <t>Balanophyllia</t>
  </si>
  <si>
    <t>elegans</t>
  </si>
  <si>
    <t>Dendrophylliidae</t>
  </si>
  <si>
    <t>Chlorostoma</t>
  </si>
  <si>
    <t>funebralis</t>
  </si>
  <si>
    <t>Lepidozona</t>
  </si>
  <si>
    <t>mertensii</t>
  </si>
  <si>
    <t>interstinctus</t>
  </si>
  <si>
    <t>Varunidae</t>
  </si>
  <si>
    <t>Pachycheles</t>
  </si>
  <si>
    <t>rudis</t>
  </si>
  <si>
    <t>Porcellanidae</t>
  </si>
  <si>
    <t>Flabelligeridae</t>
  </si>
  <si>
    <t>hoser_id</t>
    <phoneticPr fontId="1" type="noConversion"/>
  </si>
  <si>
    <t>physsampleid</t>
    <phoneticPr fontId="1" type="noConversion"/>
  </si>
  <si>
    <t>species</t>
    <phoneticPr fontId="1" type="noConversion"/>
  </si>
  <si>
    <t>voucher</t>
    <phoneticPr fontId="1" type="noConversion"/>
  </si>
  <si>
    <t>group1</t>
    <phoneticPr fontId="1" type="noConversion"/>
  </si>
  <si>
    <t>weight (g)</t>
    <phoneticPr fontId="1" type="noConversion"/>
  </si>
  <si>
    <t>number of individuals</t>
    <phoneticPr fontId="1" type="noConversion"/>
  </si>
  <si>
    <t>notes</t>
    <phoneticPr fontId="1" type="noConversion"/>
  </si>
  <si>
    <t>bs</t>
    <phoneticPr fontId="1" type="noConversion"/>
  </si>
  <si>
    <t>bluestone</t>
    <phoneticPr fontId="1" type="noConversion"/>
  </si>
  <si>
    <t>#1</t>
    <phoneticPr fontId="1" type="noConversion"/>
  </si>
  <si>
    <t>articulated coralline</t>
    <phoneticPr fontId="1" type="noConversion"/>
  </si>
  <si>
    <t>art_cor</t>
    <phoneticPr fontId="1" type="noConversion"/>
  </si>
  <si>
    <t>drift algae (red)</t>
    <phoneticPr fontId="1" type="noConversion"/>
  </si>
  <si>
    <t>red algae</t>
    <phoneticPr fontId="1" type="noConversion"/>
  </si>
  <si>
    <t>drift eelgrass</t>
    <phoneticPr fontId="1" type="noConversion"/>
  </si>
  <si>
    <t>drift kelp</t>
    <phoneticPr fontId="1" type="noConversion"/>
  </si>
  <si>
    <t>Macrocystis integrifolia</t>
    <phoneticPr fontId="1" type="noConversion"/>
  </si>
  <si>
    <t>kelp</t>
    <phoneticPr fontId="1" type="noConversion"/>
  </si>
  <si>
    <t>#2</t>
    <phoneticPr fontId="1" type="noConversion"/>
  </si>
  <si>
    <t>Calliarthron spp.</t>
    <phoneticPr fontId="1" type="noConversion"/>
  </si>
  <si>
    <t>mainly pterygophera</t>
    <phoneticPr fontId="1" type="noConversion"/>
  </si>
  <si>
    <t>#3</t>
    <phoneticPr fontId="1" type="noConversion"/>
  </si>
  <si>
    <t>filamentous red algae</t>
    <phoneticPr fontId="1" type="noConversion"/>
  </si>
  <si>
    <t>Alpheidae</t>
  </si>
  <si>
    <t>sinuata</t>
  </si>
  <si>
    <t>Dorididae</t>
  </si>
  <si>
    <t>nudibranch</t>
  </si>
  <si>
    <t>Terebratulina</t>
  </si>
  <si>
    <t>unguicula</t>
  </si>
  <si>
    <t>Cancellothyrididae</t>
  </si>
  <si>
    <t>Terebratulida (Order)</t>
  </si>
  <si>
    <t>Gold Polychate B</t>
  </si>
  <si>
    <t>Scyra</t>
  </si>
  <si>
    <t>acutifrons</t>
  </si>
  <si>
    <t>Pisidae</t>
  </si>
  <si>
    <t>Moonsnail A</t>
  </si>
  <si>
    <t>Monostylifera</t>
  </si>
  <si>
    <t>Tetrastemmatidae</t>
  </si>
  <si>
    <t>pubescens</t>
  </si>
  <si>
    <t>Pink Polychaete A</t>
  </si>
  <si>
    <t>Strongylocentrotus</t>
  </si>
  <si>
    <t>purpuratus</t>
  </si>
  <si>
    <t>Strongylocentrotidae</t>
  </si>
  <si>
    <t>Ampissa</t>
  </si>
  <si>
    <t>Echiuria</t>
  </si>
  <si>
    <t>Lineidae</t>
  </si>
  <si>
    <t>Actinaria (Order)</t>
  </si>
  <si>
    <t>Polycirrus</t>
  </si>
  <si>
    <t>sp.</t>
  </si>
  <si>
    <t>squamata</t>
  </si>
  <si>
    <t>Lilabuccinum dirum</t>
  </si>
  <si>
    <t>Notoplana</t>
  </si>
  <si>
    <t>Notoplanidae</t>
  </si>
  <si>
    <t>Acteocina</t>
  </si>
  <si>
    <t>harpa</t>
  </si>
  <si>
    <t>Cylichnidae</t>
  </si>
  <si>
    <t>Astraea</t>
  </si>
  <si>
    <t>gibberosa</t>
  </si>
  <si>
    <t>Gari</t>
  </si>
  <si>
    <t>Psammobiidae</t>
  </si>
  <si>
    <t>Clarelina huatsmani</t>
  </si>
  <si>
    <t>Haitella Arctica</t>
  </si>
  <si>
    <t>Solamen</t>
  </si>
  <si>
    <t>Turridae</t>
  </si>
  <si>
    <t>Leptoplana</t>
  </si>
  <si>
    <t>chloranota</t>
  </si>
  <si>
    <t>Leptoplanidae </t>
  </si>
  <si>
    <t>Glycera</t>
  </si>
  <si>
    <t>nana</t>
  </si>
  <si>
    <t>Glyceridae</t>
  </si>
  <si>
    <t>Neoamphitrite</t>
  </si>
  <si>
    <t>robusta</t>
  </si>
  <si>
    <t>Pollicipes</t>
  </si>
  <si>
    <t>polymerus</t>
  </si>
  <si>
    <t>Pollicipedidae</t>
  </si>
  <si>
    <t xml:space="preserve">Sea Anemone </t>
  </si>
  <si>
    <t>Actiniidae</t>
  </si>
  <si>
    <t>Sabellana</t>
  </si>
  <si>
    <t>cementanum</t>
  </si>
  <si>
    <t>inornatum</t>
  </si>
  <si>
    <t xml:space="preserve">Debris </t>
  </si>
  <si>
    <t>Enopla</t>
  </si>
  <si>
    <t>sp. A</t>
  </si>
  <si>
    <t>Hoplonemertea (Order)</t>
  </si>
  <si>
    <t>Oregonia</t>
  </si>
  <si>
    <t>gracilis</t>
  </si>
  <si>
    <t>Oregoniidae</t>
  </si>
  <si>
    <t>Hesionidae</t>
  </si>
  <si>
    <t>Type</t>
  </si>
  <si>
    <t>canaliculatum</t>
  </si>
  <si>
    <t>lineata</t>
  </si>
  <si>
    <t>productus</t>
  </si>
  <si>
    <t>Chelyosoma</t>
  </si>
  <si>
    <t>Abietinaria</t>
  </si>
  <si>
    <t>greeni</t>
  </si>
  <si>
    <t>foliatum</t>
  </si>
  <si>
    <t>miniata</t>
  </si>
  <si>
    <t>enomerus</t>
  </si>
  <si>
    <t>Acmaea</t>
  </si>
  <si>
    <t>mitra</t>
  </si>
  <si>
    <t>Asterina</t>
  </si>
  <si>
    <t>Ophiopholus</t>
  </si>
  <si>
    <t>aculeata</t>
  </si>
  <si>
    <t>nudis</t>
  </si>
  <si>
    <t>leviuscula</t>
  </si>
  <si>
    <t>Smithora naidum + phyllospadix spp.</t>
    <phoneticPr fontId="1" type="noConversion"/>
  </si>
  <si>
    <t>eelgrass</t>
    <phoneticPr fontId="1" type="noConversion"/>
  </si>
  <si>
    <t>see voucher</t>
    <phoneticPr fontId="1" type="noConversion"/>
  </si>
  <si>
    <t>more purple than calliarthron</t>
    <phoneticPr fontId="1" type="noConversion"/>
  </si>
  <si>
    <t>Chondracanthus exasperatus</t>
    <phoneticPr fontId="1" type="noConversion"/>
  </si>
  <si>
    <t>not sure of species</t>
    <phoneticPr fontId="1" type="noConversion"/>
  </si>
  <si>
    <t>Smithora?</t>
    <phoneticPr fontId="1" type="noConversion"/>
  </si>
  <si>
    <t>Phyllospadix drift</t>
    <phoneticPr fontId="1" type="noConversion"/>
  </si>
  <si>
    <t>drift</t>
    <phoneticPr fontId="1" type="noConversion"/>
  </si>
  <si>
    <t>#14</t>
    <phoneticPr fontId="1" type="noConversion"/>
  </si>
  <si>
    <t>#15</t>
    <phoneticPr fontId="1" type="noConversion"/>
  </si>
  <si>
    <t>#17</t>
    <phoneticPr fontId="1" type="noConversion"/>
  </si>
  <si>
    <t>#18</t>
    <phoneticPr fontId="1" type="noConversion"/>
  </si>
  <si>
    <t>sephaines</t>
    <phoneticPr fontId="1" type="noConversion"/>
  </si>
  <si>
    <t>?</t>
    <phoneticPr fontId="1" type="noConversion"/>
  </si>
  <si>
    <t>Zostera japonica</t>
    <phoneticPr fontId="1" type="noConversion"/>
  </si>
  <si>
    <t>#13</t>
    <phoneticPr fontId="1" type="noConversion"/>
  </si>
  <si>
    <t>red algae scraps</t>
    <phoneticPr fontId="1" type="noConversion"/>
  </si>
  <si>
    <t>ks</t>
    <phoneticPr fontId="1" type="noConversion"/>
  </si>
  <si>
    <t>grassy</t>
    <phoneticPr fontId="1" type="noConversion"/>
  </si>
  <si>
    <t>ks_grassy_#2_nudestocking</t>
    <phoneticPr fontId="1" type="noConversion"/>
  </si>
  <si>
    <t>Bangia spp.</t>
    <phoneticPr fontId="1" type="noConversion"/>
  </si>
  <si>
    <t>Callophyllis spp.</t>
    <phoneticPr fontId="1" type="noConversion"/>
  </si>
  <si>
    <t>Plumulariidae</t>
  </si>
  <si>
    <t>Schizoporellidae</t>
  </si>
  <si>
    <t>Solasteridae</t>
  </si>
  <si>
    <t>anemone</t>
  </si>
  <si>
    <t>Opuntiella californica</t>
  </si>
  <si>
    <t>Polyneura latissima</t>
  </si>
  <si>
    <t>Osmundea spectabilis</t>
  </si>
  <si>
    <t>Rhodymenia californica</t>
  </si>
  <si>
    <t>??? Porphyra spp.</t>
  </si>
  <si>
    <t>????</t>
  </si>
  <si>
    <t>???Fucus spp.</t>
  </si>
  <si>
    <t>Porphyra sp.</t>
  </si>
  <si>
    <t>Ulva sp.</t>
  </si>
  <si>
    <t>Kyle's ID's</t>
  </si>
  <si>
    <t>Unknown Kelp #1</t>
  </si>
  <si>
    <t>Corallina vancouverensis</t>
  </si>
  <si>
    <t>Bossiella californica schmittii</t>
  </si>
  <si>
    <t>Calliarthron tuberculosum</t>
  </si>
  <si>
    <t>Bossiella plumosa</t>
  </si>
  <si>
    <t>Smithora naiadum</t>
  </si>
  <si>
    <t>Griffithsia pacifica</t>
  </si>
  <si>
    <t>Cryptopleura ruprechtiana</t>
  </si>
  <si>
    <t>Rhodoptilum plumosum</t>
  </si>
  <si>
    <t>Unknown Red Blade #1</t>
  </si>
  <si>
    <t>Callophyllis edentata</t>
  </si>
  <si>
    <t>Callophyllis flabellulata</t>
  </si>
  <si>
    <t>Callophyllis heanophylla</t>
  </si>
  <si>
    <t>Neodilsea borealis</t>
  </si>
  <si>
    <t>Unknown Red Blade #2</t>
  </si>
  <si>
    <t>Myriogramme pulchra</t>
  </si>
  <si>
    <t>Gracilariopsis andersonii</t>
  </si>
  <si>
    <t>Nitophyllum hollenbergii</t>
  </si>
  <si>
    <t>Unknown Red #1</t>
  </si>
  <si>
    <t>Pterosiphonia hamata</t>
  </si>
  <si>
    <t>Mazzaella splendens</t>
  </si>
  <si>
    <t>Neogastroclonium subarticulatum (?)</t>
  </si>
  <si>
    <t>Rhodymenia pacifica</t>
  </si>
  <si>
    <t>Bossiella chiloensis</t>
  </si>
  <si>
    <t>Bossiella frondescens</t>
  </si>
  <si>
    <t>Bossiella orbigniana dichotoma</t>
  </si>
  <si>
    <t>Chondracanthus corymiberus</t>
  </si>
  <si>
    <t>Unknown Red Blade #3</t>
  </si>
  <si>
    <t>Pyropia sp. #2</t>
  </si>
  <si>
    <t>Chondracanthus corymbifera</t>
  </si>
  <si>
    <t>Fucus disticulus</t>
  </si>
  <si>
    <t>Pyropia sp. #1</t>
  </si>
  <si>
    <t>Ulva (prob. Lactuca)</t>
  </si>
  <si>
    <t>#13 (SEN)</t>
  </si>
  <si>
    <t>Check Code</t>
  </si>
  <si>
    <t>KS_Grassy_Br3_Aug22_Unk3</t>
  </si>
  <si>
    <t>KS_Kam_B1_Aug20_Unk1</t>
  </si>
  <si>
    <t>Unknown Site</t>
  </si>
  <si>
    <t>coll_date</t>
    <phoneticPr fontId="1" type="noConversion"/>
  </si>
  <si>
    <t>region</t>
    <phoneticPr fontId="1" type="noConversion"/>
  </si>
  <si>
    <t>location</t>
    <phoneticPr fontId="1" type="noConversion"/>
  </si>
  <si>
    <t>unknown red #5</t>
    <phoneticPr fontId="1" type="noConversion"/>
  </si>
  <si>
    <t>ks_grassy_#2_black</t>
    <phoneticPr fontId="1" type="noConversion"/>
  </si>
  <si>
    <t>KS_Grassy_Black#2</t>
    <phoneticPr fontId="1" type="noConversion"/>
  </si>
  <si>
    <t>Fauchia</t>
    <phoneticPr fontId="1" type="noConversion"/>
  </si>
  <si>
    <t>Mazzaella sp.</t>
    <phoneticPr fontId="1" type="noConversion"/>
  </si>
  <si>
    <t>Opuntiella californica</t>
    <phoneticPr fontId="1" type="noConversion"/>
  </si>
  <si>
    <t>KS_Grassy_BL2_Aug22_Opuntiella</t>
    <phoneticPr fontId="1" type="noConversion"/>
  </si>
  <si>
    <t>unidentified red algae bits</t>
    <phoneticPr fontId="1" type="noConversion"/>
  </si>
  <si>
    <t>KS_Grassy_BL1_Aug22_Unk3</t>
    <phoneticPr fontId="1" type="noConversion"/>
  </si>
  <si>
    <t>KS_Grassy_Br1_Aug22_Unk4</t>
    <phoneticPr fontId="1" type="noConversion"/>
  </si>
  <si>
    <t>KS_Grassy_BL2_Aug22_Unk3</t>
    <phoneticPr fontId="1" type="noConversion"/>
  </si>
  <si>
    <t>KS_Grassy_BL1_Aug22_Unk8</t>
    <phoneticPr fontId="1" type="noConversion"/>
  </si>
  <si>
    <t>KS_Grassy_BL2_Aug22_Unk5</t>
    <phoneticPr fontId="1" type="noConversion"/>
  </si>
  <si>
    <t>unknown red #6</t>
    <phoneticPr fontId="1" type="noConversion"/>
  </si>
  <si>
    <t>KS_Grassy_BL1_Aug22_Unk6</t>
    <phoneticPr fontId="1" type="noConversion"/>
  </si>
  <si>
    <t>ks_grassy_#1_black</t>
    <phoneticPr fontId="1" type="noConversion"/>
  </si>
  <si>
    <t>KS_Grassy_Black#1</t>
    <phoneticPr fontId="1" type="noConversion"/>
  </si>
  <si>
    <t>KS_Grassy_1Black_unid#1</t>
    <phoneticPr fontId="1" type="noConversion"/>
  </si>
  <si>
    <t>unknown brown kelp</t>
    <phoneticPr fontId="1" type="noConversion"/>
  </si>
  <si>
    <t>vouchered</t>
    <phoneticPr fontId="1" type="noConversion"/>
  </si>
  <si>
    <t>algae</t>
    <phoneticPr fontId="1" type="noConversion"/>
  </si>
  <si>
    <t>#4</t>
    <phoneticPr fontId="1" type="noConversion"/>
  </si>
  <si>
    <t>various species including corallina vancouveriensis</t>
    <phoneticPr fontId="1" type="noConversion"/>
  </si>
  <si>
    <t>Bossiella spp.</t>
    <phoneticPr fontId="1" type="noConversion"/>
  </si>
  <si>
    <t>Pterygophera</t>
    <phoneticPr fontId="1" type="noConversion"/>
  </si>
  <si>
    <t>not sure if it came from this plot</t>
    <phoneticPr fontId="1" type="noConversion"/>
  </si>
  <si>
    <t>#5</t>
    <phoneticPr fontId="1" type="noConversion"/>
  </si>
  <si>
    <t>mostly Alaria and Pterygophera</t>
    <phoneticPr fontId="1" type="noConversion"/>
  </si>
  <si>
    <t>#6</t>
    <phoneticPr fontId="1" type="noConversion"/>
  </si>
  <si>
    <t>vouchered (sample #5)</t>
    <phoneticPr fontId="1" type="noConversion"/>
  </si>
  <si>
    <t>see bluestone #5 vouchered specimen</t>
    <phoneticPr fontId="1" type="noConversion"/>
  </si>
  <si>
    <t>NOT SURE WHERE THIS IS FROM??? CONFIRM WITH JOCELYN</t>
    <phoneticPr fontId="1" type="noConversion"/>
  </si>
  <si>
    <t>#7</t>
    <phoneticPr fontId="1" type="noConversion"/>
  </si>
  <si>
    <t>voucher for bluestone #8-9</t>
    <phoneticPr fontId="1" type="noConversion"/>
  </si>
  <si>
    <t>same as voucher for bluestone #8, #9</t>
    <phoneticPr fontId="1" type="noConversion"/>
  </si>
  <si>
    <t>crustose coralline</t>
    <phoneticPr fontId="1" type="noConversion"/>
  </si>
  <si>
    <t>crust_cor</t>
    <phoneticPr fontId="1" type="noConversion"/>
  </si>
  <si>
    <t>bluestone july 4, quadrat #1, JCN &amp; SK</t>
    <phoneticPr fontId="1" type="noConversion"/>
  </si>
  <si>
    <t>#8</t>
    <phoneticPr fontId="1" type="noConversion"/>
  </si>
  <si>
    <t>Desmerestia</t>
    <phoneticPr fontId="1" type="noConversion"/>
  </si>
  <si>
    <t>desmerestia</t>
    <phoneticPr fontId="1" type="noConversion"/>
  </si>
  <si>
    <t>Nereocystis</t>
    <phoneticPr fontId="1" type="noConversion"/>
  </si>
  <si>
    <t>unknown fleshy red</t>
    <phoneticPr fontId="1" type="noConversion"/>
  </si>
  <si>
    <t>#9</t>
    <phoneticPr fontId="1" type="noConversion"/>
  </si>
  <si>
    <t>voucher #8-9</t>
    <phoneticPr fontId="1" type="noConversion"/>
  </si>
  <si>
    <t>drift nereocystis</t>
    <phoneticPr fontId="1" type="noConversion"/>
  </si>
  <si>
    <t>Laminaria setchellii</t>
    <phoneticPr fontId="1" type="noConversion"/>
  </si>
  <si>
    <t>Pleurophycus</t>
    <phoneticPr fontId="1" type="noConversion"/>
  </si>
  <si>
    <t>JCN &amp; SK, quadrat #4, july 4</t>
    <phoneticPr fontId="1" type="noConversion"/>
  </si>
  <si>
    <t>#10</t>
    <phoneticPr fontId="1" type="noConversion"/>
  </si>
  <si>
    <t>voucer #8-9</t>
    <phoneticPr fontId="1" type="noConversion"/>
  </si>
  <si>
    <t>Costaria costata</t>
    <phoneticPr fontId="1" type="noConversion"/>
  </si>
  <si>
    <t>Stefan &amp; Becca quad #1 (?); July 4</t>
    <phoneticPr fontId="1" type="noConversion"/>
  </si>
  <si>
    <t>voucher #8-10</t>
    <phoneticPr fontId="1" type="noConversion"/>
  </si>
  <si>
    <t>#11</t>
    <phoneticPr fontId="1" type="noConversion"/>
  </si>
  <si>
    <t>kelp recruits</t>
    <phoneticPr fontId="1" type="noConversion"/>
  </si>
  <si>
    <t>#12</t>
    <phoneticPr fontId="1" type="noConversion"/>
  </si>
  <si>
    <t>crustose coralline</t>
    <phoneticPr fontId="1" type="noConversion"/>
  </si>
  <si>
    <t>crust_cor</t>
    <phoneticPr fontId="1" type="noConversion"/>
  </si>
  <si>
    <t>Stefan and Becca quad #3, July 4</t>
    <phoneticPr fontId="1" type="noConversion"/>
  </si>
  <si>
    <t>gfi</t>
    <phoneticPr fontId="1" type="noConversion"/>
  </si>
  <si>
    <t>Nereocystis drift</t>
    <phoneticPr fontId="1" type="noConversion"/>
  </si>
  <si>
    <t>KS_Mort_BL3_Polyneura latissima</t>
    <phoneticPr fontId="1" type="noConversion"/>
  </si>
  <si>
    <t>KS_Morton_Brown#2</t>
    <phoneticPr fontId="1" type="noConversion"/>
  </si>
  <si>
    <t>Agarum fimbriatum</t>
    <phoneticPr fontId="1" type="noConversion"/>
  </si>
  <si>
    <t>Osmundea spectabilis</t>
    <phoneticPr fontId="1" type="noConversion"/>
  </si>
  <si>
    <t>KS_Mort_Br1_Aug21_unk1</t>
    <phoneticPr fontId="1" type="noConversion"/>
  </si>
  <si>
    <t>Schyzemenia?</t>
    <phoneticPr fontId="1" type="noConversion"/>
  </si>
  <si>
    <t>KS_Mort_Br2_Aug21_Unk3</t>
    <phoneticPr fontId="1" type="noConversion"/>
  </si>
  <si>
    <t>Opuntiella?</t>
    <phoneticPr fontId="1" type="noConversion"/>
  </si>
  <si>
    <t>KS_Mort_Br2_Aug21_Unk4</t>
    <phoneticPr fontId="1" type="noConversion"/>
  </si>
  <si>
    <t>KS_Mort_Br2_Aug21_Unk5</t>
    <phoneticPr fontId="1" type="noConversion"/>
  </si>
  <si>
    <t>KS_Mort_BR2_Aug21_Unk7</t>
    <phoneticPr fontId="1" type="noConversion"/>
  </si>
  <si>
    <t>KS_Morton_Brown#3</t>
    <phoneticPr fontId="1" type="noConversion"/>
  </si>
  <si>
    <t>KS_Mort_Br3_21Aug_Osmundea spectabilis</t>
    <phoneticPr fontId="1" type="noConversion"/>
  </si>
  <si>
    <t>KS_Mortons_Black#2</t>
    <phoneticPr fontId="1" type="noConversion"/>
  </si>
  <si>
    <t>unidentified red algae #1</t>
    <phoneticPr fontId="1" type="noConversion"/>
  </si>
  <si>
    <t>KS_Grassy_3Black_UnidRed#1</t>
    <phoneticPr fontId="1" type="noConversion"/>
  </si>
  <si>
    <t>unidentified red algae #2</t>
    <phoneticPr fontId="1" type="noConversion"/>
  </si>
  <si>
    <t>Chondracanthus corymbiferus</t>
    <phoneticPr fontId="1" type="noConversion"/>
  </si>
  <si>
    <t>Constantinea subulifera</t>
    <phoneticPr fontId="1" type="noConversion"/>
  </si>
  <si>
    <t>Corallina officianalis</t>
    <phoneticPr fontId="1" type="noConversion"/>
  </si>
  <si>
    <t>Cryptopleura/Hymenena</t>
    <phoneticPr fontId="1" type="noConversion"/>
  </si>
  <si>
    <t>Membranoptera sp.</t>
    <phoneticPr fontId="1" type="noConversion"/>
  </si>
  <si>
    <t>Rhodophilum plumosum</t>
    <phoneticPr fontId="1" type="noConversion"/>
  </si>
  <si>
    <t>unidentified red #1</t>
    <phoneticPr fontId="1" type="noConversion"/>
  </si>
  <si>
    <t>ks_grassy_2_unid1</t>
    <phoneticPr fontId="1" type="noConversion"/>
  </si>
  <si>
    <t>Palmaria callophylloides?</t>
    <phoneticPr fontId="1" type="noConversion"/>
  </si>
  <si>
    <t>unidentified red #2</t>
    <phoneticPr fontId="1" type="noConversion"/>
  </si>
  <si>
    <t>ks_Grassy_2_unid2</t>
    <phoneticPr fontId="1" type="noConversion"/>
  </si>
  <si>
    <t>ks_grassy_#3_nude_3 blue zipties</t>
    <phoneticPr fontId="1" type="noConversion"/>
  </si>
  <si>
    <t>Chondracanthus sp.</t>
    <phoneticPr fontId="1" type="noConversion"/>
  </si>
  <si>
    <t>Cryptopleura</t>
    <phoneticPr fontId="1" type="noConversion"/>
  </si>
  <si>
    <t>drift ulva spp.</t>
    <phoneticPr fontId="1" type="noConversion"/>
  </si>
  <si>
    <t>drift algae</t>
    <phoneticPr fontId="1" type="noConversion"/>
  </si>
  <si>
    <t>ks_grassy_#4_nude_4 blue zipties</t>
    <phoneticPr fontId="1" type="noConversion"/>
  </si>
  <si>
    <t>Callophyllis spp. #1</t>
    <phoneticPr fontId="1" type="noConversion"/>
  </si>
  <si>
    <t>Callophyllis spp. #2</t>
    <phoneticPr fontId="1" type="noConversion"/>
  </si>
  <si>
    <t>red algae remains</t>
    <phoneticPr fontId="1" type="noConversion"/>
  </si>
  <si>
    <t>unidentified red algae</t>
    <phoneticPr fontId="1" type="noConversion"/>
  </si>
  <si>
    <t>Polyneura?</t>
    <phoneticPr fontId="1" type="noConversion"/>
  </si>
  <si>
    <t>ks_grassy_#3_black</t>
    <phoneticPr fontId="1" type="noConversion"/>
  </si>
  <si>
    <t>Desmerestia ligulata</t>
    <phoneticPr fontId="1" type="noConversion"/>
  </si>
  <si>
    <t>sorted 22-Aug</t>
    <phoneticPr fontId="1" type="noConversion"/>
  </si>
  <si>
    <t>Phyllospadix</t>
    <phoneticPr fontId="1" type="noConversion"/>
  </si>
  <si>
    <t>small red bits (unidentifiable)</t>
    <phoneticPr fontId="1" type="noConversion"/>
  </si>
  <si>
    <t>KS_Grassy_Black#3</t>
    <phoneticPr fontId="1" type="noConversion"/>
  </si>
  <si>
    <t>unidentified red bits</t>
    <phoneticPr fontId="1" type="noConversion"/>
  </si>
  <si>
    <t>unknown red #1</t>
    <phoneticPr fontId="1" type="noConversion"/>
  </si>
  <si>
    <t>ks_Grassy_black3_unid1</t>
    <phoneticPr fontId="1" type="noConversion"/>
  </si>
  <si>
    <t>KS_Grassy_BL3_Aug22_Unk1</t>
    <phoneticPr fontId="1" type="noConversion"/>
  </si>
  <si>
    <t>unknown red #2</t>
    <phoneticPr fontId="1" type="noConversion"/>
  </si>
  <si>
    <t>KS_Grassy_Black3_unid2</t>
    <phoneticPr fontId="1" type="noConversion"/>
  </si>
  <si>
    <t>KS_Grassy_BL3_Aug22_Unk2</t>
    <phoneticPr fontId="1" type="noConversion"/>
  </si>
  <si>
    <t>unknown red #3</t>
    <phoneticPr fontId="1" type="noConversion"/>
  </si>
  <si>
    <t>KS_Grassy_black3_unid3</t>
    <phoneticPr fontId="1" type="noConversion"/>
  </si>
  <si>
    <t>KS_Grassy_BL1_Aug22_Unk4</t>
    <phoneticPr fontId="1" type="noConversion"/>
  </si>
  <si>
    <t>unknown red #4</t>
    <phoneticPr fontId="1" type="noConversion"/>
  </si>
  <si>
    <t>KS_Grassy_BL3_Aug22_Unk4</t>
    <phoneticPr fontId="1" type="noConversion"/>
  </si>
  <si>
    <t>KS_Mort_White2_Aug23_Unk6</t>
    <phoneticPr fontId="1" type="noConversion"/>
  </si>
  <si>
    <t>KS_Mortons_Nude/Brown_#3_Aug23</t>
    <phoneticPr fontId="1" type="noConversion"/>
  </si>
  <si>
    <t>KS_Grassy_Br1_Aug22_unk4</t>
    <phoneticPr fontId="1" type="noConversion"/>
  </si>
  <si>
    <t>veined with no marginal teeth</t>
    <phoneticPr fontId="1" type="noConversion"/>
  </si>
  <si>
    <t>KS_Mort_K1_Aug22_Unk3</t>
    <phoneticPr fontId="1" type="noConversion"/>
  </si>
  <si>
    <t>spring</t>
    <phoneticPr fontId="1" type="noConversion"/>
  </si>
  <si>
    <t>kamils1_blackhose-red_bag_quadrat2_2 knots</t>
    <phoneticPr fontId="1" type="noConversion"/>
  </si>
  <si>
    <t>understory kelp</t>
    <phoneticPr fontId="1" type="noConversion"/>
  </si>
  <si>
    <t>Coralline</t>
    <phoneticPr fontId="1" type="noConversion"/>
  </si>
  <si>
    <t>KS_Kamils1.2</t>
    <phoneticPr fontId="1" type="noConversion"/>
  </si>
  <si>
    <t>fragmented red</t>
    <phoneticPr fontId="1" type="noConversion"/>
  </si>
  <si>
    <t xml:space="preserve"> 1_KS_Kamils_1.1</t>
    <phoneticPr fontId="1" type="noConversion"/>
  </si>
  <si>
    <t>kamils2_blackhose_redbag_quadrat1-1 knot</t>
    <phoneticPr fontId="1" type="noConversion"/>
  </si>
  <si>
    <t>KS_Kamils_2.3</t>
    <phoneticPr fontId="1" type="noConversion"/>
  </si>
  <si>
    <t>??</t>
    <phoneticPr fontId="1" type="noConversion"/>
  </si>
  <si>
    <t>red calli #1 unknown</t>
    <phoneticPr fontId="1" type="noConversion"/>
  </si>
  <si>
    <t>KS_Kamils_2.1</t>
    <phoneticPr fontId="1" type="noConversion"/>
  </si>
  <si>
    <t>unidentified red</t>
    <phoneticPr fontId="1" type="noConversion"/>
  </si>
  <si>
    <t>KS_Grassy_BL1_Aug22_Unk1</t>
    <phoneticPr fontId="1" type="noConversion"/>
  </si>
  <si>
    <t>KS_Grassy_1Black_unid#2</t>
    <phoneticPr fontId="1" type="noConversion"/>
  </si>
  <si>
    <t>KS_Grassy_Br3_22Aug_Unk1</t>
    <phoneticPr fontId="1" type="noConversion"/>
  </si>
  <si>
    <t>KS_Grassy_BL1_Aug22_Unk5</t>
    <phoneticPr fontId="1" type="noConversion"/>
  </si>
  <si>
    <t>unknown red #7</t>
    <phoneticPr fontId="1" type="noConversion"/>
  </si>
  <si>
    <t>KS_Grassy_BL1_Aug22_Unk7</t>
    <phoneticPr fontId="1" type="noConversion"/>
  </si>
  <si>
    <t>unknown red #8</t>
    <phoneticPr fontId="1" type="noConversion"/>
  </si>
  <si>
    <t>unknown red blade #3</t>
    <phoneticPr fontId="1" type="noConversion"/>
  </si>
  <si>
    <t>KS_Grassy_Brown#1</t>
    <phoneticPr fontId="1" type="noConversion"/>
  </si>
  <si>
    <t>kelp holdfast</t>
    <phoneticPr fontId="1" type="noConversion"/>
  </si>
  <si>
    <t>unidentified red scraps</t>
    <phoneticPr fontId="1" type="noConversion"/>
  </si>
  <si>
    <t>KS_Mort_BL1_Aug21_Unk3</t>
    <phoneticPr fontId="1" type="noConversion"/>
  </si>
  <si>
    <t>KS_Grassy_Brown#2</t>
    <phoneticPr fontId="1" type="noConversion"/>
  </si>
  <si>
    <t>drift kelp recruits</t>
    <phoneticPr fontId="1" type="noConversion"/>
  </si>
  <si>
    <t>KS_Grassy_Br2_Aug22_Unk1</t>
    <phoneticPr fontId="1" type="noConversion"/>
  </si>
  <si>
    <t>KS_Grassy_Br2_Aug22_Unk2</t>
    <phoneticPr fontId="1" type="noConversion"/>
  </si>
  <si>
    <t>KS_Grassy_Br2_Aug22_Unk3</t>
    <phoneticPr fontId="1" type="noConversion"/>
  </si>
  <si>
    <t>KS_Grassy_Br3_Aug22_Unk3</t>
    <phoneticPr fontId="1" type="noConversion"/>
  </si>
  <si>
    <t>KS_Grassy_Br2_Aug22_Unk5</t>
    <phoneticPr fontId="1" type="noConversion"/>
  </si>
  <si>
    <t>KS_Grassy_Br2_Aug22_Unk6</t>
    <phoneticPr fontId="1" type="noConversion"/>
  </si>
  <si>
    <t>KS_Grassy_Br2_Aug22_Unk7</t>
    <phoneticPr fontId="1" type="noConversion"/>
  </si>
  <si>
    <t>KS_Grassy_Br2_Aug22_Unk8</t>
    <phoneticPr fontId="1" type="noConversion"/>
  </si>
  <si>
    <t>KS_Grassy_Brown#3</t>
    <phoneticPr fontId="1" type="noConversion"/>
  </si>
  <si>
    <t>Macrocystis integrifolia drift</t>
    <phoneticPr fontId="1" type="noConversion"/>
  </si>
  <si>
    <t>keyed out as Palmaria before; not sure</t>
    <phoneticPr fontId="1" type="noConversion"/>
  </si>
  <si>
    <t>KS_Grassy_Br3_22Aug_Unk2</t>
    <phoneticPr fontId="1" type="noConversion"/>
  </si>
  <si>
    <t>KS_Grassy_Br3_22Aug_Unk3</t>
    <phoneticPr fontId="1" type="noConversion"/>
  </si>
  <si>
    <t>KS_Grassy_Br3_22Aug_Unk4</t>
    <phoneticPr fontId="1" type="noConversion"/>
  </si>
  <si>
    <t>mortons</t>
    <phoneticPr fontId="1" type="noConversion"/>
  </si>
  <si>
    <t>KS_Mortons_black1</t>
    <phoneticPr fontId="1" type="noConversion"/>
  </si>
  <si>
    <t>Desmarestia ligulata</t>
    <phoneticPr fontId="1" type="noConversion"/>
  </si>
  <si>
    <t xml:space="preserve">Phyllospadix </t>
    <phoneticPr fontId="1" type="noConversion"/>
  </si>
  <si>
    <t>Prionitis lanceolata</t>
    <phoneticPr fontId="1" type="noConversion"/>
  </si>
  <si>
    <t>red bladed bits unknown</t>
    <phoneticPr fontId="1" type="noConversion"/>
  </si>
  <si>
    <t>KS_Mortons_B1_Aug21_UNK2</t>
    <phoneticPr fontId="1" type="noConversion"/>
  </si>
  <si>
    <t>KS_Mortons_B2_Aug21_UNK3</t>
    <phoneticPr fontId="1" type="noConversion"/>
  </si>
  <si>
    <t>KS_Mortons_black3</t>
    <phoneticPr fontId="1" type="noConversion"/>
  </si>
  <si>
    <t>Polyneura latissima</t>
    <phoneticPr fontId="1" type="noConversion"/>
  </si>
  <si>
    <t>GFI #5</t>
  </si>
  <si>
    <t>GFI #6</t>
  </si>
  <si>
    <t>GFI #7</t>
  </si>
  <si>
    <t>Seppings #1</t>
  </si>
  <si>
    <t>Seppings #10</t>
  </si>
  <si>
    <t>Seppings #12</t>
  </si>
  <si>
    <t>Seppings #13</t>
  </si>
  <si>
    <t>Seppings #2</t>
  </si>
  <si>
    <t>Seppings #9</t>
  </si>
  <si>
    <t>Grassy #1 Brown</t>
  </si>
  <si>
    <t>Grassy #2 Brown</t>
  </si>
  <si>
    <t>Grassy #3 Brown</t>
  </si>
  <si>
    <t>Grassy #3 Nude</t>
  </si>
  <si>
    <t>Morton #1 Black</t>
  </si>
  <si>
    <t>Morton #1 Brown</t>
  </si>
  <si>
    <t>Morton #1 Nude</t>
  </si>
  <si>
    <t>Morton #2 Brown</t>
  </si>
  <si>
    <t>Morton #3 Black</t>
  </si>
  <si>
    <t>Morton #3 Brown</t>
  </si>
  <si>
    <t>Spring #1 Black</t>
  </si>
  <si>
    <t>Spring #2 Black</t>
  </si>
  <si>
    <t>Spring #3 Black</t>
  </si>
  <si>
    <t>Spring Kamil 2 Nude #1</t>
  </si>
  <si>
    <t>Spring Kamil 2 Nude #3</t>
  </si>
  <si>
    <t>Spring Kamil 2 Red Bag 4</t>
  </si>
  <si>
    <t>Snails</t>
  </si>
  <si>
    <t>Amphissa columbianum</t>
  </si>
  <si>
    <t>Ceratostoma inornatum</t>
  </si>
  <si>
    <t>KS_Mortons_BL2_Aug21_UNKRed2</t>
    <phoneticPr fontId="1" type="noConversion"/>
  </si>
  <si>
    <t>KS_Mortons_Brown#1</t>
    <phoneticPr fontId="1" type="noConversion"/>
  </si>
  <si>
    <t>KS_Mort_Br1_Aug21_UNK1</t>
    <phoneticPr fontId="1" type="noConversion"/>
  </si>
  <si>
    <t>ks_Mort_BL1_Aug21_Unk3</t>
    <phoneticPr fontId="1" type="noConversion"/>
  </si>
  <si>
    <t>Callophyllis?</t>
    <phoneticPr fontId="1" type="noConversion"/>
  </si>
  <si>
    <t>KS_Mort_Br1_Aug21_Unk3</t>
    <phoneticPr fontId="1" type="noConversion"/>
  </si>
  <si>
    <t>Gracilaria</t>
    <phoneticPr fontId="1" type="noConversion"/>
  </si>
  <si>
    <t>KS_Mort_Br1_Aug21_Unk4</t>
    <phoneticPr fontId="1" type="noConversion"/>
  </si>
  <si>
    <t>KS_Mort_Br1_Aug21_Unk5</t>
    <phoneticPr fontId="1" type="noConversion"/>
  </si>
  <si>
    <t>KS_Mort_Br1_Aug21_Unk6</t>
    <phoneticPr fontId="1" type="noConversion"/>
  </si>
  <si>
    <t>KS_Mort_Br1_Aug21_Unk7</t>
    <phoneticPr fontId="1" type="noConversion"/>
  </si>
  <si>
    <t>KS_mort_Br1_Aug21_Unk8</t>
    <phoneticPr fontId="1" type="noConversion"/>
  </si>
  <si>
    <t>unknown red #9</t>
    <phoneticPr fontId="1" type="noConversion"/>
  </si>
  <si>
    <t>KS_Mort_Br1_Aug21_Unk9</t>
    <phoneticPr fontId="1" type="noConversion"/>
  </si>
  <si>
    <t>KS_Mortons_white_1ziptie</t>
    <phoneticPr fontId="1" type="noConversion"/>
  </si>
  <si>
    <t>KS_Kamil_2_Black#4_Aug19</t>
    <phoneticPr fontId="1" type="noConversion"/>
  </si>
  <si>
    <t>KS_Mortons_Brown_2Knots</t>
    <phoneticPr fontId="1" type="noConversion"/>
  </si>
  <si>
    <t>non-toothed Hymenena-like</t>
    <phoneticPr fontId="1" type="noConversion"/>
  </si>
  <si>
    <t>KS_Mort_Nude1_Aug23_Unk5</t>
    <phoneticPr fontId="1" type="noConversion"/>
  </si>
  <si>
    <t>KS_Grassy_Br3_Aug22_unk5</t>
    <phoneticPr fontId="1" type="noConversion"/>
  </si>
  <si>
    <t>KS_Mort_Nude1_Aug23_Unk10</t>
    <phoneticPr fontId="1" type="noConversion"/>
  </si>
  <si>
    <t>"ugly"</t>
    <phoneticPr fontId="1" type="noConversion"/>
  </si>
  <si>
    <t>"pretty"</t>
    <phoneticPr fontId="1" type="noConversion"/>
  </si>
  <si>
    <t>KS_Mortons_Nude#1_SJD/SJF_Aug23</t>
    <phoneticPr fontId="1" type="noConversion"/>
  </si>
  <si>
    <t>unidentified red blades</t>
    <phoneticPr fontId="1" type="noConversion"/>
  </si>
  <si>
    <t>did not voucher</t>
    <phoneticPr fontId="1" type="noConversion"/>
  </si>
  <si>
    <t>unknown red #10</t>
    <phoneticPr fontId="1" type="noConversion"/>
  </si>
  <si>
    <t>unknown red #11</t>
    <phoneticPr fontId="1" type="noConversion"/>
  </si>
  <si>
    <t>KS_Mort_Nude1_Aug23_Unk11</t>
    <phoneticPr fontId="1" type="noConversion"/>
  </si>
  <si>
    <t>unknown red #12</t>
    <phoneticPr fontId="1" type="noConversion"/>
  </si>
  <si>
    <t>KS_Mort_Nude1_Aug23_Unk3</t>
    <phoneticPr fontId="1" type="noConversion"/>
  </si>
  <si>
    <t>KS_Mort_Nude1_Aug23_Unk4</t>
    <phoneticPr fontId="1" type="noConversion"/>
  </si>
  <si>
    <t>KS_Mort_Nude1_Aug23_Unk6</t>
    <phoneticPr fontId="1" type="noConversion"/>
  </si>
  <si>
    <t>KS_Mort_Nude1_Aug23_Unk7</t>
    <phoneticPr fontId="1" type="noConversion"/>
  </si>
  <si>
    <t>KS_Mort_Nude1_Aug23_Unk8</t>
    <phoneticPr fontId="1" type="noConversion"/>
  </si>
  <si>
    <t>KS_Mort_Nude1_Aug23_Unk9</t>
    <phoneticPr fontId="1" type="noConversion"/>
  </si>
  <si>
    <t>KS_Mortons_White2_Aug23_RGM/JCN</t>
    <phoneticPr fontId="1" type="noConversion"/>
  </si>
  <si>
    <t>mostly flabellate reds</t>
    <phoneticPr fontId="1" type="noConversion"/>
  </si>
  <si>
    <t>KS_Grassy_Br3_Aug22_Unk5</t>
    <phoneticPr fontId="1" type="noConversion"/>
  </si>
  <si>
    <t>Echinoidae (Class) - Unknown</t>
  </si>
  <si>
    <t>Total Urchins</t>
  </si>
  <si>
    <t>Total Echinoderms</t>
  </si>
  <si>
    <t>Amphipods</t>
  </si>
  <si>
    <t>Caprella sp.</t>
  </si>
  <si>
    <t>Lepidepecreum sp.</t>
  </si>
  <si>
    <t>Peramphithoe</t>
  </si>
  <si>
    <t>Ampithoidae</t>
  </si>
  <si>
    <t>Peramphithoe humeralis</t>
  </si>
  <si>
    <t>Podocerus cristatas</t>
  </si>
  <si>
    <t>Polycheria osborni</t>
  </si>
  <si>
    <t>Isaeidae - Unknown</t>
  </si>
  <si>
    <t>Podoceridae - Unknown</t>
  </si>
  <si>
    <t>Total Amphipods</t>
  </si>
  <si>
    <t>Barnacles</t>
  </si>
  <si>
    <t>Balanus crenatus</t>
  </si>
  <si>
    <t>Total Barnacles</t>
  </si>
  <si>
    <t>Crabs</t>
  </si>
  <si>
    <t>Cancer oregonensis</t>
  </si>
  <si>
    <t xml:space="preserve">Cancer sp. </t>
  </si>
  <si>
    <t>Hemigrapsus nudis</t>
  </si>
  <si>
    <t>Hemigrapsus oregonensis</t>
  </si>
  <si>
    <t>Pachycheles pubescens</t>
  </si>
  <si>
    <t>Pachycheles rudis</t>
  </si>
  <si>
    <t>Pachycheles sp.</t>
  </si>
  <si>
    <t>Pugettia producta</t>
  </si>
  <si>
    <t>Pugettia sp.</t>
  </si>
  <si>
    <t xml:space="preserve">unknown </t>
    <phoneticPr fontId="1" type="noConversion"/>
  </si>
  <si>
    <t>ks_kamils2_blackhose_redbag_quad 3_3knots</t>
    <phoneticPr fontId="1" type="noConversion"/>
  </si>
  <si>
    <t>unidentifiable drift kelp</t>
    <phoneticPr fontId="1" type="noConversion"/>
  </si>
  <si>
    <t>unidentifiable red algae</t>
    <phoneticPr fontId="1" type="noConversion"/>
  </si>
  <si>
    <t>ks_kamils4</t>
    <phoneticPr fontId="1" type="noConversion"/>
  </si>
  <si>
    <t>Maziella splendens</t>
    <phoneticPr fontId="1" type="noConversion"/>
  </si>
  <si>
    <t xml:space="preserve">vouchered </t>
    <phoneticPr fontId="1" type="noConversion"/>
  </si>
  <si>
    <t>ks_kamils_2_nudestocking#1</t>
    <phoneticPr fontId="1" type="noConversion"/>
  </si>
  <si>
    <t>vouchered (with microcladia coulteri)</t>
    <phoneticPr fontId="1" type="noConversion"/>
  </si>
  <si>
    <t>Zostera marina</t>
    <phoneticPr fontId="1" type="noConversion"/>
  </si>
  <si>
    <t>ks_kamils_nudestocking#3</t>
    <phoneticPr fontId="1" type="noConversion"/>
  </si>
  <si>
    <t>ks_kamil2_n#1</t>
    <phoneticPr fontId="1" type="noConversion"/>
  </si>
  <si>
    <t>also see voucher from kamils2nudestocking1</t>
    <phoneticPr fontId="1" type="noConversion"/>
  </si>
  <si>
    <t>Rhodymenia californica</t>
    <phoneticPr fontId="1" type="noConversion"/>
  </si>
  <si>
    <t>KS_Grassy_Br3_aug22_unk1</t>
    <phoneticPr fontId="1" type="noConversion"/>
  </si>
  <si>
    <t>KS_Kam_spring_nude3_aug18_unk3</t>
    <phoneticPr fontId="1" type="noConversion"/>
  </si>
  <si>
    <t>KS_Grassy_Br3_aug22_unk5</t>
    <phoneticPr fontId="1" type="noConversion"/>
  </si>
  <si>
    <t>ks_kamils_2_nudestocking#2</t>
    <phoneticPr fontId="1" type="noConversion"/>
  </si>
  <si>
    <t>unidentifiable</t>
    <phoneticPr fontId="1" type="noConversion"/>
  </si>
  <si>
    <t>ks_spring_kamils_#3_nude</t>
    <phoneticPr fontId="1" type="noConversion"/>
  </si>
  <si>
    <t>Ahnfeltiopsis linearis</t>
    <phoneticPr fontId="1" type="noConversion"/>
  </si>
  <si>
    <t>ks_kamils_#1_nude hose</t>
    <phoneticPr fontId="1" type="noConversion"/>
  </si>
  <si>
    <t>ks_spring_kamils_#2_nude hose</t>
    <phoneticPr fontId="1" type="noConversion"/>
  </si>
  <si>
    <t>ks_spring_kamils_#1_Black</t>
    <phoneticPr fontId="1" type="noConversion"/>
  </si>
  <si>
    <t>KS_Kamils_B1_20Aug_Unk1</t>
    <phoneticPr fontId="1" type="noConversion"/>
  </si>
  <si>
    <t>KS_Kam_B1_20Aug_unk2</t>
    <phoneticPr fontId="1" type="noConversion"/>
  </si>
  <si>
    <t>KS_Kam_B1_20Aug_Unk3</t>
    <phoneticPr fontId="1" type="noConversion"/>
  </si>
  <si>
    <t>KS_Kam_B1_20Aug_Unk4</t>
    <phoneticPr fontId="1" type="noConversion"/>
  </si>
  <si>
    <t>unknown red bits</t>
    <phoneticPr fontId="1" type="noConversion"/>
  </si>
  <si>
    <t>ks_spring_kamils_#3_Black Hoser</t>
    <phoneticPr fontId="1" type="noConversion"/>
  </si>
  <si>
    <t>ks_spring_kamils_#2_Black Hoser</t>
    <phoneticPr fontId="1" type="noConversion"/>
  </si>
  <si>
    <t>red scraps_unknown red blades</t>
    <phoneticPr fontId="1" type="noConversion"/>
  </si>
  <si>
    <t>Region</t>
  </si>
  <si>
    <t>Site</t>
  </si>
  <si>
    <t>Hoser ID</t>
  </si>
  <si>
    <t>Bluestone #1</t>
  </si>
  <si>
    <t>Bluestone #2</t>
  </si>
  <si>
    <t>Bluestone #3</t>
  </si>
  <si>
    <t>Bluestone #4</t>
  </si>
  <si>
    <t>Bluestone #5</t>
  </si>
  <si>
    <t>Bluestone #6</t>
  </si>
  <si>
    <t>GFI #1</t>
  </si>
  <si>
    <t>GFI #2</t>
  </si>
  <si>
    <t>GFI #4</t>
  </si>
  <si>
    <t>Total Mass Polychaetes</t>
  </si>
  <si>
    <t>Nemerteans</t>
  </si>
  <si>
    <t>Monostylifera sp.</t>
  </si>
  <si>
    <t>Enopla sp.</t>
  </si>
  <si>
    <t>Paranemertes peregrina</t>
  </si>
  <si>
    <t>Total Nemerteans</t>
  </si>
  <si>
    <t>Phascolosoma agassizii</t>
  </si>
  <si>
    <t>Leptoplana chloranota</t>
  </si>
  <si>
    <t>Notoplana sp.</t>
  </si>
  <si>
    <t>Porifera</t>
  </si>
  <si>
    <t>Total Invertebrates</t>
  </si>
  <si>
    <t>Chordates</t>
  </si>
  <si>
    <t>Total Flatworms</t>
  </si>
  <si>
    <t>Tunicates</t>
  </si>
  <si>
    <t>Tunicata - Unknown</t>
  </si>
  <si>
    <t>Total Tunicates</t>
  </si>
  <si>
    <t>Total Chordates</t>
  </si>
  <si>
    <t>Other</t>
  </si>
  <si>
    <t>Total Mass of sample</t>
  </si>
  <si>
    <t>Have a voucher sample, but can't find the sample in the database</t>
  </si>
  <si>
    <t>ks_grassy_#2_nudestocking</t>
  </si>
  <si>
    <t xml:space="preserve">Bittium sp. </t>
  </si>
  <si>
    <t xml:space="preserve">Odontosyllis sp. </t>
  </si>
  <si>
    <t>Boreotrophon sp.</t>
  </si>
  <si>
    <t>Alvania sp.</t>
  </si>
  <si>
    <t xml:space="preserve">Caprella sp. </t>
  </si>
  <si>
    <t>Chlorostoma funebralis</t>
  </si>
  <si>
    <t>Chlorostoma pulligo</t>
  </si>
  <si>
    <t>Cryptonatica affinus</t>
  </si>
  <si>
    <t>Diaphana californica</t>
  </si>
  <si>
    <t>Granulina margaritula</t>
  </si>
  <si>
    <t>Lacuna vincta</t>
  </si>
  <si>
    <t>Lirularia parcipicta</t>
  </si>
  <si>
    <t>Lirularia succincta</t>
  </si>
  <si>
    <t>Promartynia pulligo</t>
  </si>
  <si>
    <t>Tricolia pulloides</t>
  </si>
  <si>
    <t>Columbellidae - Unknown</t>
  </si>
  <si>
    <t>Naticidae - Unknown</t>
  </si>
  <si>
    <t>Turridae - Unknown</t>
  </si>
  <si>
    <t>Rissoidae - Unknown</t>
  </si>
  <si>
    <t>Velutinidae - Unknown</t>
  </si>
  <si>
    <t>Total Snails</t>
  </si>
  <si>
    <t>Limpets</t>
  </si>
  <si>
    <t>Crepidula perforans</t>
  </si>
  <si>
    <t>Trimusculus reticulatus</t>
  </si>
  <si>
    <t>Total Limpets</t>
  </si>
  <si>
    <t>Other Gastropods</t>
  </si>
  <si>
    <t>Pododesmus macrochisma</t>
  </si>
  <si>
    <t>#groups</t>
  </si>
  <si>
    <t>Total Gastropods</t>
  </si>
  <si>
    <t>Bivalves</t>
  </si>
  <si>
    <t>Chlamys sp.</t>
  </si>
  <si>
    <t>Gari californica</t>
  </si>
  <si>
    <t>Glans carpenteri</t>
  </si>
  <si>
    <t>Lyonsia arenosa</t>
  </si>
  <si>
    <t>Solamen columbianum</t>
  </si>
  <si>
    <t>Terebratulina unguicula</t>
  </si>
  <si>
    <t>Veneroida (Order) - Unknown</t>
  </si>
  <si>
    <t>Mytilidae - Unknown</t>
  </si>
  <si>
    <t>Bivalvia (Class) - Unknown</t>
  </si>
  <si>
    <t>Total Bivalves</t>
  </si>
  <si>
    <t>Chitons</t>
  </si>
  <si>
    <t>Aeolidina (suborder) - Unknown</t>
  </si>
  <si>
    <t>Dorididae - Unknown</t>
  </si>
  <si>
    <t>Chaetopleura gemma</t>
  </si>
  <si>
    <t>Dendrochiton flectens</t>
  </si>
  <si>
    <t>Lepidozona mertensii</t>
  </si>
  <si>
    <t>Lepidozona sp.</t>
  </si>
  <si>
    <t>Mopalia sinuata</t>
  </si>
  <si>
    <t>Nuttallina sp.</t>
  </si>
  <si>
    <t>Total Chitons</t>
  </si>
  <si>
    <t>Total Molluscs</t>
  </si>
  <si>
    <t>Sea stars</t>
  </si>
  <si>
    <t>Henricia leviuscula</t>
  </si>
  <si>
    <t>Henricia sp.</t>
  </si>
  <si>
    <t>Asteroidea (Class) - Unknown</t>
  </si>
  <si>
    <t>Total Seastars</t>
  </si>
  <si>
    <t>Brittlestars</t>
  </si>
  <si>
    <t>Amphipholis sp.</t>
  </si>
  <si>
    <t>Ophiopholis kennerlyi</t>
  </si>
  <si>
    <t>Total Brittlestars</t>
  </si>
  <si>
    <t>Cucumaria sp.</t>
  </si>
  <si>
    <t>Total Sea Cucumbers</t>
  </si>
  <si>
    <t>Urchins</t>
  </si>
  <si>
    <t>Bryozoa</t>
  </si>
  <si>
    <t>Odostomia sp.</t>
  </si>
  <si>
    <t>Foraminifera</t>
  </si>
  <si>
    <t xml:space="preserve">Cucumaria sp. </t>
  </si>
  <si>
    <t>Veneroida</t>
  </si>
  <si>
    <t xml:space="preserve">Tonicella sp. </t>
  </si>
  <si>
    <t xml:space="preserve">Leptochelia sp. </t>
  </si>
  <si>
    <t>Copepoda</t>
  </si>
  <si>
    <t>Nemata</t>
  </si>
  <si>
    <t xml:space="preserve">Pugettia sp. </t>
  </si>
  <si>
    <t xml:space="preserve">Lirularia sp. </t>
  </si>
  <si>
    <t>Articulated coraline</t>
  </si>
  <si>
    <t xml:space="preserve">Amphiolis sp. </t>
  </si>
  <si>
    <t>Missing Voucher</t>
  </si>
  <si>
    <t>KS_Mort_BL1_Aug21_Unk3</t>
  </si>
  <si>
    <t>Callophyllis crenulata</t>
  </si>
  <si>
    <t>Hymenema flabelligera</t>
  </si>
  <si>
    <t>KS_Mortons_Black1_Aug21_UNK1</t>
  </si>
  <si>
    <t>No Vouchers with this code</t>
  </si>
  <si>
    <t>No Voucher Sample with this code</t>
  </si>
  <si>
    <t>KS_Grassy_BL2_Aug22_Unk6</t>
  </si>
  <si>
    <t>Found Voucher with no code</t>
  </si>
  <si>
    <t>Same code used on two different vouchers</t>
  </si>
  <si>
    <t>Strongylocentrotus franciscanus</t>
    <phoneticPr fontId="3" type="noConversion"/>
  </si>
  <si>
    <t>Crap Parts - Unknown</t>
  </si>
  <si>
    <t>Total Crabs</t>
  </si>
  <si>
    <t>Isopods</t>
  </si>
  <si>
    <t>Colanthura bruscai</t>
  </si>
  <si>
    <t>Idotea rufescens</t>
  </si>
  <si>
    <t>Idotea urotoma</t>
  </si>
  <si>
    <t>Synapseudes sp.</t>
  </si>
  <si>
    <t>Joeropsis sp.</t>
  </si>
  <si>
    <t>Sphaeromatidae - Unknown</t>
  </si>
  <si>
    <t>Munna sp.</t>
  </si>
  <si>
    <t>Total Isopods</t>
  </si>
  <si>
    <t>Other Crustaceans</t>
  </si>
  <si>
    <t>Philomedidae - Unknown</t>
  </si>
  <si>
    <t>Cumella sp.</t>
  </si>
  <si>
    <t>Betaeus sp.</t>
  </si>
  <si>
    <t>Monocoraphium sp.</t>
  </si>
  <si>
    <t>Total Crustaceans</t>
  </si>
  <si>
    <t>Sea spiders and Mites</t>
  </si>
  <si>
    <t>Ammothella sp.</t>
  </si>
  <si>
    <t>Anoplodactylus viridintestinalis</t>
  </si>
  <si>
    <t>Mite</t>
  </si>
  <si>
    <t>Total Spiders + Mites</t>
  </si>
  <si>
    <t>Total Arthropods</t>
  </si>
  <si>
    <t>Sea Anemones</t>
  </si>
  <si>
    <t>Actiniidae - Unknown</t>
  </si>
  <si>
    <t>Actinaria (Order) - Unknown</t>
  </si>
  <si>
    <t>Total Anemones</t>
  </si>
  <si>
    <t>Hydroids</t>
  </si>
  <si>
    <t>Total Hydroids</t>
  </si>
  <si>
    <t>Total Cnidarians</t>
  </si>
  <si>
    <t>Annelids</t>
  </si>
  <si>
    <t>Armandia brevis</t>
  </si>
  <si>
    <t>Cerebratulus californiensis</t>
  </si>
  <si>
    <t>Cirratulus cirratus</t>
  </si>
  <si>
    <t>Dodecaceria fewkesi</t>
  </si>
  <si>
    <t>Glycera nana</t>
  </si>
  <si>
    <t>Halosydna brevisetosa</t>
  </si>
  <si>
    <t>Idanthyrsus armatus</t>
  </si>
  <si>
    <t>Naineris dendritica</t>
  </si>
  <si>
    <t>Neoamphitrite robusta</t>
  </si>
  <si>
    <t>Odontosyllis sp.</t>
  </si>
  <si>
    <t>Platynereis bicanaliculata</t>
  </si>
  <si>
    <t>Polycirrus sp.</t>
  </si>
  <si>
    <t>Praxillella sp.</t>
  </si>
  <si>
    <t>Sabellana cementanum</t>
  </si>
  <si>
    <t>Serpula columbiana</t>
  </si>
  <si>
    <t>Sphaerodoropsis minuta</t>
  </si>
  <si>
    <t>Flabelligeridae - Unknown</t>
  </si>
  <si>
    <t>Hesionidae - Unknown</t>
  </si>
  <si>
    <t>Lumbrineridae - Unknown</t>
  </si>
  <si>
    <t>Onuphidae - Unknown</t>
  </si>
  <si>
    <t>Phyllodocidae - Unknown</t>
  </si>
  <si>
    <t>Sabellidae - Unknown</t>
  </si>
  <si>
    <t>Syllidae - Unknown</t>
  </si>
  <si>
    <t>Terebellidae - Unknown</t>
  </si>
  <si>
    <t>Polychaete - Unknown</t>
  </si>
  <si>
    <t>?</t>
  </si>
  <si>
    <t>Total Polychaetes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</si>
</sst>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000"/>
  </numFmts>
  <fonts count="8">
    <font>
      <sz val="10"/>
      <name val="Verdana"/>
    </font>
    <font>
      <sz val="10"/>
      <name val="Verdana"/>
    </font>
    <font>
      <sz val="10"/>
      <name val="Arial"/>
    </font>
    <font>
      <sz val="8"/>
      <name val="Verdana"/>
    </font>
    <font>
      <sz val="10"/>
      <name val="Verdana"/>
    </font>
    <font>
      <b/>
      <sz val="10"/>
      <name val="Verdana"/>
    </font>
    <font>
      <b/>
      <sz val="10"/>
      <name val="Arial"/>
      <family val="2"/>
    </font>
    <font>
      <sz val="12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1" fillId="0" borderId="0" xfId="0" applyFont="1"/>
    <xf numFmtId="15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14" fontId="0" fillId="0" borderId="0" xfId="0" applyNumberFormat="1"/>
    <xf numFmtId="6" fontId="0" fillId="0" borderId="0" xfId="0" applyNumberFormat="1"/>
    <xf numFmtId="6" fontId="0" fillId="0" borderId="0" xfId="0" applyNumberFormat="1"/>
    <xf numFmtId="164" fontId="0" fillId="0" borderId="0" xfId="0" applyNumberFormat="1"/>
    <xf numFmtId="0" fontId="4" fillId="0" borderId="0" xfId="0" applyFont="1"/>
    <xf numFmtId="14" fontId="2" fillId="0" borderId="0" xfId="0" applyNumberFormat="1" applyFont="1" applyFill="1" applyBorder="1" applyAlignment="1">
      <alignment wrapText="1"/>
    </xf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2" borderId="0" xfId="0" applyNumberFormat="1" applyFill="1"/>
    <xf numFmtId="0" fontId="0" fillId="2" borderId="0" xfId="0" applyFill="1"/>
    <xf numFmtId="0" fontId="4" fillId="2" borderId="0" xfId="0" applyFont="1" applyFill="1"/>
    <xf numFmtId="0" fontId="4" fillId="0" borderId="0" xfId="0" applyFont="1" applyFill="1"/>
    <xf numFmtId="15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2" borderId="0" xfId="0" applyFill="1" applyBorder="1"/>
    <xf numFmtId="15" fontId="0" fillId="2" borderId="0" xfId="0" applyNumberFormat="1" applyFill="1"/>
    <xf numFmtId="15" fontId="0" fillId="0" borderId="0" xfId="0" applyNumberFormat="1" applyFill="1"/>
    <xf numFmtId="0" fontId="0" fillId="4" borderId="0" xfId="0" applyFill="1"/>
    <xf numFmtId="0" fontId="0" fillId="0" borderId="0" xfId="0" applyFont="1" applyFill="1"/>
    <xf numFmtId="15" fontId="0" fillId="0" borderId="0" xfId="0" applyNumberFormat="1" applyFill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14" fontId="0" fillId="5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5" fillId="2" borderId="0" xfId="0" applyFont="1" applyFill="1"/>
    <xf numFmtId="0" fontId="5" fillId="5" borderId="0" xfId="0" applyFont="1" applyFill="1"/>
    <xf numFmtId="0" fontId="5" fillId="0" borderId="0" xfId="0" applyFont="1" applyFill="1"/>
    <xf numFmtId="164" fontId="0" fillId="0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Border="1"/>
    <xf numFmtId="0" fontId="4" fillId="6" borderId="0" xfId="0" applyFont="1" applyFill="1"/>
    <xf numFmtId="0" fontId="0" fillId="8" borderId="0" xfId="0" applyNumberFormat="1" applyFill="1"/>
    <xf numFmtId="0" fontId="0" fillId="7" borderId="0" xfId="0" applyFill="1"/>
    <xf numFmtId="0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/>
    <xf numFmtId="0" fontId="0" fillId="7" borderId="0" xfId="0" applyNumberForma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640"/>
  <sheetViews>
    <sheetView workbookViewId="0">
      <pane ySplit="1" topLeftCell="A222" activePane="bottomLeft" state="frozenSplit"/>
      <selection pane="bottomLeft" activeCell="A249" sqref="A249:F249"/>
    </sheetView>
  </sheetViews>
  <sheetFormatPr baseColWidth="10" defaultColWidth="11" defaultRowHeight="13"/>
  <cols>
    <col min="1" max="1" width="11" style="8"/>
    <col min="6" max="6" width="38" customWidth="1"/>
    <col min="7" max="7" width="12.140625" customWidth="1"/>
  </cols>
  <sheetData>
    <row r="1" spans="1:13" s="3" customFormat="1">
      <c r="A1" s="13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11</v>
      </c>
      <c r="H1" s="2" t="s">
        <v>12</v>
      </c>
      <c r="I1" s="2" t="s">
        <v>13</v>
      </c>
      <c r="J1" s="2" t="s">
        <v>52</v>
      </c>
      <c r="K1" s="2" t="s">
        <v>14</v>
      </c>
      <c r="L1" s="2" t="s">
        <v>15</v>
      </c>
      <c r="M1" s="2" t="s">
        <v>16</v>
      </c>
    </row>
    <row r="2" spans="1:13">
      <c r="A2" s="8">
        <v>38535</v>
      </c>
      <c r="B2" s="6" t="s">
        <v>675</v>
      </c>
      <c r="C2" s="6" t="s">
        <v>735</v>
      </c>
      <c r="D2">
        <v>1</v>
      </c>
      <c r="E2">
        <v>1</v>
      </c>
      <c r="F2" t="s">
        <v>672</v>
      </c>
      <c r="G2" s="7" t="s">
        <v>737</v>
      </c>
      <c r="I2" t="s">
        <v>524</v>
      </c>
      <c r="J2" t="s">
        <v>53</v>
      </c>
      <c r="K2">
        <v>0.1</v>
      </c>
    </row>
    <row r="3" spans="1:13">
      <c r="A3" s="8">
        <v>38535</v>
      </c>
      <c r="B3" s="6" t="s">
        <v>675</v>
      </c>
      <c r="C3" s="6" t="s">
        <v>735</v>
      </c>
      <c r="D3">
        <v>1</v>
      </c>
      <c r="E3">
        <v>1</v>
      </c>
      <c r="F3" t="s">
        <v>672</v>
      </c>
      <c r="G3" s="7" t="s">
        <v>858</v>
      </c>
      <c r="I3" t="s">
        <v>785</v>
      </c>
      <c r="J3" t="s">
        <v>54</v>
      </c>
      <c r="K3">
        <v>0.5</v>
      </c>
    </row>
    <row r="4" spans="1:13">
      <c r="A4" s="8">
        <v>38535</v>
      </c>
      <c r="B4" s="6" t="s">
        <v>675</v>
      </c>
      <c r="C4" s="6" t="s">
        <v>735</v>
      </c>
      <c r="D4">
        <v>1</v>
      </c>
      <c r="E4">
        <v>1</v>
      </c>
      <c r="F4" t="s">
        <v>672</v>
      </c>
      <c r="G4" s="7" t="s">
        <v>665</v>
      </c>
      <c r="I4" t="s">
        <v>463</v>
      </c>
      <c r="J4" t="s">
        <v>53</v>
      </c>
      <c r="K4">
        <v>0.87</v>
      </c>
    </row>
    <row r="5" spans="1:13">
      <c r="A5" s="8">
        <v>38535</v>
      </c>
      <c r="B5" s="6" t="s">
        <v>675</v>
      </c>
      <c r="C5" s="6" t="s">
        <v>735</v>
      </c>
      <c r="D5">
        <v>1</v>
      </c>
      <c r="E5">
        <v>1</v>
      </c>
      <c r="F5" t="s">
        <v>672</v>
      </c>
      <c r="G5" s="7" t="s">
        <v>791</v>
      </c>
      <c r="I5" t="s">
        <v>791</v>
      </c>
      <c r="J5" t="s">
        <v>53</v>
      </c>
      <c r="K5">
        <v>5.39</v>
      </c>
    </row>
    <row r="6" spans="1:13">
      <c r="A6" s="8">
        <v>38535</v>
      </c>
      <c r="B6" s="6" t="s">
        <v>675</v>
      </c>
      <c r="C6" s="6" t="s">
        <v>735</v>
      </c>
      <c r="D6">
        <v>1</v>
      </c>
      <c r="E6">
        <v>1</v>
      </c>
      <c r="F6" t="s">
        <v>672</v>
      </c>
      <c r="G6" s="7" t="s">
        <v>792</v>
      </c>
      <c r="I6" t="s">
        <v>792</v>
      </c>
      <c r="J6" t="s">
        <v>53</v>
      </c>
      <c r="K6">
        <v>22.41</v>
      </c>
    </row>
    <row r="7" spans="1:13">
      <c r="A7" s="8">
        <v>38535</v>
      </c>
      <c r="B7" s="6" t="s">
        <v>675</v>
      </c>
      <c r="C7" s="6" t="s">
        <v>735</v>
      </c>
      <c r="D7">
        <v>1</v>
      </c>
      <c r="E7">
        <v>1</v>
      </c>
      <c r="F7" t="s">
        <v>672</v>
      </c>
      <c r="G7" s="7" t="s">
        <v>736</v>
      </c>
      <c r="I7" t="s">
        <v>831</v>
      </c>
      <c r="J7" t="s">
        <v>53</v>
      </c>
      <c r="K7">
        <v>2.2599999999999998</v>
      </c>
    </row>
    <row r="8" spans="1:13">
      <c r="A8" s="8">
        <v>38535</v>
      </c>
      <c r="B8" s="6" t="s">
        <v>675</v>
      </c>
      <c r="C8" s="6" t="s">
        <v>735</v>
      </c>
      <c r="D8">
        <v>1</v>
      </c>
      <c r="E8">
        <v>1</v>
      </c>
      <c r="F8" t="s">
        <v>672</v>
      </c>
      <c r="G8" s="7" t="s">
        <v>681</v>
      </c>
      <c r="I8" t="s">
        <v>681</v>
      </c>
      <c r="J8" t="s">
        <v>57</v>
      </c>
      <c r="K8">
        <v>151.96</v>
      </c>
    </row>
    <row r="9" spans="1:13">
      <c r="A9" s="8">
        <v>38535</v>
      </c>
      <c r="B9" s="6" t="s">
        <v>675</v>
      </c>
      <c r="C9" s="6" t="s">
        <v>735</v>
      </c>
      <c r="D9">
        <v>1</v>
      </c>
      <c r="E9">
        <v>1</v>
      </c>
      <c r="F9" t="s">
        <v>672</v>
      </c>
      <c r="G9" s="7" t="s">
        <v>565</v>
      </c>
      <c r="I9" t="s">
        <v>562</v>
      </c>
      <c r="J9" t="s">
        <v>54</v>
      </c>
      <c r="K9">
        <v>0.33</v>
      </c>
      <c r="L9">
        <v>1</v>
      </c>
    </row>
    <row r="10" spans="1:13">
      <c r="A10" s="8">
        <v>38535</v>
      </c>
      <c r="B10" s="6" t="s">
        <v>675</v>
      </c>
      <c r="C10" s="6" t="s">
        <v>735</v>
      </c>
      <c r="D10">
        <v>1</v>
      </c>
      <c r="E10">
        <v>1</v>
      </c>
      <c r="F10" t="s">
        <v>672</v>
      </c>
      <c r="G10" s="7" t="s">
        <v>436</v>
      </c>
      <c r="I10" t="s">
        <v>562</v>
      </c>
      <c r="J10" t="s">
        <v>54</v>
      </c>
      <c r="K10">
        <v>0.99</v>
      </c>
      <c r="L10">
        <v>1</v>
      </c>
    </row>
    <row r="11" spans="1:13">
      <c r="A11" s="8">
        <v>38535</v>
      </c>
      <c r="B11" s="6" t="s">
        <v>675</v>
      </c>
      <c r="C11" s="6" t="s">
        <v>735</v>
      </c>
      <c r="D11">
        <v>1</v>
      </c>
      <c r="E11">
        <v>1</v>
      </c>
      <c r="F11" t="s">
        <v>672</v>
      </c>
      <c r="G11" s="7" t="s">
        <v>985</v>
      </c>
      <c r="I11" t="s">
        <v>743</v>
      </c>
      <c r="J11" t="s">
        <v>53</v>
      </c>
      <c r="K11">
        <v>5.62</v>
      </c>
      <c r="M11" t="s">
        <v>986</v>
      </c>
    </row>
    <row r="12" spans="1:13">
      <c r="A12" s="8">
        <v>38535</v>
      </c>
      <c r="B12" s="6" t="s">
        <v>675</v>
      </c>
      <c r="C12" s="6" t="s">
        <v>735</v>
      </c>
      <c r="D12">
        <v>2</v>
      </c>
      <c r="E12">
        <v>2</v>
      </c>
      <c r="F12" t="s">
        <v>682</v>
      </c>
      <c r="G12" s="7" t="s">
        <v>737</v>
      </c>
      <c r="I12" t="s">
        <v>524</v>
      </c>
      <c r="J12" t="s">
        <v>53</v>
      </c>
      <c r="K12">
        <v>4.24</v>
      </c>
    </row>
    <row r="13" spans="1:13">
      <c r="A13" s="8">
        <v>38535</v>
      </c>
      <c r="B13" s="6" t="s">
        <v>675</v>
      </c>
      <c r="C13" s="6" t="s">
        <v>735</v>
      </c>
      <c r="D13">
        <v>2</v>
      </c>
      <c r="E13">
        <v>2</v>
      </c>
      <c r="F13" t="s">
        <v>682</v>
      </c>
      <c r="G13" s="7" t="s">
        <v>747</v>
      </c>
      <c r="I13" t="s">
        <v>524</v>
      </c>
      <c r="J13" t="s">
        <v>53</v>
      </c>
      <c r="K13">
        <v>0.59</v>
      </c>
    </row>
    <row r="14" spans="1:13">
      <c r="A14" s="8">
        <v>38535</v>
      </c>
      <c r="B14" s="6" t="s">
        <v>675</v>
      </c>
      <c r="C14" s="6" t="s">
        <v>735</v>
      </c>
      <c r="D14">
        <v>2</v>
      </c>
      <c r="E14">
        <v>2</v>
      </c>
      <c r="F14" t="s">
        <v>682</v>
      </c>
      <c r="G14" s="7" t="s">
        <v>791</v>
      </c>
      <c r="I14" t="s">
        <v>791</v>
      </c>
      <c r="J14" t="s">
        <v>53</v>
      </c>
      <c r="K14">
        <v>2.77</v>
      </c>
    </row>
    <row r="15" spans="1:13">
      <c r="A15" s="8">
        <v>38535</v>
      </c>
      <c r="B15" s="6" t="s">
        <v>675</v>
      </c>
      <c r="C15" s="6" t="s">
        <v>735</v>
      </c>
      <c r="D15">
        <v>2</v>
      </c>
      <c r="E15">
        <v>2</v>
      </c>
      <c r="F15" t="s">
        <v>682</v>
      </c>
      <c r="G15" s="7" t="s">
        <v>792</v>
      </c>
      <c r="I15" t="s">
        <v>792</v>
      </c>
      <c r="J15" t="s">
        <v>53</v>
      </c>
      <c r="K15">
        <v>3.61</v>
      </c>
      <c r="M15" t="s">
        <v>987</v>
      </c>
    </row>
    <row r="16" spans="1:13">
      <c r="A16" s="8">
        <v>38535</v>
      </c>
      <c r="B16" s="6" t="s">
        <v>675</v>
      </c>
      <c r="C16" s="6" t="s">
        <v>735</v>
      </c>
      <c r="D16">
        <v>2</v>
      </c>
      <c r="E16">
        <v>2</v>
      </c>
      <c r="F16" t="s">
        <v>682</v>
      </c>
      <c r="G16" s="7" t="s">
        <v>732</v>
      </c>
      <c r="I16" t="s">
        <v>743</v>
      </c>
      <c r="J16" t="s">
        <v>53</v>
      </c>
      <c r="K16">
        <v>0.42</v>
      </c>
    </row>
    <row r="17" spans="1:13">
      <c r="A17" s="8">
        <v>38535</v>
      </c>
      <c r="B17" s="6" t="s">
        <v>675</v>
      </c>
      <c r="C17" s="6" t="s">
        <v>735</v>
      </c>
      <c r="D17">
        <v>2</v>
      </c>
      <c r="E17">
        <v>2</v>
      </c>
      <c r="F17" t="s">
        <v>682</v>
      </c>
      <c r="G17" s="7" t="s">
        <v>681</v>
      </c>
      <c r="I17" t="s">
        <v>681</v>
      </c>
      <c r="J17" t="s">
        <v>57</v>
      </c>
      <c r="K17">
        <v>158.66999999999999</v>
      </c>
    </row>
    <row r="18" spans="1:13">
      <c r="A18" s="8">
        <v>38535</v>
      </c>
      <c r="B18" s="6" t="s">
        <v>675</v>
      </c>
      <c r="C18" s="6" t="s">
        <v>735</v>
      </c>
      <c r="D18">
        <v>2</v>
      </c>
      <c r="E18">
        <v>2</v>
      </c>
      <c r="F18" t="s">
        <v>682</v>
      </c>
      <c r="G18" s="7" t="s">
        <v>436</v>
      </c>
      <c r="I18" t="s">
        <v>562</v>
      </c>
      <c r="J18" t="s">
        <v>56</v>
      </c>
      <c r="K18">
        <v>1.36</v>
      </c>
      <c r="L18">
        <v>2</v>
      </c>
    </row>
    <row r="19" spans="1:13">
      <c r="A19" s="8">
        <v>38535</v>
      </c>
      <c r="B19" s="6" t="s">
        <v>675</v>
      </c>
      <c r="C19" s="6" t="s">
        <v>735</v>
      </c>
      <c r="D19">
        <v>3</v>
      </c>
      <c r="E19">
        <v>3</v>
      </c>
      <c r="F19" s="9" t="s">
        <v>988</v>
      </c>
      <c r="G19" s="7" t="s">
        <v>791</v>
      </c>
      <c r="I19" t="s">
        <v>791</v>
      </c>
      <c r="J19" t="s">
        <v>53</v>
      </c>
      <c r="K19">
        <v>0.56999999999999995</v>
      </c>
    </row>
    <row r="20" spans="1:13">
      <c r="A20" s="8">
        <v>38535</v>
      </c>
      <c r="B20" s="6" t="s">
        <v>675</v>
      </c>
      <c r="C20" s="6" t="s">
        <v>735</v>
      </c>
      <c r="D20">
        <v>3</v>
      </c>
      <c r="E20">
        <v>3</v>
      </c>
      <c r="F20" s="9" t="s">
        <v>988</v>
      </c>
      <c r="G20" s="7" t="s">
        <v>745</v>
      </c>
      <c r="I20" t="s">
        <v>463</v>
      </c>
      <c r="J20" t="s">
        <v>53</v>
      </c>
      <c r="K20">
        <v>7.69</v>
      </c>
    </row>
    <row r="21" spans="1:13">
      <c r="A21" s="8">
        <v>38535</v>
      </c>
      <c r="B21" s="6" t="s">
        <v>675</v>
      </c>
      <c r="C21" s="6" t="s">
        <v>735</v>
      </c>
      <c r="D21">
        <v>3</v>
      </c>
      <c r="E21">
        <v>3</v>
      </c>
      <c r="F21" s="9" t="s">
        <v>988</v>
      </c>
      <c r="G21" s="7" t="s">
        <v>681</v>
      </c>
      <c r="I21" t="s">
        <v>681</v>
      </c>
      <c r="J21" t="s">
        <v>55</v>
      </c>
      <c r="K21">
        <v>46.97</v>
      </c>
    </row>
    <row r="22" spans="1:13">
      <c r="A22" s="8">
        <v>38535</v>
      </c>
      <c r="B22" s="6" t="s">
        <v>675</v>
      </c>
      <c r="C22" s="6" t="s">
        <v>735</v>
      </c>
      <c r="D22">
        <v>3</v>
      </c>
      <c r="E22">
        <v>3</v>
      </c>
      <c r="F22" s="9" t="s">
        <v>988</v>
      </c>
      <c r="G22" s="7" t="s">
        <v>989</v>
      </c>
      <c r="H22" t="s">
        <v>990</v>
      </c>
      <c r="I22" t="s">
        <v>831</v>
      </c>
      <c r="J22" t="s">
        <v>53</v>
      </c>
      <c r="K22">
        <v>4.09</v>
      </c>
      <c r="M22" t="s">
        <v>990</v>
      </c>
    </row>
    <row r="23" spans="1:13">
      <c r="A23" s="8">
        <v>38535</v>
      </c>
      <c r="B23" s="6" t="s">
        <v>675</v>
      </c>
      <c r="C23" s="6" t="s">
        <v>735</v>
      </c>
      <c r="D23">
        <v>4</v>
      </c>
      <c r="E23">
        <v>4</v>
      </c>
      <c r="F23" t="s">
        <v>991</v>
      </c>
      <c r="G23" s="7" t="s">
        <v>737</v>
      </c>
      <c r="I23" t="s">
        <v>524</v>
      </c>
      <c r="J23" t="s">
        <v>53</v>
      </c>
      <c r="K23">
        <v>5.05</v>
      </c>
      <c r="M23" t="s">
        <v>992</v>
      </c>
    </row>
    <row r="24" spans="1:13">
      <c r="A24" s="8">
        <v>38535</v>
      </c>
      <c r="B24" s="6" t="s">
        <v>675</v>
      </c>
      <c r="C24" s="6" t="s">
        <v>735</v>
      </c>
      <c r="D24">
        <v>4</v>
      </c>
      <c r="E24">
        <v>4</v>
      </c>
      <c r="F24" t="s">
        <v>991</v>
      </c>
      <c r="G24" s="7" t="s">
        <v>523</v>
      </c>
      <c r="H24" t="s">
        <v>990</v>
      </c>
      <c r="I24" t="s">
        <v>524</v>
      </c>
      <c r="J24" t="s">
        <v>53</v>
      </c>
      <c r="K24">
        <v>7.34</v>
      </c>
      <c r="M24" t="s">
        <v>990</v>
      </c>
    </row>
    <row r="25" spans="1:13">
      <c r="A25" s="8">
        <v>38535</v>
      </c>
      <c r="B25" s="6" t="s">
        <v>675</v>
      </c>
      <c r="C25" s="6" t="s">
        <v>735</v>
      </c>
      <c r="D25">
        <v>4</v>
      </c>
      <c r="E25">
        <v>4</v>
      </c>
      <c r="F25" t="s">
        <v>991</v>
      </c>
      <c r="G25" s="7" t="s">
        <v>747</v>
      </c>
      <c r="H25" t="s">
        <v>990</v>
      </c>
      <c r="I25" t="s">
        <v>524</v>
      </c>
      <c r="J25" t="s">
        <v>53</v>
      </c>
      <c r="K25">
        <v>14.77</v>
      </c>
      <c r="M25" t="s">
        <v>990</v>
      </c>
    </row>
    <row r="26" spans="1:13">
      <c r="A26" s="8">
        <v>38535</v>
      </c>
      <c r="B26" s="6" t="s">
        <v>675</v>
      </c>
      <c r="C26" s="6" t="s">
        <v>735</v>
      </c>
      <c r="D26">
        <v>4</v>
      </c>
      <c r="E26">
        <v>4</v>
      </c>
      <c r="F26" t="s">
        <v>991</v>
      </c>
      <c r="G26" s="7" t="s">
        <v>993</v>
      </c>
      <c r="I26" t="s">
        <v>831</v>
      </c>
      <c r="J26" t="s">
        <v>53</v>
      </c>
      <c r="K26">
        <v>69.48</v>
      </c>
      <c r="M26" t="s">
        <v>994</v>
      </c>
    </row>
    <row r="27" spans="1:13">
      <c r="A27" s="8">
        <v>38535</v>
      </c>
      <c r="B27" s="6" t="s">
        <v>675</v>
      </c>
      <c r="C27" s="6" t="s">
        <v>735</v>
      </c>
      <c r="D27">
        <v>4</v>
      </c>
      <c r="E27">
        <v>4</v>
      </c>
      <c r="F27" t="s">
        <v>991</v>
      </c>
      <c r="G27" s="7" t="s">
        <v>681</v>
      </c>
      <c r="I27" t="s">
        <v>681</v>
      </c>
      <c r="J27" t="s">
        <v>55</v>
      </c>
      <c r="K27">
        <f>168.62+85.03</f>
        <v>253.65</v>
      </c>
    </row>
    <row r="28" spans="1:13">
      <c r="A28" s="8">
        <v>38535</v>
      </c>
      <c r="B28" s="6" t="s">
        <v>675</v>
      </c>
      <c r="C28" s="6" t="s">
        <v>735</v>
      </c>
      <c r="D28">
        <v>5</v>
      </c>
      <c r="E28">
        <v>5</v>
      </c>
      <c r="F28" t="s">
        <v>847</v>
      </c>
      <c r="G28" s="7" t="s">
        <v>737</v>
      </c>
      <c r="H28" t="s">
        <v>990</v>
      </c>
      <c r="I28" t="s">
        <v>524</v>
      </c>
      <c r="J28" t="s">
        <v>53</v>
      </c>
      <c r="K28">
        <v>6.56</v>
      </c>
    </row>
    <row r="29" spans="1:13">
      <c r="A29" s="8">
        <v>38535</v>
      </c>
      <c r="B29" s="6" t="s">
        <v>675</v>
      </c>
      <c r="C29" s="6" t="s">
        <v>735</v>
      </c>
      <c r="D29">
        <v>5</v>
      </c>
      <c r="E29">
        <v>5</v>
      </c>
      <c r="F29" t="s">
        <v>847</v>
      </c>
      <c r="G29" s="7" t="s">
        <v>747</v>
      </c>
      <c r="I29" t="s">
        <v>524</v>
      </c>
      <c r="J29" t="s">
        <v>53</v>
      </c>
      <c r="K29">
        <v>7.21</v>
      </c>
    </row>
    <row r="30" spans="1:13">
      <c r="A30" s="8">
        <v>38535</v>
      </c>
      <c r="B30" s="6" t="s">
        <v>675</v>
      </c>
      <c r="C30" s="6" t="s">
        <v>735</v>
      </c>
      <c r="D30">
        <v>5</v>
      </c>
      <c r="E30">
        <v>5</v>
      </c>
      <c r="F30" t="s">
        <v>847</v>
      </c>
      <c r="G30" s="7" t="s">
        <v>791</v>
      </c>
      <c r="I30" t="s">
        <v>791</v>
      </c>
      <c r="J30" t="s">
        <v>53</v>
      </c>
      <c r="K30">
        <v>6.61</v>
      </c>
    </row>
    <row r="31" spans="1:13">
      <c r="A31" s="8">
        <v>38535</v>
      </c>
      <c r="B31" s="6" t="s">
        <v>675</v>
      </c>
      <c r="C31" s="6" t="s">
        <v>735</v>
      </c>
      <c r="D31">
        <v>5</v>
      </c>
      <c r="E31">
        <v>5</v>
      </c>
      <c r="F31" t="s">
        <v>847</v>
      </c>
      <c r="G31" s="7" t="s">
        <v>792</v>
      </c>
      <c r="I31" t="s">
        <v>792</v>
      </c>
      <c r="J31" t="s">
        <v>53</v>
      </c>
      <c r="K31">
        <v>10.09</v>
      </c>
      <c r="M31" t="s">
        <v>995</v>
      </c>
    </row>
    <row r="32" spans="1:13">
      <c r="A32" s="8">
        <v>38535</v>
      </c>
      <c r="B32" s="6" t="s">
        <v>675</v>
      </c>
      <c r="C32" s="6" t="s">
        <v>735</v>
      </c>
      <c r="D32">
        <v>5</v>
      </c>
      <c r="E32">
        <v>5</v>
      </c>
      <c r="F32" t="s">
        <v>847</v>
      </c>
      <c r="G32" s="7" t="s">
        <v>996</v>
      </c>
      <c r="H32" t="s">
        <v>990</v>
      </c>
      <c r="I32" t="s">
        <v>743</v>
      </c>
      <c r="J32" t="s">
        <v>53</v>
      </c>
      <c r="K32">
        <v>13.38</v>
      </c>
    </row>
    <row r="33" spans="1:13">
      <c r="A33" s="8">
        <v>38535</v>
      </c>
      <c r="B33" s="6" t="s">
        <v>675</v>
      </c>
      <c r="C33" s="6" t="s">
        <v>735</v>
      </c>
      <c r="D33">
        <v>5</v>
      </c>
      <c r="E33">
        <v>5</v>
      </c>
      <c r="F33" t="s">
        <v>847</v>
      </c>
      <c r="G33" s="7" t="s">
        <v>996</v>
      </c>
      <c r="H33" t="s">
        <v>990</v>
      </c>
      <c r="I33" t="s">
        <v>743</v>
      </c>
      <c r="J33" t="s">
        <v>53</v>
      </c>
      <c r="K33">
        <v>6.21</v>
      </c>
    </row>
    <row r="34" spans="1:13">
      <c r="A34" s="8">
        <v>38535</v>
      </c>
      <c r="B34" s="6" t="s">
        <v>675</v>
      </c>
      <c r="C34" s="6" t="s">
        <v>735</v>
      </c>
      <c r="D34">
        <v>5</v>
      </c>
      <c r="E34">
        <v>5</v>
      </c>
      <c r="F34" t="s">
        <v>847</v>
      </c>
      <c r="G34" s="7" t="s">
        <v>681</v>
      </c>
      <c r="I34" t="s">
        <v>681</v>
      </c>
      <c r="J34" t="s">
        <v>55</v>
      </c>
      <c r="K34">
        <f>150.55+46.14</f>
        <v>196.69</v>
      </c>
    </row>
    <row r="35" spans="1:13">
      <c r="A35" s="8">
        <v>38535</v>
      </c>
      <c r="B35" s="6" t="s">
        <v>675</v>
      </c>
      <c r="C35" s="6" t="s">
        <v>735</v>
      </c>
      <c r="D35">
        <v>6</v>
      </c>
      <c r="E35">
        <v>6</v>
      </c>
      <c r="F35" t="s">
        <v>848</v>
      </c>
      <c r="G35" s="7" t="s">
        <v>737</v>
      </c>
      <c r="H35" t="s">
        <v>997</v>
      </c>
      <c r="I35" t="s">
        <v>524</v>
      </c>
      <c r="J35" t="s">
        <v>53</v>
      </c>
      <c r="K35">
        <v>2.12</v>
      </c>
      <c r="M35" t="s">
        <v>998</v>
      </c>
    </row>
    <row r="36" spans="1:13">
      <c r="A36" s="8">
        <v>38535</v>
      </c>
      <c r="B36" s="6" t="s">
        <v>675</v>
      </c>
      <c r="C36" s="6" t="s">
        <v>735</v>
      </c>
      <c r="D36">
        <v>6</v>
      </c>
      <c r="E36">
        <v>6</v>
      </c>
      <c r="F36" t="s">
        <v>848</v>
      </c>
      <c r="G36" s="7" t="s">
        <v>747</v>
      </c>
      <c r="I36" t="s">
        <v>524</v>
      </c>
      <c r="J36" t="s">
        <v>53</v>
      </c>
      <c r="K36">
        <v>0.38</v>
      </c>
    </row>
    <row r="37" spans="1:13">
      <c r="A37" s="8">
        <v>38535</v>
      </c>
      <c r="B37" s="6" t="s">
        <v>675</v>
      </c>
      <c r="C37" s="6" t="s">
        <v>735</v>
      </c>
      <c r="D37">
        <v>6</v>
      </c>
      <c r="E37">
        <v>6</v>
      </c>
      <c r="F37" t="s">
        <v>848</v>
      </c>
      <c r="G37" s="7" t="s">
        <v>791</v>
      </c>
      <c r="I37" t="s">
        <v>791</v>
      </c>
      <c r="J37" t="s">
        <v>53</v>
      </c>
      <c r="K37">
        <v>1.68</v>
      </c>
    </row>
    <row r="38" spans="1:13">
      <c r="A38" s="8">
        <v>38535</v>
      </c>
      <c r="B38" s="6" t="s">
        <v>675</v>
      </c>
      <c r="C38" s="6" t="s">
        <v>735</v>
      </c>
      <c r="D38">
        <v>6</v>
      </c>
      <c r="E38">
        <v>6</v>
      </c>
      <c r="F38" t="s">
        <v>848</v>
      </c>
      <c r="G38" s="7" t="s">
        <v>681</v>
      </c>
      <c r="I38" t="s">
        <v>681</v>
      </c>
      <c r="J38" t="s">
        <v>55</v>
      </c>
      <c r="K38">
        <v>84.08</v>
      </c>
    </row>
    <row r="39" spans="1:13">
      <c r="A39" s="8">
        <v>38536</v>
      </c>
      <c r="B39" s="6" t="s">
        <v>675</v>
      </c>
      <c r="C39" s="6" t="s">
        <v>735</v>
      </c>
      <c r="D39">
        <v>7</v>
      </c>
      <c r="E39">
        <v>7</v>
      </c>
      <c r="F39" t="s">
        <v>849</v>
      </c>
      <c r="G39" s="7" t="s">
        <v>737</v>
      </c>
      <c r="H39" t="s">
        <v>837</v>
      </c>
      <c r="I39" t="s">
        <v>524</v>
      </c>
      <c r="J39" t="s">
        <v>53</v>
      </c>
      <c r="K39">
        <v>3.4</v>
      </c>
      <c r="M39" t="s">
        <v>838</v>
      </c>
    </row>
    <row r="40" spans="1:13">
      <c r="A40" s="8">
        <v>38536</v>
      </c>
      <c r="B40" s="6" t="s">
        <v>675</v>
      </c>
      <c r="C40" s="6" t="s">
        <v>735</v>
      </c>
      <c r="D40">
        <v>7</v>
      </c>
      <c r="E40">
        <v>7</v>
      </c>
      <c r="F40" t="s">
        <v>849</v>
      </c>
      <c r="G40" s="7" t="s">
        <v>839</v>
      </c>
      <c r="I40" t="s">
        <v>840</v>
      </c>
      <c r="J40" t="s">
        <v>53</v>
      </c>
      <c r="K40">
        <v>1.7</v>
      </c>
    </row>
    <row r="41" spans="1:13">
      <c r="A41" s="8">
        <v>38536</v>
      </c>
      <c r="B41" s="6" t="s">
        <v>675</v>
      </c>
      <c r="C41" s="6" t="s">
        <v>735</v>
      </c>
      <c r="D41">
        <v>7</v>
      </c>
      <c r="E41">
        <v>7</v>
      </c>
      <c r="F41" t="s">
        <v>849</v>
      </c>
      <c r="G41" s="7" t="s">
        <v>791</v>
      </c>
      <c r="I41" t="s">
        <v>791</v>
      </c>
      <c r="J41" t="s">
        <v>53</v>
      </c>
      <c r="K41">
        <v>5.41</v>
      </c>
      <c r="M41" t="s">
        <v>999</v>
      </c>
    </row>
    <row r="42" spans="1:13">
      <c r="A42" s="8">
        <v>38536</v>
      </c>
      <c r="B42" s="6" t="s">
        <v>675</v>
      </c>
      <c r="C42" s="6" t="s">
        <v>735</v>
      </c>
      <c r="D42">
        <v>7</v>
      </c>
      <c r="E42">
        <v>7</v>
      </c>
      <c r="F42" t="s">
        <v>849</v>
      </c>
      <c r="G42" s="7" t="s">
        <v>792</v>
      </c>
      <c r="I42" t="s">
        <v>792</v>
      </c>
      <c r="J42" t="s">
        <v>53</v>
      </c>
      <c r="K42">
        <v>0.92</v>
      </c>
    </row>
    <row r="43" spans="1:13">
      <c r="A43" s="8">
        <v>38536</v>
      </c>
      <c r="B43" s="6" t="s">
        <v>675</v>
      </c>
      <c r="C43" s="6" t="s">
        <v>735</v>
      </c>
      <c r="D43">
        <v>7</v>
      </c>
      <c r="E43">
        <v>7</v>
      </c>
      <c r="F43" t="s">
        <v>849</v>
      </c>
      <c r="G43" s="7" t="s">
        <v>681</v>
      </c>
      <c r="I43" t="s">
        <v>681</v>
      </c>
      <c r="J43" t="s">
        <v>55</v>
      </c>
      <c r="K43">
        <v>335</v>
      </c>
    </row>
    <row r="44" spans="1:13">
      <c r="A44" s="8">
        <v>38536</v>
      </c>
      <c r="B44" s="6" t="s">
        <v>675</v>
      </c>
      <c r="C44" s="6" t="s">
        <v>735</v>
      </c>
      <c r="D44">
        <v>7</v>
      </c>
      <c r="E44">
        <v>7</v>
      </c>
      <c r="F44" t="s">
        <v>849</v>
      </c>
      <c r="G44" s="7" t="s">
        <v>681</v>
      </c>
      <c r="I44" t="s">
        <v>681</v>
      </c>
      <c r="J44" t="s">
        <v>55</v>
      </c>
      <c r="K44">
        <v>1.6</v>
      </c>
      <c r="M44" t="s">
        <v>841</v>
      </c>
    </row>
    <row r="45" spans="1:13">
      <c r="A45" s="8">
        <v>38536</v>
      </c>
      <c r="B45" s="6" t="s">
        <v>675</v>
      </c>
      <c r="C45" s="6" t="s">
        <v>735</v>
      </c>
      <c r="D45">
        <v>7</v>
      </c>
      <c r="E45">
        <v>7</v>
      </c>
      <c r="F45" t="s">
        <v>849</v>
      </c>
      <c r="G45" s="7" t="s">
        <v>836</v>
      </c>
      <c r="I45" t="s">
        <v>640</v>
      </c>
      <c r="J45" t="s">
        <v>56</v>
      </c>
      <c r="K45">
        <v>0.57999999999999996</v>
      </c>
      <c r="L45">
        <v>1</v>
      </c>
    </row>
    <row r="46" spans="1:13">
      <c r="A46" s="8">
        <v>38536</v>
      </c>
      <c r="B46" s="6" t="s">
        <v>675</v>
      </c>
      <c r="C46" s="6" t="s">
        <v>735</v>
      </c>
      <c r="D46">
        <v>8</v>
      </c>
      <c r="E46">
        <v>8</v>
      </c>
      <c r="F46" t="s">
        <v>850</v>
      </c>
      <c r="G46" s="7" t="s">
        <v>737</v>
      </c>
      <c r="H46" t="s">
        <v>990</v>
      </c>
      <c r="I46" t="s">
        <v>524</v>
      </c>
      <c r="J46" t="s">
        <v>53</v>
      </c>
      <c r="K46">
        <v>0.92</v>
      </c>
    </row>
    <row r="47" spans="1:13">
      <c r="A47" s="8">
        <v>38536</v>
      </c>
      <c r="B47" s="6" t="s">
        <v>675</v>
      </c>
      <c r="C47" s="6" t="s">
        <v>735</v>
      </c>
      <c r="D47">
        <v>8</v>
      </c>
      <c r="E47">
        <v>8</v>
      </c>
      <c r="F47" t="s">
        <v>850</v>
      </c>
      <c r="G47" s="7" t="s">
        <v>919</v>
      </c>
      <c r="I47" t="s">
        <v>526</v>
      </c>
      <c r="J47" t="s">
        <v>56</v>
      </c>
      <c r="K47">
        <v>1.43</v>
      </c>
      <c r="L47">
        <v>1</v>
      </c>
    </row>
    <row r="48" spans="1:13">
      <c r="A48" s="8">
        <v>38536</v>
      </c>
      <c r="B48" s="6" t="s">
        <v>675</v>
      </c>
      <c r="C48" s="6" t="s">
        <v>735</v>
      </c>
      <c r="D48">
        <v>8</v>
      </c>
      <c r="E48">
        <v>8</v>
      </c>
      <c r="F48" t="s">
        <v>850</v>
      </c>
      <c r="G48" s="7" t="s">
        <v>944</v>
      </c>
      <c r="I48" t="s">
        <v>945</v>
      </c>
      <c r="J48" t="s">
        <v>53</v>
      </c>
      <c r="K48">
        <v>2.7</v>
      </c>
    </row>
    <row r="49" spans="1:13">
      <c r="A49" s="8">
        <v>38536</v>
      </c>
      <c r="B49" s="6" t="s">
        <v>675</v>
      </c>
      <c r="C49" s="6" t="s">
        <v>735</v>
      </c>
      <c r="D49">
        <v>8</v>
      </c>
      <c r="E49">
        <v>8</v>
      </c>
      <c r="F49" t="s">
        <v>850</v>
      </c>
      <c r="G49" s="7" t="s">
        <v>791</v>
      </c>
      <c r="I49" t="s">
        <v>791</v>
      </c>
      <c r="J49" t="s">
        <v>53</v>
      </c>
      <c r="K49">
        <v>1</v>
      </c>
    </row>
    <row r="50" spans="1:13">
      <c r="A50" s="8">
        <v>38536</v>
      </c>
      <c r="B50" s="6" t="s">
        <v>675</v>
      </c>
      <c r="C50" s="6" t="s">
        <v>735</v>
      </c>
      <c r="D50">
        <v>8</v>
      </c>
      <c r="E50">
        <v>8</v>
      </c>
      <c r="F50" t="s">
        <v>850</v>
      </c>
      <c r="G50" s="7" t="s">
        <v>792</v>
      </c>
      <c r="I50" t="s">
        <v>792</v>
      </c>
      <c r="J50" t="s">
        <v>53</v>
      </c>
      <c r="K50">
        <v>10.77</v>
      </c>
    </row>
    <row r="51" spans="1:13">
      <c r="A51" s="8">
        <v>38536</v>
      </c>
      <c r="B51" s="6" t="s">
        <v>675</v>
      </c>
      <c r="C51" s="6" t="s">
        <v>735</v>
      </c>
      <c r="D51">
        <v>8</v>
      </c>
      <c r="E51">
        <v>8</v>
      </c>
      <c r="F51" t="s">
        <v>850</v>
      </c>
      <c r="G51" s="7" t="s">
        <v>943</v>
      </c>
      <c r="I51" t="s">
        <v>908</v>
      </c>
      <c r="J51" t="s">
        <v>56</v>
      </c>
      <c r="K51">
        <v>2.16</v>
      </c>
      <c r="L51">
        <v>1</v>
      </c>
    </row>
    <row r="52" spans="1:13">
      <c r="A52" s="8">
        <v>38536</v>
      </c>
      <c r="B52" s="6" t="s">
        <v>675</v>
      </c>
      <c r="C52" s="6" t="s">
        <v>735</v>
      </c>
      <c r="D52">
        <v>8</v>
      </c>
      <c r="E52">
        <v>8</v>
      </c>
      <c r="F52" t="s">
        <v>850</v>
      </c>
      <c r="G52" s="7" t="s">
        <v>946</v>
      </c>
      <c r="I52" t="s">
        <v>831</v>
      </c>
      <c r="J52" t="s">
        <v>53</v>
      </c>
      <c r="K52">
        <v>18.89</v>
      </c>
    </row>
    <row r="53" spans="1:13">
      <c r="A53" s="8">
        <v>38536</v>
      </c>
      <c r="B53" s="6" t="s">
        <v>675</v>
      </c>
      <c r="C53" s="6" t="s">
        <v>735</v>
      </c>
      <c r="D53">
        <v>8</v>
      </c>
      <c r="E53">
        <v>8</v>
      </c>
      <c r="F53" t="s">
        <v>850</v>
      </c>
      <c r="G53" s="7" t="s">
        <v>681</v>
      </c>
      <c r="I53" t="s">
        <v>681</v>
      </c>
      <c r="J53" t="s">
        <v>55</v>
      </c>
      <c r="K53">
        <v>53.63</v>
      </c>
    </row>
    <row r="54" spans="1:13">
      <c r="A54" s="8">
        <v>38536</v>
      </c>
      <c r="B54" s="6" t="s">
        <v>675</v>
      </c>
      <c r="C54" s="6" t="s">
        <v>735</v>
      </c>
      <c r="D54">
        <v>8</v>
      </c>
      <c r="E54">
        <v>8</v>
      </c>
      <c r="F54" t="s">
        <v>850</v>
      </c>
      <c r="G54" s="7" t="s">
        <v>681</v>
      </c>
      <c r="I54" t="s">
        <v>681</v>
      </c>
      <c r="J54" t="s">
        <v>55</v>
      </c>
      <c r="K54">
        <v>7.66</v>
      </c>
      <c r="M54" t="s">
        <v>841</v>
      </c>
    </row>
    <row r="55" spans="1:13">
      <c r="A55" s="8">
        <v>38536</v>
      </c>
      <c r="B55" s="6" t="s">
        <v>675</v>
      </c>
      <c r="C55" s="6" t="s">
        <v>735</v>
      </c>
      <c r="D55">
        <v>8</v>
      </c>
      <c r="E55">
        <v>8</v>
      </c>
      <c r="F55" t="s">
        <v>850</v>
      </c>
      <c r="G55" s="7" t="s">
        <v>836</v>
      </c>
      <c r="I55" t="s">
        <v>640</v>
      </c>
      <c r="J55" t="s">
        <v>56</v>
      </c>
      <c r="K55">
        <v>18.36</v>
      </c>
      <c r="L55">
        <v>1</v>
      </c>
      <c r="M55" t="s">
        <v>842</v>
      </c>
    </row>
    <row r="56" spans="1:13">
      <c r="A56" s="8">
        <v>38536</v>
      </c>
      <c r="B56" s="6" t="s">
        <v>675</v>
      </c>
      <c r="C56" s="6" t="s">
        <v>735</v>
      </c>
      <c r="D56">
        <v>8</v>
      </c>
      <c r="E56">
        <v>8</v>
      </c>
      <c r="F56" t="s">
        <v>850</v>
      </c>
      <c r="G56" s="7" t="s">
        <v>947</v>
      </c>
      <c r="H56" t="s">
        <v>990</v>
      </c>
      <c r="I56" t="s">
        <v>463</v>
      </c>
      <c r="J56" t="s">
        <v>53</v>
      </c>
      <c r="K56">
        <v>0.38</v>
      </c>
    </row>
    <row r="57" spans="1:13">
      <c r="A57" s="8">
        <v>38536</v>
      </c>
      <c r="B57" s="6" t="s">
        <v>675</v>
      </c>
      <c r="C57" s="6" t="s">
        <v>735</v>
      </c>
      <c r="D57">
        <v>9</v>
      </c>
      <c r="E57">
        <v>9</v>
      </c>
      <c r="F57" t="s">
        <v>788</v>
      </c>
      <c r="G57" s="7" t="s">
        <v>737</v>
      </c>
      <c r="H57" t="s">
        <v>799</v>
      </c>
      <c r="I57" t="s">
        <v>524</v>
      </c>
      <c r="J57" t="s">
        <v>53</v>
      </c>
      <c r="K57">
        <v>2.57</v>
      </c>
      <c r="M57" t="s">
        <v>799</v>
      </c>
    </row>
    <row r="58" spans="1:13">
      <c r="A58" s="8">
        <v>38536</v>
      </c>
      <c r="B58" s="6" t="s">
        <v>675</v>
      </c>
      <c r="C58" s="6" t="s">
        <v>735</v>
      </c>
      <c r="D58">
        <v>9</v>
      </c>
      <c r="E58">
        <v>9</v>
      </c>
      <c r="F58" t="s">
        <v>788</v>
      </c>
      <c r="G58" s="7" t="s">
        <v>795</v>
      </c>
      <c r="I58" t="s">
        <v>640</v>
      </c>
      <c r="J58" t="s">
        <v>56</v>
      </c>
      <c r="K58">
        <v>6.58</v>
      </c>
      <c r="L58">
        <v>1</v>
      </c>
      <c r="M58" t="s">
        <v>796</v>
      </c>
    </row>
    <row r="59" spans="1:13">
      <c r="A59" s="8">
        <v>38536</v>
      </c>
      <c r="B59" s="6" t="s">
        <v>675</v>
      </c>
      <c r="C59" s="6" t="s">
        <v>735</v>
      </c>
      <c r="D59">
        <v>9</v>
      </c>
      <c r="E59">
        <v>9</v>
      </c>
      <c r="F59" t="s">
        <v>788</v>
      </c>
      <c r="G59" s="7" t="s">
        <v>944</v>
      </c>
      <c r="I59" t="s">
        <v>945</v>
      </c>
      <c r="J59" t="s">
        <v>53</v>
      </c>
      <c r="K59">
        <v>2.02</v>
      </c>
    </row>
    <row r="60" spans="1:13">
      <c r="A60" s="8">
        <v>38536</v>
      </c>
      <c r="B60" s="6" t="s">
        <v>675</v>
      </c>
      <c r="C60" s="6" t="s">
        <v>735</v>
      </c>
      <c r="D60">
        <v>9</v>
      </c>
      <c r="E60">
        <v>9</v>
      </c>
      <c r="F60" t="s">
        <v>788</v>
      </c>
      <c r="G60" s="7" t="s">
        <v>791</v>
      </c>
      <c r="I60" t="s">
        <v>791</v>
      </c>
      <c r="J60" t="s">
        <v>53</v>
      </c>
      <c r="K60">
        <v>0.09</v>
      </c>
    </row>
    <row r="61" spans="1:13">
      <c r="A61" s="8">
        <v>38536</v>
      </c>
      <c r="B61" s="6" t="s">
        <v>675</v>
      </c>
      <c r="C61" s="6" t="s">
        <v>735</v>
      </c>
      <c r="D61">
        <v>9</v>
      </c>
      <c r="E61">
        <v>9</v>
      </c>
      <c r="F61" t="s">
        <v>788</v>
      </c>
      <c r="G61" s="7" t="s">
        <v>792</v>
      </c>
      <c r="I61" t="s">
        <v>792</v>
      </c>
      <c r="J61" t="s">
        <v>53</v>
      </c>
      <c r="K61">
        <v>3.41</v>
      </c>
    </row>
    <row r="62" spans="1:13">
      <c r="A62" s="8">
        <v>38536</v>
      </c>
      <c r="B62" s="6" t="s">
        <v>675</v>
      </c>
      <c r="C62" s="6" t="s">
        <v>735</v>
      </c>
      <c r="D62">
        <v>9</v>
      </c>
      <c r="E62">
        <v>9</v>
      </c>
      <c r="F62" t="s">
        <v>788</v>
      </c>
      <c r="G62" s="7" t="s">
        <v>798</v>
      </c>
      <c r="I62" t="s">
        <v>792</v>
      </c>
      <c r="J62" t="s">
        <v>53</v>
      </c>
      <c r="K62">
        <v>2.0699999999999998</v>
      </c>
    </row>
    <row r="63" spans="1:13">
      <c r="A63" s="8">
        <v>38536</v>
      </c>
      <c r="B63" s="6" t="s">
        <v>675</v>
      </c>
      <c r="C63" s="6" t="s">
        <v>735</v>
      </c>
      <c r="D63">
        <v>9</v>
      </c>
      <c r="E63">
        <v>9</v>
      </c>
      <c r="F63" t="s">
        <v>788</v>
      </c>
      <c r="G63" s="7" t="s">
        <v>794</v>
      </c>
      <c r="I63" t="s">
        <v>831</v>
      </c>
      <c r="J63" t="s">
        <v>53</v>
      </c>
      <c r="K63">
        <v>2.36</v>
      </c>
    </row>
    <row r="64" spans="1:13">
      <c r="A64" s="8">
        <v>38536</v>
      </c>
      <c r="B64" s="6" t="s">
        <v>675</v>
      </c>
      <c r="C64" s="6" t="s">
        <v>735</v>
      </c>
      <c r="D64">
        <v>9</v>
      </c>
      <c r="E64">
        <v>9</v>
      </c>
      <c r="F64" t="s">
        <v>788</v>
      </c>
      <c r="G64" s="7" t="s">
        <v>797</v>
      </c>
      <c r="I64" t="s">
        <v>562</v>
      </c>
      <c r="J64" t="s">
        <v>56</v>
      </c>
      <c r="K64">
        <v>0.44</v>
      </c>
      <c r="L64">
        <v>1</v>
      </c>
    </row>
    <row r="65" spans="1:13">
      <c r="A65" s="8">
        <v>38536</v>
      </c>
      <c r="B65" s="6" t="s">
        <v>675</v>
      </c>
      <c r="C65" s="6" t="s">
        <v>735</v>
      </c>
      <c r="D65">
        <v>9</v>
      </c>
      <c r="E65">
        <v>9</v>
      </c>
      <c r="F65" t="s">
        <v>788</v>
      </c>
      <c r="G65" s="7" t="s">
        <v>948</v>
      </c>
      <c r="I65" t="s">
        <v>831</v>
      </c>
      <c r="J65" t="s">
        <v>53</v>
      </c>
      <c r="K65">
        <v>22.43</v>
      </c>
      <c r="M65" t="s">
        <v>793</v>
      </c>
    </row>
    <row r="66" spans="1:13">
      <c r="A66" s="8">
        <v>38536</v>
      </c>
      <c r="B66" s="6" t="s">
        <v>675</v>
      </c>
      <c r="C66" s="6" t="s">
        <v>735</v>
      </c>
      <c r="D66">
        <v>9</v>
      </c>
      <c r="E66">
        <v>9</v>
      </c>
      <c r="F66" t="s">
        <v>788</v>
      </c>
      <c r="G66" s="7" t="s">
        <v>993</v>
      </c>
      <c r="I66" t="s">
        <v>831</v>
      </c>
      <c r="J66" t="s">
        <v>53</v>
      </c>
      <c r="K66">
        <v>10.87</v>
      </c>
    </row>
    <row r="67" spans="1:13">
      <c r="A67" s="8">
        <v>38536</v>
      </c>
      <c r="B67" s="6" t="s">
        <v>675</v>
      </c>
      <c r="C67" s="6" t="s">
        <v>735</v>
      </c>
      <c r="D67">
        <v>9</v>
      </c>
      <c r="E67">
        <v>9</v>
      </c>
      <c r="F67" t="s">
        <v>788</v>
      </c>
      <c r="G67" s="7" t="s">
        <v>681</v>
      </c>
      <c r="I67" t="s">
        <v>681</v>
      </c>
      <c r="J67" t="s">
        <v>55</v>
      </c>
      <c r="K67">
        <v>4.78</v>
      </c>
      <c r="M67" t="s">
        <v>841</v>
      </c>
    </row>
    <row r="68" spans="1:13">
      <c r="A68" s="8">
        <v>38536</v>
      </c>
      <c r="B68" s="6" t="s">
        <v>806</v>
      </c>
      <c r="C68" s="6" t="s">
        <v>807</v>
      </c>
      <c r="D68">
        <v>10</v>
      </c>
      <c r="E68">
        <v>10</v>
      </c>
      <c r="F68" t="s">
        <v>808</v>
      </c>
      <c r="G68" s="7" t="s">
        <v>984</v>
      </c>
      <c r="H68" t="s">
        <v>923</v>
      </c>
      <c r="I68" t="s">
        <v>924</v>
      </c>
      <c r="J68" t="s">
        <v>53</v>
      </c>
      <c r="K68">
        <v>2.35</v>
      </c>
    </row>
    <row r="69" spans="1:13">
      <c r="A69" s="8">
        <v>38536</v>
      </c>
      <c r="B69" s="6" t="s">
        <v>675</v>
      </c>
      <c r="C69" s="6" t="s">
        <v>735</v>
      </c>
      <c r="D69">
        <v>10</v>
      </c>
      <c r="E69">
        <v>10</v>
      </c>
      <c r="F69" t="s">
        <v>738</v>
      </c>
      <c r="G69" s="7" t="s">
        <v>803</v>
      </c>
      <c r="I69" t="s">
        <v>804</v>
      </c>
      <c r="J69" t="s">
        <v>56</v>
      </c>
      <c r="K69">
        <v>0.61</v>
      </c>
      <c r="L69">
        <v>0.5</v>
      </c>
      <c r="M69" t="s">
        <v>805</v>
      </c>
    </row>
    <row r="70" spans="1:13">
      <c r="A70" s="8">
        <v>38536</v>
      </c>
      <c r="B70" s="6" t="s">
        <v>675</v>
      </c>
      <c r="C70" s="6" t="s">
        <v>735</v>
      </c>
      <c r="D70">
        <v>10</v>
      </c>
      <c r="E70">
        <v>10</v>
      </c>
      <c r="F70" t="s">
        <v>738</v>
      </c>
      <c r="G70" s="7" t="s">
        <v>802</v>
      </c>
      <c r="I70" t="s">
        <v>721</v>
      </c>
      <c r="J70" t="s">
        <v>53</v>
      </c>
      <c r="K70">
        <v>0.74</v>
      </c>
    </row>
    <row r="71" spans="1:13">
      <c r="A71" s="8">
        <v>38536</v>
      </c>
      <c r="B71" s="6" t="s">
        <v>675</v>
      </c>
      <c r="C71" s="6" t="s">
        <v>735</v>
      </c>
      <c r="D71">
        <v>10</v>
      </c>
      <c r="E71">
        <v>10</v>
      </c>
      <c r="F71" t="s">
        <v>738</v>
      </c>
      <c r="G71" s="7" t="s">
        <v>926</v>
      </c>
      <c r="I71" t="s">
        <v>640</v>
      </c>
      <c r="J71" t="s">
        <v>56</v>
      </c>
      <c r="K71">
        <v>3.92</v>
      </c>
      <c r="M71" t="s">
        <v>927</v>
      </c>
    </row>
    <row r="72" spans="1:13">
      <c r="A72" s="8">
        <v>38536</v>
      </c>
      <c r="B72" s="6" t="s">
        <v>675</v>
      </c>
      <c r="C72" s="6" t="s">
        <v>735</v>
      </c>
      <c r="D72">
        <v>10</v>
      </c>
      <c r="E72">
        <v>10</v>
      </c>
      <c r="F72" t="s">
        <v>738</v>
      </c>
      <c r="G72" s="7" t="s">
        <v>800</v>
      </c>
      <c r="I72" t="s">
        <v>831</v>
      </c>
      <c r="J72" t="s">
        <v>53</v>
      </c>
      <c r="K72">
        <v>25.09</v>
      </c>
      <c r="M72" t="s">
        <v>801</v>
      </c>
    </row>
    <row r="73" spans="1:13">
      <c r="A73" s="8">
        <v>38536</v>
      </c>
      <c r="B73" s="6" t="s">
        <v>675</v>
      </c>
      <c r="C73" s="6" t="s">
        <v>735</v>
      </c>
      <c r="D73">
        <v>10</v>
      </c>
      <c r="E73">
        <v>10</v>
      </c>
      <c r="F73" t="s">
        <v>738</v>
      </c>
      <c r="G73" s="7" t="s">
        <v>944</v>
      </c>
      <c r="I73" t="s">
        <v>945</v>
      </c>
      <c r="J73" t="s">
        <v>53</v>
      </c>
      <c r="K73">
        <v>17.64</v>
      </c>
    </row>
    <row r="74" spans="1:13">
      <c r="A74" s="8">
        <v>38536</v>
      </c>
      <c r="B74" s="6" t="s">
        <v>675</v>
      </c>
      <c r="C74" s="6" t="s">
        <v>735</v>
      </c>
      <c r="D74">
        <v>10</v>
      </c>
      <c r="E74">
        <v>10</v>
      </c>
      <c r="F74" t="s">
        <v>738</v>
      </c>
      <c r="G74" s="7" t="s">
        <v>791</v>
      </c>
      <c r="I74" t="s">
        <v>791</v>
      </c>
      <c r="J74" t="s">
        <v>53</v>
      </c>
      <c r="K74">
        <v>0.7</v>
      </c>
    </row>
    <row r="75" spans="1:13">
      <c r="A75" s="8">
        <v>38536</v>
      </c>
      <c r="B75" s="6" t="s">
        <v>675</v>
      </c>
      <c r="C75" s="6" t="s">
        <v>735</v>
      </c>
      <c r="D75">
        <v>10</v>
      </c>
      <c r="E75">
        <v>10</v>
      </c>
      <c r="F75" t="s">
        <v>738</v>
      </c>
      <c r="G75" s="7" t="s">
        <v>792</v>
      </c>
      <c r="I75" t="s">
        <v>792</v>
      </c>
      <c r="J75" t="s">
        <v>53</v>
      </c>
      <c r="K75">
        <v>2.85</v>
      </c>
    </row>
    <row r="76" spans="1:13">
      <c r="A76" s="8">
        <v>38536</v>
      </c>
      <c r="B76" s="6" t="s">
        <v>806</v>
      </c>
      <c r="C76" s="6" t="s">
        <v>807</v>
      </c>
      <c r="D76">
        <v>10</v>
      </c>
      <c r="E76">
        <v>10</v>
      </c>
      <c r="F76" t="s">
        <v>808</v>
      </c>
      <c r="G76" s="7" t="s">
        <v>925</v>
      </c>
      <c r="I76" t="s">
        <v>983</v>
      </c>
      <c r="J76" t="s">
        <v>53</v>
      </c>
      <c r="K76">
        <v>9.7899999999999991</v>
      </c>
    </row>
    <row r="77" spans="1:13">
      <c r="A77" s="8">
        <v>38536</v>
      </c>
      <c r="B77" s="6" t="s">
        <v>806</v>
      </c>
      <c r="C77" s="6" t="s">
        <v>807</v>
      </c>
      <c r="D77">
        <v>10</v>
      </c>
      <c r="E77">
        <v>10</v>
      </c>
      <c r="F77" t="s">
        <v>808</v>
      </c>
      <c r="G77" s="7" t="s">
        <v>811</v>
      </c>
      <c r="I77" t="s">
        <v>811</v>
      </c>
      <c r="J77" t="s">
        <v>55</v>
      </c>
      <c r="K77">
        <v>125.09</v>
      </c>
    </row>
    <row r="78" spans="1:13">
      <c r="A78" s="8">
        <v>38536</v>
      </c>
      <c r="B78" s="6" t="s">
        <v>806</v>
      </c>
      <c r="C78" s="6" t="s">
        <v>807</v>
      </c>
      <c r="D78">
        <v>10</v>
      </c>
      <c r="E78">
        <v>10</v>
      </c>
      <c r="F78" t="s">
        <v>808</v>
      </c>
      <c r="G78" s="7" t="s">
        <v>811</v>
      </c>
      <c r="I78" t="s">
        <v>811</v>
      </c>
      <c r="J78" t="s">
        <v>55</v>
      </c>
      <c r="K78">
        <v>46.14</v>
      </c>
      <c r="M78" t="s">
        <v>812</v>
      </c>
    </row>
    <row r="79" spans="1:13">
      <c r="A79" s="8">
        <v>38536</v>
      </c>
      <c r="B79" s="6" t="s">
        <v>806</v>
      </c>
      <c r="C79" s="6" t="s">
        <v>807</v>
      </c>
      <c r="D79">
        <v>10</v>
      </c>
      <c r="E79">
        <v>10</v>
      </c>
      <c r="F79" t="s">
        <v>808</v>
      </c>
      <c r="G79" s="7" t="s">
        <v>809</v>
      </c>
      <c r="I79" t="s">
        <v>810</v>
      </c>
      <c r="J79" t="s">
        <v>53</v>
      </c>
      <c r="K79">
        <v>0.06</v>
      </c>
    </row>
    <row r="80" spans="1:13">
      <c r="A80" s="8">
        <v>38536</v>
      </c>
      <c r="B80" s="6" t="s">
        <v>806</v>
      </c>
      <c r="C80" s="6" t="s">
        <v>807</v>
      </c>
      <c r="D80">
        <v>10</v>
      </c>
      <c r="E80">
        <v>10</v>
      </c>
      <c r="F80" t="s">
        <v>808</v>
      </c>
      <c r="G80" s="7" t="s">
        <v>813</v>
      </c>
      <c r="H80" t="s">
        <v>982</v>
      </c>
      <c r="I80" t="s">
        <v>983</v>
      </c>
      <c r="J80" t="s">
        <v>53</v>
      </c>
      <c r="K80">
        <v>3.28</v>
      </c>
    </row>
    <row r="81" spans="1:13">
      <c r="A81" s="8">
        <v>38536</v>
      </c>
      <c r="B81" s="6" t="s">
        <v>688</v>
      </c>
      <c r="C81" s="6" t="s">
        <v>932</v>
      </c>
      <c r="D81">
        <v>11</v>
      </c>
      <c r="E81">
        <v>11</v>
      </c>
      <c r="F81" t="s">
        <v>933</v>
      </c>
      <c r="G81" s="7" t="s">
        <v>621</v>
      </c>
      <c r="I81" t="s">
        <v>37</v>
      </c>
      <c r="J81" t="s">
        <v>53</v>
      </c>
      <c r="K81">
        <v>1.23</v>
      </c>
    </row>
    <row r="82" spans="1:13">
      <c r="A82" s="8">
        <v>38536</v>
      </c>
      <c r="B82" s="6" t="s">
        <v>688</v>
      </c>
      <c r="C82" s="6" t="s">
        <v>932</v>
      </c>
      <c r="D82">
        <v>11</v>
      </c>
      <c r="E82">
        <v>11</v>
      </c>
      <c r="F82" t="s">
        <v>933</v>
      </c>
      <c r="G82" s="7" t="s">
        <v>766</v>
      </c>
      <c r="I82" t="s">
        <v>142</v>
      </c>
      <c r="J82" t="s">
        <v>53</v>
      </c>
      <c r="K82">
        <v>0.06</v>
      </c>
    </row>
    <row r="83" spans="1:13">
      <c r="A83" s="8">
        <v>38536</v>
      </c>
      <c r="B83" s="6" t="s">
        <v>688</v>
      </c>
      <c r="C83" s="6" t="s">
        <v>932</v>
      </c>
      <c r="D83">
        <v>11</v>
      </c>
      <c r="E83">
        <v>11</v>
      </c>
      <c r="F83" t="s">
        <v>933</v>
      </c>
      <c r="G83" s="7" t="s">
        <v>560</v>
      </c>
      <c r="I83" t="s">
        <v>560</v>
      </c>
      <c r="J83" t="s">
        <v>55</v>
      </c>
      <c r="K83">
        <v>43.73</v>
      </c>
    </row>
    <row r="84" spans="1:13">
      <c r="A84" s="8">
        <v>38536</v>
      </c>
      <c r="B84" s="6" t="s">
        <v>688</v>
      </c>
      <c r="C84" s="6" t="s">
        <v>932</v>
      </c>
      <c r="D84">
        <v>11</v>
      </c>
      <c r="E84">
        <v>11</v>
      </c>
      <c r="F84" t="s">
        <v>933</v>
      </c>
      <c r="G84" s="7" t="s">
        <v>934</v>
      </c>
      <c r="I84" t="s">
        <v>935</v>
      </c>
      <c r="J84" t="s">
        <v>56</v>
      </c>
      <c r="K84">
        <v>0.48</v>
      </c>
    </row>
    <row r="85" spans="1:13">
      <c r="A85" s="8">
        <v>38536</v>
      </c>
      <c r="B85" s="6" t="s">
        <v>675</v>
      </c>
      <c r="C85" s="6" t="s">
        <v>735</v>
      </c>
      <c r="D85">
        <v>11</v>
      </c>
      <c r="E85">
        <v>11</v>
      </c>
      <c r="F85" t="s">
        <v>744</v>
      </c>
      <c r="G85" s="7" t="s">
        <v>947</v>
      </c>
      <c r="H85" t="s">
        <v>931</v>
      </c>
      <c r="I85" t="s">
        <v>37</v>
      </c>
      <c r="J85" t="s">
        <v>53</v>
      </c>
      <c r="K85">
        <v>0.68</v>
      </c>
    </row>
    <row r="86" spans="1:13">
      <c r="A86" s="8">
        <v>38536</v>
      </c>
      <c r="B86" s="6" t="s">
        <v>675</v>
      </c>
      <c r="C86" s="6" t="s">
        <v>735</v>
      </c>
      <c r="D86">
        <v>11</v>
      </c>
      <c r="E86">
        <v>11</v>
      </c>
      <c r="F86" t="s">
        <v>744</v>
      </c>
      <c r="G86" s="7" t="s">
        <v>928</v>
      </c>
      <c r="H86" t="s">
        <v>929</v>
      </c>
      <c r="I86" t="s">
        <v>640</v>
      </c>
      <c r="J86" t="s">
        <v>56</v>
      </c>
      <c r="K86">
        <v>43.63</v>
      </c>
      <c r="M86" t="s">
        <v>930</v>
      </c>
    </row>
    <row r="87" spans="1:13">
      <c r="A87" s="8">
        <v>38536</v>
      </c>
      <c r="B87" s="6" t="s">
        <v>688</v>
      </c>
      <c r="C87" s="6" t="s">
        <v>932</v>
      </c>
      <c r="D87">
        <v>12</v>
      </c>
      <c r="E87">
        <v>12</v>
      </c>
      <c r="F87" t="s">
        <v>936</v>
      </c>
      <c r="G87" s="7" t="s">
        <v>697</v>
      </c>
      <c r="H87" t="s">
        <v>940</v>
      </c>
      <c r="I87" t="s">
        <v>127</v>
      </c>
      <c r="J87" t="s">
        <v>53</v>
      </c>
      <c r="K87">
        <v>1.18</v>
      </c>
    </row>
    <row r="88" spans="1:13">
      <c r="A88" s="8">
        <v>38536</v>
      </c>
      <c r="B88" s="6" t="s">
        <v>688</v>
      </c>
      <c r="C88" s="6" t="s">
        <v>932</v>
      </c>
      <c r="D88">
        <v>12</v>
      </c>
      <c r="E88">
        <v>12</v>
      </c>
      <c r="F88" t="s">
        <v>936</v>
      </c>
      <c r="G88" s="7" t="s">
        <v>941</v>
      </c>
      <c r="I88" t="s">
        <v>942</v>
      </c>
      <c r="J88" t="s">
        <v>53</v>
      </c>
      <c r="K88">
        <v>0.66</v>
      </c>
    </row>
    <row r="89" spans="1:13">
      <c r="A89" s="8">
        <v>38536</v>
      </c>
      <c r="B89" s="6" t="s">
        <v>688</v>
      </c>
      <c r="C89" s="6" t="s">
        <v>932</v>
      </c>
      <c r="D89">
        <v>12</v>
      </c>
      <c r="E89">
        <v>12</v>
      </c>
      <c r="F89" t="s">
        <v>936</v>
      </c>
      <c r="G89" s="7" t="s">
        <v>112</v>
      </c>
      <c r="I89" t="s">
        <v>113</v>
      </c>
      <c r="J89" t="s">
        <v>53</v>
      </c>
      <c r="K89">
        <v>0.54</v>
      </c>
    </row>
    <row r="90" spans="1:13">
      <c r="A90" s="8">
        <v>38536</v>
      </c>
      <c r="B90" s="6" t="s">
        <v>688</v>
      </c>
      <c r="C90" s="6" t="s">
        <v>932</v>
      </c>
      <c r="D90">
        <v>12</v>
      </c>
      <c r="E90">
        <v>12</v>
      </c>
      <c r="F90" t="s">
        <v>936</v>
      </c>
      <c r="G90" s="7" t="s">
        <v>198</v>
      </c>
      <c r="I90" t="s">
        <v>198</v>
      </c>
      <c r="J90" t="s">
        <v>53</v>
      </c>
      <c r="K90">
        <v>0.73</v>
      </c>
    </row>
    <row r="91" spans="1:13">
      <c r="A91" s="8">
        <v>38536</v>
      </c>
      <c r="B91" s="6" t="s">
        <v>688</v>
      </c>
      <c r="C91" s="6" t="s">
        <v>932</v>
      </c>
      <c r="D91">
        <v>12</v>
      </c>
      <c r="E91">
        <v>12</v>
      </c>
      <c r="F91" t="s">
        <v>936</v>
      </c>
      <c r="G91" s="7" t="s">
        <v>143</v>
      </c>
      <c r="I91" t="s">
        <v>143</v>
      </c>
      <c r="J91" t="s">
        <v>53</v>
      </c>
      <c r="K91">
        <v>9.06</v>
      </c>
    </row>
    <row r="92" spans="1:13">
      <c r="A92" s="8">
        <v>38536</v>
      </c>
      <c r="B92" s="6" t="s">
        <v>688</v>
      </c>
      <c r="C92" s="6" t="s">
        <v>932</v>
      </c>
      <c r="D92">
        <v>12</v>
      </c>
      <c r="E92">
        <v>12</v>
      </c>
      <c r="F92" t="s">
        <v>936</v>
      </c>
      <c r="G92" s="7" t="s">
        <v>621</v>
      </c>
      <c r="I92" t="s">
        <v>37</v>
      </c>
      <c r="J92" t="s">
        <v>53</v>
      </c>
      <c r="K92">
        <v>8.27</v>
      </c>
    </row>
    <row r="93" spans="1:13">
      <c r="A93" s="8">
        <v>38536</v>
      </c>
      <c r="B93" s="6" t="s">
        <v>688</v>
      </c>
      <c r="C93" s="6" t="s">
        <v>932</v>
      </c>
      <c r="D93">
        <v>12</v>
      </c>
      <c r="E93">
        <v>12</v>
      </c>
      <c r="F93" t="s">
        <v>936</v>
      </c>
      <c r="G93" s="7" t="s">
        <v>937</v>
      </c>
      <c r="I93" t="s">
        <v>142</v>
      </c>
      <c r="J93" t="s">
        <v>53</v>
      </c>
      <c r="K93">
        <v>35.89</v>
      </c>
      <c r="M93" t="s">
        <v>938</v>
      </c>
    </row>
    <row r="94" spans="1:13">
      <c r="A94" s="8">
        <v>38536</v>
      </c>
      <c r="B94" s="6" t="s">
        <v>688</v>
      </c>
      <c r="C94" s="6" t="s">
        <v>932</v>
      </c>
      <c r="D94">
        <v>12</v>
      </c>
      <c r="E94">
        <v>12</v>
      </c>
      <c r="F94" t="s">
        <v>936</v>
      </c>
      <c r="G94" s="7" t="s">
        <v>560</v>
      </c>
      <c r="I94" t="s">
        <v>560</v>
      </c>
      <c r="J94" t="s">
        <v>55</v>
      </c>
      <c r="K94">
        <v>41.4</v>
      </c>
      <c r="M94" t="s">
        <v>939</v>
      </c>
    </row>
    <row r="95" spans="1:13">
      <c r="A95" s="8">
        <v>38536</v>
      </c>
      <c r="B95" s="6" t="s">
        <v>688</v>
      </c>
      <c r="C95" s="6" t="s">
        <v>932</v>
      </c>
      <c r="D95">
        <v>12</v>
      </c>
      <c r="E95">
        <v>12</v>
      </c>
      <c r="F95" t="s">
        <v>936</v>
      </c>
      <c r="G95" s="7" t="s">
        <v>560</v>
      </c>
      <c r="I95" t="s">
        <v>560</v>
      </c>
      <c r="J95" t="s">
        <v>55</v>
      </c>
      <c r="K95">
        <v>171.08</v>
      </c>
    </row>
    <row r="96" spans="1:13">
      <c r="A96" s="5">
        <v>38532</v>
      </c>
      <c r="B96" s="6" t="s">
        <v>670</v>
      </c>
      <c r="C96" s="6" t="s">
        <v>671</v>
      </c>
      <c r="D96">
        <v>1</v>
      </c>
      <c r="E96">
        <v>13</v>
      </c>
      <c r="F96" s="7" t="s">
        <v>672</v>
      </c>
      <c r="G96" s="7" t="s">
        <v>673</v>
      </c>
      <c r="I96" t="s">
        <v>674</v>
      </c>
      <c r="J96" t="s">
        <v>56</v>
      </c>
      <c r="K96" s="6">
        <v>5.05</v>
      </c>
    </row>
    <row r="97" spans="1:13">
      <c r="A97" s="5">
        <v>38532</v>
      </c>
      <c r="B97" s="6" t="s">
        <v>675</v>
      </c>
      <c r="C97" s="6" t="s">
        <v>676</v>
      </c>
      <c r="D97" s="7">
        <v>1</v>
      </c>
      <c r="E97">
        <v>13</v>
      </c>
      <c r="F97" s="7" t="s">
        <v>672</v>
      </c>
      <c r="G97" s="6" t="s">
        <v>677</v>
      </c>
      <c r="I97" t="s">
        <v>640</v>
      </c>
      <c r="J97" t="s">
        <v>56</v>
      </c>
      <c r="K97" s="6">
        <v>3.86</v>
      </c>
    </row>
    <row r="98" spans="1:13">
      <c r="A98" s="5">
        <v>38532</v>
      </c>
      <c r="B98" s="6" t="s">
        <v>675</v>
      </c>
      <c r="C98" s="6" t="s">
        <v>676</v>
      </c>
      <c r="D98" s="7">
        <v>1</v>
      </c>
      <c r="E98">
        <v>13</v>
      </c>
      <c r="F98" s="7" t="s">
        <v>672</v>
      </c>
      <c r="G98" s="6" t="s">
        <v>679</v>
      </c>
      <c r="I98" t="s">
        <v>463</v>
      </c>
      <c r="J98" t="s">
        <v>53</v>
      </c>
      <c r="K98" s="6">
        <v>5.52</v>
      </c>
    </row>
    <row r="99" spans="1:13">
      <c r="A99" s="5">
        <v>38532</v>
      </c>
      <c r="B99" s="6" t="s">
        <v>675</v>
      </c>
      <c r="C99" s="6" t="s">
        <v>676</v>
      </c>
      <c r="D99" s="7">
        <v>1</v>
      </c>
      <c r="E99">
        <v>13</v>
      </c>
      <c r="F99" s="7" t="s">
        <v>672</v>
      </c>
      <c r="G99" s="7" t="s">
        <v>680</v>
      </c>
      <c r="I99" t="s">
        <v>681</v>
      </c>
      <c r="J99" t="s">
        <v>55</v>
      </c>
      <c r="K99" s="7">
        <f>21.52+24.04+9.76</f>
        <v>55.32</v>
      </c>
    </row>
    <row r="100" spans="1:13">
      <c r="A100" s="5">
        <v>38532</v>
      </c>
      <c r="B100" s="6" t="s">
        <v>675</v>
      </c>
      <c r="C100" s="6" t="s">
        <v>676</v>
      </c>
      <c r="D100" s="7">
        <v>1</v>
      </c>
      <c r="E100">
        <v>13</v>
      </c>
      <c r="F100" s="7" t="s">
        <v>672</v>
      </c>
      <c r="G100" s="6" t="s">
        <v>678</v>
      </c>
      <c r="I100" t="s">
        <v>640</v>
      </c>
      <c r="J100" t="s">
        <v>58</v>
      </c>
      <c r="K100" s="6">
        <v>1.29</v>
      </c>
    </row>
    <row r="101" spans="1:13">
      <c r="A101" s="5">
        <v>38532</v>
      </c>
      <c r="B101" s="6" t="s">
        <v>675</v>
      </c>
      <c r="C101" s="6" t="s">
        <v>676</v>
      </c>
      <c r="D101" s="7">
        <v>2</v>
      </c>
      <c r="E101">
        <v>14</v>
      </c>
      <c r="F101" s="7" t="s">
        <v>682</v>
      </c>
      <c r="G101" s="7" t="s">
        <v>673</v>
      </c>
      <c r="I101" t="s">
        <v>674</v>
      </c>
      <c r="J101" t="s">
        <v>56</v>
      </c>
      <c r="K101" s="7">
        <v>9.42</v>
      </c>
    </row>
    <row r="102" spans="1:13">
      <c r="A102" s="5">
        <v>38532</v>
      </c>
      <c r="B102" s="6" t="s">
        <v>688</v>
      </c>
      <c r="C102" s="6" t="s">
        <v>671</v>
      </c>
      <c r="D102" s="7">
        <v>2</v>
      </c>
      <c r="E102">
        <v>14</v>
      </c>
      <c r="F102" s="7" t="s">
        <v>814</v>
      </c>
      <c r="G102" s="7" t="s">
        <v>817</v>
      </c>
      <c r="I102" t="s">
        <v>818</v>
      </c>
      <c r="J102" t="s">
        <v>56</v>
      </c>
      <c r="K102" s="7">
        <v>1.24</v>
      </c>
    </row>
    <row r="103" spans="1:13">
      <c r="A103" s="5">
        <v>38532</v>
      </c>
      <c r="B103" s="6" t="s">
        <v>675</v>
      </c>
      <c r="C103" s="6" t="s">
        <v>676</v>
      </c>
      <c r="D103" s="7">
        <v>2</v>
      </c>
      <c r="E103">
        <v>14</v>
      </c>
      <c r="F103" s="7" t="s">
        <v>682</v>
      </c>
      <c r="G103" s="7" t="s">
        <v>761</v>
      </c>
      <c r="I103" t="s">
        <v>683</v>
      </c>
      <c r="J103" t="s">
        <v>56</v>
      </c>
      <c r="K103" s="7">
        <v>5.61</v>
      </c>
      <c r="L103">
        <v>1</v>
      </c>
    </row>
    <row r="104" spans="1:13">
      <c r="A104" s="5">
        <v>38532</v>
      </c>
      <c r="B104" s="6" t="s">
        <v>688</v>
      </c>
      <c r="C104" s="6" t="s">
        <v>671</v>
      </c>
      <c r="D104" s="7">
        <v>2</v>
      </c>
      <c r="E104">
        <v>14</v>
      </c>
      <c r="F104" s="7" t="s">
        <v>814</v>
      </c>
      <c r="G104" s="7" t="s">
        <v>815</v>
      </c>
      <c r="J104" t="s">
        <v>56</v>
      </c>
      <c r="K104" s="7">
        <v>0.79</v>
      </c>
      <c r="L104">
        <v>1</v>
      </c>
      <c r="M104" t="s">
        <v>816</v>
      </c>
    </row>
    <row r="105" spans="1:13">
      <c r="A105" s="5">
        <v>38532</v>
      </c>
      <c r="B105" s="6" t="s">
        <v>675</v>
      </c>
      <c r="C105" s="6" t="s">
        <v>676</v>
      </c>
      <c r="D105" s="7">
        <v>2</v>
      </c>
      <c r="E105">
        <v>14</v>
      </c>
      <c r="F105" s="7" t="s">
        <v>682</v>
      </c>
      <c r="G105" s="7" t="s">
        <v>685</v>
      </c>
      <c r="I105" t="s">
        <v>526</v>
      </c>
      <c r="J105" t="s">
        <v>56</v>
      </c>
      <c r="K105" s="7">
        <v>20.059999999999999</v>
      </c>
      <c r="L105">
        <v>1</v>
      </c>
      <c r="M105" t="s">
        <v>686</v>
      </c>
    </row>
    <row r="106" spans="1:13">
      <c r="A106" s="5">
        <v>38532</v>
      </c>
      <c r="B106" s="6" t="s">
        <v>675</v>
      </c>
      <c r="C106" s="6" t="s">
        <v>676</v>
      </c>
      <c r="D106" s="7">
        <v>2</v>
      </c>
      <c r="E106">
        <v>14</v>
      </c>
      <c r="F106" s="7" t="s">
        <v>682</v>
      </c>
      <c r="G106" s="7" t="s">
        <v>685</v>
      </c>
      <c r="I106" t="s">
        <v>526</v>
      </c>
      <c r="J106" t="s">
        <v>56</v>
      </c>
      <c r="K106" s="7">
        <v>3.4</v>
      </c>
      <c r="L106">
        <v>3</v>
      </c>
      <c r="M106" t="s">
        <v>687</v>
      </c>
    </row>
    <row r="107" spans="1:13">
      <c r="A107" s="5">
        <v>38532</v>
      </c>
      <c r="B107" s="6" t="s">
        <v>675</v>
      </c>
      <c r="C107" s="6" t="s">
        <v>676</v>
      </c>
      <c r="D107" s="7">
        <v>2</v>
      </c>
      <c r="E107">
        <v>14</v>
      </c>
      <c r="F107" s="7" t="s">
        <v>682</v>
      </c>
      <c r="G107" s="7" t="s">
        <v>436</v>
      </c>
      <c r="I107" t="s">
        <v>562</v>
      </c>
      <c r="J107" t="s">
        <v>56</v>
      </c>
      <c r="K107" s="7">
        <v>1.36</v>
      </c>
      <c r="L107">
        <v>4</v>
      </c>
      <c r="M107" t="s">
        <v>684</v>
      </c>
    </row>
    <row r="108" spans="1:13">
      <c r="A108" s="5">
        <v>38532</v>
      </c>
      <c r="B108" s="6" t="s">
        <v>688</v>
      </c>
      <c r="C108" s="6" t="s">
        <v>671</v>
      </c>
      <c r="D108" s="7">
        <v>3</v>
      </c>
      <c r="E108">
        <v>15</v>
      </c>
      <c r="F108" s="7" t="s">
        <v>819</v>
      </c>
      <c r="G108" s="7" t="s">
        <v>143</v>
      </c>
      <c r="I108" t="s">
        <v>143</v>
      </c>
      <c r="J108" t="s">
        <v>53</v>
      </c>
      <c r="K108" s="7">
        <v>4.16</v>
      </c>
    </row>
    <row r="109" spans="1:13">
      <c r="A109" s="5">
        <v>38532</v>
      </c>
      <c r="B109" s="6" t="s">
        <v>688</v>
      </c>
      <c r="C109" s="6" t="s">
        <v>671</v>
      </c>
      <c r="D109" s="7">
        <v>3</v>
      </c>
      <c r="E109">
        <v>15</v>
      </c>
      <c r="F109" s="7" t="s">
        <v>819</v>
      </c>
      <c r="G109" s="7" t="s">
        <v>820</v>
      </c>
      <c r="I109" t="s">
        <v>142</v>
      </c>
      <c r="J109" t="s">
        <v>53</v>
      </c>
      <c r="K109" s="7">
        <v>15.29</v>
      </c>
    </row>
    <row r="110" spans="1:13">
      <c r="A110" s="5">
        <v>38532</v>
      </c>
      <c r="B110" s="6" t="s">
        <v>688</v>
      </c>
      <c r="C110" s="6" t="s">
        <v>671</v>
      </c>
      <c r="D110" s="7">
        <v>3</v>
      </c>
      <c r="E110">
        <v>15</v>
      </c>
      <c r="F110" s="7" t="s">
        <v>819</v>
      </c>
      <c r="G110" s="7" t="s">
        <v>607</v>
      </c>
      <c r="I110" t="s">
        <v>143</v>
      </c>
      <c r="J110" t="s">
        <v>53</v>
      </c>
      <c r="K110" s="7">
        <v>16.64</v>
      </c>
    </row>
    <row r="111" spans="1:13">
      <c r="A111" s="5">
        <v>38532</v>
      </c>
      <c r="B111" s="6" t="s">
        <v>688</v>
      </c>
      <c r="C111" s="6" t="s">
        <v>671</v>
      </c>
      <c r="D111" s="7">
        <v>3</v>
      </c>
      <c r="E111">
        <v>15</v>
      </c>
      <c r="F111" s="7" t="s">
        <v>819</v>
      </c>
      <c r="G111" s="7" t="s">
        <v>660</v>
      </c>
      <c r="I111" t="s">
        <v>269</v>
      </c>
      <c r="J111" t="s">
        <v>56</v>
      </c>
      <c r="K111" s="7">
        <v>10.02</v>
      </c>
      <c r="L111">
        <v>1</v>
      </c>
    </row>
    <row r="112" spans="1:13">
      <c r="A112" s="5">
        <v>38532</v>
      </c>
      <c r="B112" s="6" t="s">
        <v>688</v>
      </c>
      <c r="C112" s="6" t="s">
        <v>671</v>
      </c>
      <c r="D112" s="7">
        <v>3</v>
      </c>
      <c r="E112">
        <v>15</v>
      </c>
      <c r="F112" s="7" t="s">
        <v>819</v>
      </c>
      <c r="G112" s="7" t="s">
        <v>821</v>
      </c>
      <c r="I112" t="s">
        <v>692</v>
      </c>
      <c r="J112" t="s">
        <v>53</v>
      </c>
      <c r="K112" s="7">
        <v>14.48</v>
      </c>
    </row>
    <row r="113" spans="1:13">
      <c r="A113" s="5">
        <v>38532</v>
      </c>
      <c r="B113" s="6" t="s">
        <v>688</v>
      </c>
      <c r="C113" s="6" t="s">
        <v>671</v>
      </c>
      <c r="D113" s="7">
        <v>3</v>
      </c>
      <c r="E113">
        <v>15</v>
      </c>
      <c r="F113" s="7" t="s">
        <v>819</v>
      </c>
      <c r="G113" s="7" t="s">
        <v>824</v>
      </c>
      <c r="I113" t="s">
        <v>824</v>
      </c>
      <c r="J113" t="s">
        <v>56</v>
      </c>
      <c r="K113" s="7">
        <v>5.96</v>
      </c>
    </row>
    <row r="114" spans="1:13">
      <c r="A114" s="5">
        <v>38532</v>
      </c>
      <c r="B114" s="6" t="s">
        <v>688</v>
      </c>
      <c r="C114" s="6" t="s">
        <v>671</v>
      </c>
      <c r="D114" s="7">
        <v>3</v>
      </c>
      <c r="E114">
        <v>15</v>
      </c>
      <c r="F114" s="7" t="s">
        <v>819</v>
      </c>
      <c r="G114" s="7" t="s">
        <v>822</v>
      </c>
      <c r="I114" t="s">
        <v>835</v>
      </c>
      <c r="J114" t="s">
        <v>56</v>
      </c>
      <c r="K114" s="7">
        <v>0.45</v>
      </c>
      <c r="L114">
        <v>1</v>
      </c>
      <c r="M114" t="s">
        <v>823</v>
      </c>
    </row>
    <row r="115" spans="1:13">
      <c r="A115" s="5">
        <v>38533</v>
      </c>
      <c r="B115" s="6" t="s">
        <v>675</v>
      </c>
      <c r="C115" s="6" t="s">
        <v>671</v>
      </c>
      <c r="D115" s="7">
        <v>4</v>
      </c>
      <c r="E115">
        <v>16</v>
      </c>
      <c r="F115" s="7" t="s">
        <v>825</v>
      </c>
      <c r="G115" s="7" t="s">
        <v>817</v>
      </c>
      <c r="I115" t="s">
        <v>818</v>
      </c>
      <c r="J115" t="s">
        <v>56</v>
      </c>
      <c r="K115" s="7">
        <v>3.23</v>
      </c>
    </row>
    <row r="116" spans="1:13">
      <c r="A116" s="5">
        <v>38533</v>
      </c>
      <c r="B116" s="6" t="s">
        <v>688</v>
      </c>
      <c r="C116" s="6" t="s">
        <v>671</v>
      </c>
      <c r="D116" s="7">
        <v>4</v>
      </c>
      <c r="E116">
        <v>16</v>
      </c>
      <c r="F116" s="7" t="s">
        <v>825</v>
      </c>
      <c r="G116" s="7" t="s">
        <v>755</v>
      </c>
      <c r="H116" t="s">
        <v>922</v>
      </c>
      <c r="I116" t="s">
        <v>127</v>
      </c>
      <c r="J116" t="s">
        <v>53</v>
      </c>
      <c r="K116" s="7">
        <v>8.81</v>
      </c>
      <c r="M116" t="s">
        <v>768</v>
      </c>
    </row>
    <row r="117" spans="1:13">
      <c r="A117" s="5">
        <v>38533</v>
      </c>
      <c r="B117" s="6" t="s">
        <v>688</v>
      </c>
      <c r="C117" s="6" t="s">
        <v>671</v>
      </c>
      <c r="D117" s="7">
        <v>4</v>
      </c>
      <c r="E117">
        <v>16</v>
      </c>
      <c r="F117" s="7" t="s">
        <v>825</v>
      </c>
      <c r="G117" s="7" t="s">
        <v>773</v>
      </c>
      <c r="I117" t="s">
        <v>267</v>
      </c>
      <c r="J117" t="s">
        <v>56</v>
      </c>
      <c r="K117" s="7">
        <v>2.0299999999999998</v>
      </c>
      <c r="L117">
        <v>1</v>
      </c>
    </row>
    <row r="118" spans="1:13">
      <c r="A118" s="5">
        <v>38533</v>
      </c>
      <c r="B118" s="6" t="s">
        <v>688</v>
      </c>
      <c r="C118" s="6" t="s">
        <v>671</v>
      </c>
      <c r="D118" s="7">
        <v>4</v>
      </c>
      <c r="E118">
        <v>16</v>
      </c>
      <c r="F118" s="7" t="s">
        <v>825</v>
      </c>
      <c r="G118" s="7" t="s">
        <v>769</v>
      </c>
      <c r="I118" t="s">
        <v>269</v>
      </c>
      <c r="J118" t="s">
        <v>56</v>
      </c>
      <c r="K118" s="7">
        <v>3.94</v>
      </c>
      <c r="L118">
        <v>1</v>
      </c>
    </row>
    <row r="119" spans="1:13">
      <c r="A119" s="5">
        <v>38533</v>
      </c>
      <c r="B119" s="6" t="s">
        <v>688</v>
      </c>
      <c r="C119" s="6" t="s">
        <v>671</v>
      </c>
      <c r="D119" s="7">
        <v>4</v>
      </c>
      <c r="E119">
        <v>16</v>
      </c>
      <c r="F119" s="7" t="s">
        <v>825</v>
      </c>
      <c r="G119" s="7" t="s">
        <v>826</v>
      </c>
      <c r="I119" t="s">
        <v>827</v>
      </c>
      <c r="J119" t="s">
        <v>56</v>
      </c>
      <c r="K119" s="7">
        <v>23.91</v>
      </c>
      <c r="L119">
        <v>1</v>
      </c>
      <c r="M119" t="s">
        <v>921</v>
      </c>
    </row>
    <row r="120" spans="1:13">
      <c r="A120" s="5">
        <v>38533</v>
      </c>
      <c r="B120" s="6" t="s">
        <v>688</v>
      </c>
      <c r="C120" s="6" t="s">
        <v>671</v>
      </c>
      <c r="D120" s="7">
        <v>4</v>
      </c>
      <c r="E120">
        <v>16</v>
      </c>
      <c r="F120" s="7" t="s">
        <v>825</v>
      </c>
      <c r="G120" s="7" t="s">
        <v>143</v>
      </c>
      <c r="I120" t="s">
        <v>143</v>
      </c>
      <c r="K120" s="7">
        <v>0.73</v>
      </c>
    </row>
    <row r="121" spans="1:13">
      <c r="A121" s="5">
        <v>38533</v>
      </c>
      <c r="B121" s="6" t="s">
        <v>688</v>
      </c>
      <c r="C121" s="6" t="s">
        <v>671</v>
      </c>
      <c r="D121" s="7">
        <v>4</v>
      </c>
      <c r="E121">
        <v>16</v>
      </c>
      <c r="F121" s="7" t="s">
        <v>825</v>
      </c>
      <c r="G121" s="7" t="s">
        <v>770</v>
      </c>
      <c r="I121" t="s">
        <v>269</v>
      </c>
      <c r="J121" t="s">
        <v>56</v>
      </c>
      <c r="K121" s="7">
        <v>0.55000000000000004</v>
      </c>
      <c r="L121">
        <v>1</v>
      </c>
    </row>
    <row r="122" spans="1:13">
      <c r="A122" s="5">
        <v>38533</v>
      </c>
      <c r="B122" s="6" t="s">
        <v>688</v>
      </c>
      <c r="C122" s="6" t="s">
        <v>671</v>
      </c>
      <c r="D122" s="7">
        <v>4</v>
      </c>
      <c r="E122">
        <v>16</v>
      </c>
      <c r="F122" s="7" t="s">
        <v>825</v>
      </c>
      <c r="G122" s="7" t="s">
        <v>771</v>
      </c>
      <c r="I122" t="s">
        <v>269</v>
      </c>
      <c r="J122" t="s">
        <v>56</v>
      </c>
      <c r="K122" s="7">
        <v>0.56000000000000005</v>
      </c>
      <c r="L122">
        <v>1</v>
      </c>
      <c r="M122" t="s">
        <v>772</v>
      </c>
    </row>
    <row r="123" spans="1:13">
      <c r="A123" s="5">
        <v>38533</v>
      </c>
      <c r="B123" s="6" t="s">
        <v>688</v>
      </c>
      <c r="C123" s="6" t="s">
        <v>671</v>
      </c>
      <c r="D123" s="7">
        <v>4</v>
      </c>
      <c r="E123">
        <v>16</v>
      </c>
      <c r="F123" s="7" t="s">
        <v>825</v>
      </c>
      <c r="G123" s="7" t="s">
        <v>560</v>
      </c>
      <c r="I123" t="s">
        <v>560</v>
      </c>
      <c r="K123">
        <f>53.51+40.34+52.79+48.94</f>
        <v>195.57999999999998</v>
      </c>
    </row>
    <row r="124" spans="1:13">
      <c r="A124" s="5">
        <v>38533</v>
      </c>
      <c r="B124" s="6" t="s">
        <v>688</v>
      </c>
      <c r="C124" s="6" t="s">
        <v>671</v>
      </c>
      <c r="D124" s="7">
        <v>5</v>
      </c>
      <c r="E124">
        <v>17</v>
      </c>
      <c r="F124" s="7" t="s">
        <v>774</v>
      </c>
      <c r="G124" s="7" t="s">
        <v>560</v>
      </c>
      <c r="I124" t="s">
        <v>560</v>
      </c>
      <c r="K124">
        <v>0.59</v>
      </c>
      <c r="M124" t="s">
        <v>775</v>
      </c>
    </row>
    <row r="125" spans="1:13">
      <c r="A125" s="5">
        <v>38533</v>
      </c>
      <c r="B125" s="6" t="s">
        <v>675</v>
      </c>
      <c r="C125" s="6" t="s">
        <v>671</v>
      </c>
      <c r="D125" s="7">
        <v>6</v>
      </c>
      <c r="E125">
        <v>18</v>
      </c>
      <c r="F125" s="7" t="s">
        <v>776</v>
      </c>
      <c r="G125" s="7" t="s">
        <v>777</v>
      </c>
      <c r="I125" t="s">
        <v>267</v>
      </c>
      <c r="J125" t="s">
        <v>56</v>
      </c>
      <c r="K125">
        <v>0.27</v>
      </c>
      <c r="L125">
        <v>1</v>
      </c>
    </row>
    <row r="126" spans="1:13">
      <c r="A126" s="5">
        <v>38533</v>
      </c>
      <c r="B126" s="6" t="s">
        <v>688</v>
      </c>
      <c r="C126" s="6" t="s">
        <v>671</v>
      </c>
      <c r="D126" s="7">
        <v>6</v>
      </c>
      <c r="E126">
        <v>18</v>
      </c>
      <c r="F126" s="7" t="s">
        <v>776</v>
      </c>
      <c r="G126" s="7" t="s">
        <v>560</v>
      </c>
      <c r="I126" t="s">
        <v>560</v>
      </c>
      <c r="K126">
        <v>1.69</v>
      </c>
    </row>
    <row r="127" spans="1:13">
      <c r="A127" s="5">
        <v>38533</v>
      </c>
      <c r="B127" s="6" t="s">
        <v>688</v>
      </c>
      <c r="C127" s="6" t="s">
        <v>671</v>
      </c>
      <c r="D127" s="7">
        <v>7</v>
      </c>
      <c r="E127">
        <v>19</v>
      </c>
      <c r="F127" s="7" t="s">
        <v>778</v>
      </c>
      <c r="G127" s="7" t="s">
        <v>755</v>
      </c>
      <c r="I127" t="s">
        <v>127</v>
      </c>
      <c r="K127">
        <v>0.6</v>
      </c>
    </row>
    <row r="128" spans="1:13">
      <c r="A128" s="5">
        <v>38533</v>
      </c>
      <c r="B128" s="6" t="s">
        <v>688</v>
      </c>
      <c r="C128" s="6" t="s">
        <v>671</v>
      </c>
      <c r="D128" s="7">
        <v>7</v>
      </c>
      <c r="E128">
        <v>19</v>
      </c>
      <c r="F128" s="7" t="s">
        <v>778</v>
      </c>
      <c r="G128" s="7" t="s">
        <v>560</v>
      </c>
      <c r="I128" t="s">
        <v>560</v>
      </c>
      <c r="K128">
        <v>8.3800000000000008</v>
      </c>
    </row>
    <row r="129" spans="1:13">
      <c r="A129" s="5">
        <v>38533</v>
      </c>
      <c r="B129" s="6" t="s">
        <v>688</v>
      </c>
      <c r="C129" s="6" t="s">
        <v>671</v>
      </c>
      <c r="D129" s="7">
        <v>8</v>
      </c>
      <c r="E129">
        <v>20</v>
      </c>
      <c r="F129" s="7" t="s">
        <v>779</v>
      </c>
      <c r="G129" s="7" t="s">
        <v>673</v>
      </c>
      <c r="I129" t="s">
        <v>674</v>
      </c>
      <c r="J129" t="s">
        <v>56</v>
      </c>
      <c r="K129">
        <v>0.11</v>
      </c>
    </row>
    <row r="130" spans="1:13">
      <c r="A130" s="5">
        <v>38533</v>
      </c>
      <c r="B130" s="6" t="s">
        <v>688</v>
      </c>
      <c r="C130" s="6" t="s">
        <v>671</v>
      </c>
      <c r="D130" s="7">
        <v>8</v>
      </c>
      <c r="E130">
        <v>20</v>
      </c>
      <c r="F130" s="7" t="s">
        <v>779</v>
      </c>
      <c r="G130" s="7" t="s">
        <v>560</v>
      </c>
      <c r="I130" t="s">
        <v>560</v>
      </c>
      <c r="K130">
        <v>11.76</v>
      </c>
      <c r="M130" t="s">
        <v>780</v>
      </c>
    </row>
    <row r="131" spans="1:13">
      <c r="A131" s="5">
        <v>38533</v>
      </c>
      <c r="B131" s="6" t="s">
        <v>688</v>
      </c>
      <c r="C131" s="6" t="s">
        <v>671</v>
      </c>
      <c r="D131" s="7">
        <v>8</v>
      </c>
      <c r="E131">
        <v>20</v>
      </c>
      <c r="F131" s="7" t="s">
        <v>779</v>
      </c>
      <c r="G131" s="7" t="s">
        <v>436</v>
      </c>
      <c r="I131" t="s">
        <v>562</v>
      </c>
      <c r="J131" t="s">
        <v>56</v>
      </c>
      <c r="K131">
        <v>0.49</v>
      </c>
      <c r="L131">
        <v>1</v>
      </c>
    </row>
    <row r="132" spans="1:13">
      <c r="A132" s="5">
        <v>38533</v>
      </c>
      <c r="B132" s="6" t="s">
        <v>688</v>
      </c>
      <c r="C132" s="6" t="s">
        <v>671</v>
      </c>
      <c r="D132" s="7">
        <v>9</v>
      </c>
      <c r="E132">
        <v>21</v>
      </c>
      <c r="F132" s="7" t="s">
        <v>781</v>
      </c>
      <c r="G132" s="7" t="s">
        <v>782</v>
      </c>
      <c r="I132" t="s">
        <v>783</v>
      </c>
      <c r="J132" t="s">
        <v>56</v>
      </c>
      <c r="K132">
        <v>2.68</v>
      </c>
      <c r="L132">
        <v>1</v>
      </c>
    </row>
    <row r="133" spans="1:13">
      <c r="A133" s="5">
        <v>38533</v>
      </c>
      <c r="B133" s="6" t="s">
        <v>675</v>
      </c>
      <c r="C133" s="6" t="s">
        <v>676</v>
      </c>
      <c r="D133" s="7">
        <v>9</v>
      </c>
      <c r="E133">
        <v>21</v>
      </c>
      <c r="F133" s="7" t="s">
        <v>788</v>
      </c>
      <c r="G133" s="7" t="s">
        <v>789</v>
      </c>
      <c r="I133" t="s">
        <v>463</v>
      </c>
      <c r="K133">
        <v>0.86</v>
      </c>
      <c r="M133" t="s">
        <v>790</v>
      </c>
    </row>
    <row r="134" spans="1:13">
      <c r="A134" s="5">
        <v>38533</v>
      </c>
      <c r="B134" s="6" t="s">
        <v>675</v>
      </c>
      <c r="C134" s="6" t="s">
        <v>676</v>
      </c>
      <c r="D134" s="7">
        <v>9</v>
      </c>
      <c r="E134">
        <v>21</v>
      </c>
      <c r="F134" s="7" t="s">
        <v>788</v>
      </c>
      <c r="G134" s="7" t="s">
        <v>665</v>
      </c>
      <c r="I134" t="s">
        <v>463</v>
      </c>
      <c r="K134">
        <v>0.3</v>
      </c>
      <c r="M134" t="s">
        <v>666</v>
      </c>
    </row>
    <row r="135" spans="1:13">
      <c r="A135" s="5">
        <v>38533</v>
      </c>
      <c r="B135" s="6" t="s">
        <v>688</v>
      </c>
      <c r="C135" s="6" t="s">
        <v>676</v>
      </c>
      <c r="D135" s="7">
        <v>9</v>
      </c>
      <c r="E135">
        <v>21</v>
      </c>
      <c r="F135" s="7" t="s">
        <v>788</v>
      </c>
      <c r="G135" s="7" t="s">
        <v>791</v>
      </c>
      <c r="I135" t="s">
        <v>791</v>
      </c>
      <c r="K135">
        <v>0.18</v>
      </c>
    </row>
    <row r="136" spans="1:13">
      <c r="A136" s="5">
        <v>38533</v>
      </c>
      <c r="B136" s="6" t="s">
        <v>675</v>
      </c>
      <c r="C136" s="6" t="s">
        <v>676</v>
      </c>
      <c r="D136" s="7">
        <v>9</v>
      </c>
      <c r="E136">
        <v>21</v>
      </c>
      <c r="F136" s="7" t="s">
        <v>788</v>
      </c>
      <c r="G136" s="7" t="s">
        <v>792</v>
      </c>
      <c r="I136" t="s">
        <v>792</v>
      </c>
      <c r="K136">
        <v>1.29</v>
      </c>
    </row>
    <row r="137" spans="1:13">
      <c r="A137" s="5">
        <v>38533</v>
      </c>
      <c r="B137" s="6" t="s">
        <v>675</v>
      </c>
      <c r="C137" s="6" t="s">
        <v>676</v>
      </c>
      <c r="D137" s="7">
        <v>9</v>
      </c>
      <c r="E137">
        <v>21</v>
      </c>
      <c r="F137" s="7" t="s">
        <v>788</v>
      </c>
      <c r="G137" s="7" t="s">
        <v>681</v>
      </c>
      <c r="I137" t="s">
        <v>681</v>
      </c>
      <c r="K137">
        <v>33.39</v>
      </c>
    </row>
    <row r="138" spans="1:13">
      <c r="A138" s="5">
        <v>38533</v>
      </c>
      <c r="B138" s="6" t="s">
        <v>688</v>
      </c>
      <c r="C138" s="6" t="s">
        <v>671</v>
      </c>
      <c r="D138" s="7">
        <v>9</v>
      </c>
      <c r="E138">
        <v>21</v>
      </c>
      <c r="F138" s="7" t="s">
        <v>781</v>
      </c>
      <c r="G138" s="7" t="s">
        <v>784</v>
      </c>
      <c r="I138" t="s">
        <v>785</v>
      </c>
      <c r="J138" t="s">
        <v>56</v>
      </c>
      <c r="K138">
        <v>0.41</v>
      </c>
      <c r="L138">
        <v>1</v>
      </c>
    </row>
    <row r="139" spans="1:13">
      <c r="A139" s="5">
        <v>38533</v>
      </c>
      <c r="B139" s="6" t="s">
        <v>688</v>
      </c>
      <c r="C139" s="6" t="s">
        <v>671</v>
      </c>
      <c r="D139" s="7">
        <v>9</v>
      </c>
      <c r="E139">
        <v>21</v>
      </c>
      <c r="F139" s="7" t="s">
        <v>781</v>
      </c>
      <c r="G139" s="7" t="s">
        <v>436</v>
      </c>
      <c r="I139" t="s">
        <v>562</v>
      </c>
      <c r="J139" t="s">
        <v>56</v>
      </c>
      <c r="K139">
        <v>0.92</v>
      </c>
      <c r="L139">
        <v>1</v>
      </c>
    </row>
    <row r="140" spans="1:13">
      <c r="A140" s="5">
        <v>38533</v>
      </c>
      <c r="B140" s="6" t="s">
        <v>675</v>
      </c>
      <c r="C140" s="6" t="s">
        <v>671</v>
      </c>
      <c r="D140" s="7">
        <v>9</v>
      </c>
      <c r="E140">
        <v>21</v>
      </c>
      <c r="F140" s="7" t="s">
        <v>781</v>
      </c>
      <c r="G140" s="7" t="s">
        <v>786</v>
      </c>
      <c r="I140" t="s">
        <v>555</v>
      </c>
      <c r="K140">
        <v>9.09</v>
      </c>
      <c r="M140" t="s">
        <v>787</v>
      </c>
    </row>
    <row r="141" spans="1:13">
      <c r="A141" s="5">
        <v>38533</v>
      </c>
      <c r="B141" s="6" t="s">
        <v>675</v>
      </c>
      <c r="C141" s="6" t="s">
        <v>676</v>
      </c>
      <c r="D141" s="7">
        <v>10</v>
      </c>
      <c r="E141">
        <v>22</v>
      </c>
      <c r="F141" t="s">
        <v>738</v>
      </c>
      <c r="G141" s="7" t="s">
        <v>742</v>
      </c>
      <c r="I141" t="s">
        <v>743</v>
      </c>
      <c r="K141">
        <v>0.2</v>
      </c>
      <c r="M141" t="s">
        <v>740</v>
      </c>
    </row>
    <row r="142" spans="1:13">
      <c r="A142" s="5">
        <v>38533</v>
      </c>
      <c r="B142" s="6" t="s">
        <v>675</v>
      </c>
      <c r="C142" s="6" t="s">
        <v>676</v>
      </c>
      <c r="D142" s="7">
        <v>10</v>
      </c>
      <c r="E142">
        <v>22</v>
      </c>
      <c r="F142" t="s">
        <v>738</v>
      </c>
      <c r="G142" s="7" t="s">
        <v>741</v>
      </c>
      <c r="I142" t="s">
        <v>791</v>
      </c>
      <c r="K142">
        <v>0.05</v>
      </c>
      <c r="M142" t="s">
        <v>740</v>
      </c>
    </row>
    <row r="143" spans="1:13">
      <c r="A143" s="5">
        <v>38533</v>
      </c>
      <c r="B143" s="6" t="s">
        <v>675</v>
      </c>
      <c r="C143" s="6" t="s">
        <v>676</v>
      </c>
      <c r="D143" s="7">
        <v>10</v>
      </c>
      <c r="E143">
        <v>22</v>
      </c>
      <c r="F143" t="s">
        <v>738</v>
      </c>
      <c r="G143" s="7" t="s">
        <v>681</v>
      </c>
      <c r="I143" t="s">
        <v>681</v>
      </c>
      <c r="K143">
        <v>36.909999999999997</v>
      </c>
    </row>
    <row r="144" spans="1:13">
      <c r="A144" s="5">
        <v>38533</v>
      </c>
      <c r="B144" s="6" t="s">
        <v>675</v>
      </c>
      <c r="C144" s="6" t="s">
        <v>676</v>
      </c>
      <c r="D144" s="7">
        <v>10</v>
      </c>
      <c r="E144">
        <v>22</v>
      </c>
      <c r="F144" t="s">
        <v>738</v>
      </c>
      <c r="G144" s="7" t="s">
        <v>739</v>
      </c>
      <c r="I144" t="s">
        <v>785</v>
      </c>
      <c r="J144" t="s">
        <v>56</v>
      </c>
      <c r="K144">
        <f>1.02+0.92</f>
        <v>1.94</v>
      </c>
      <c r="L144">
        <v>2</v>
      </c>
    </row>
    <row r="145" spans="1:13">
      <c r="A145" s="5">
        <v>38533</v>
      </c>
      <c r="B145" s="6" t="s">
        <v>675</v>
      </c>
      <c r="C145" s="6" t="s">
        <v>676</v>
      </c>
      <c r="D145" s="7">
        <v>10</v>
      </c>
      <c r="E145">
        <v>22</v>
      </c>
      <c r="F145" t="s">
        <v>738</v>
      </c>
      <c r="G145" s="7" t="s">
        <v>719</v>
      </c>
      <c r="I145" t="s">
        <v>721</v>
      </c>
      <c r="K145">
        <v>0.05</v>
      </c>
      <c r="M145" t="s">
        <v>740</v>
      </c>
    </row>
    <row r="146" spans="1:13">
      <c r="A146" s="5">
        <v>38533</v>
      </c>
      <c r="B146" s="6" t="s">
        <v>675</v>
      </c>
      <c r="C146" s="6" t="s">
        <v>676</v>
      </c>
      <c r="D146" s="7">
        <v>11</v>
      </c>
      <c r="E146">
        <v>23</v>
      </c>
      <c r="F146" t="s">
        <v>744</v>
      </c>
      <c r="G146" s="7" t="s">
        <v>745</v>
      </c>
      <c r="I146" t="s">
        <v>463</v>
      </c>
      <c r="K146">
        <v>3.48</v>
      </c>
    </row>
    <row r="147" spans="1:13">
      <c r="A147" s="5">
        <v>38533</v>
      </c>
      <c r="B147" s="6" t="s">
        <v>675</v>
      </c>
      <c r="C147" s="6" t="s">
        <v>676</v>
      </c>
      <c r="D147" s="7">
        <v>11</v>
      </c>
      <c r="E147">
        <v>23</v>
      </c>
      <c r="F147" t="s">
        <v>744</v>
      </c>
      <c r="G147" s="7" t="s">
        <v>681</v>
      </c>
      <c r="I147" t="s">
        <v>681</v>
      </c>
      <c r="K147">
        <v>17.5</v>
      </c>
    </row>
    <row r="148" spans="1:13">
      <c r="A148" s="5">
        <v>38533</v>
      </c>
      <c r="B148" s="6" t="s">
        <v>675</v>
      </c>
      <c r="C148" s="6" t="s">
        <v>676</v>
      </c>
      <c r="D148" s="7">
        <v>12</v>
      </c>
      <c r="E148">
        <v>24</v>
      </c>
      <c r="F148" t="s">
        <v>746</v>
      </c>
      <c r="G148" s="7" t="s">
        <v>899</v>
      </c>
      <c r="I148" t="s">
        <v>900</v>
      </c>
      <c r="J148" t="s">
        <v>56</v>
      </c>
      <c r="K148">
        <v>0.49</v>
      </c>
      <c r="L148">
        <v>1</v>
      </c>
    </row>
    <row r="149" spans="1:13">
      <c r="A149" s="5">
        <v>38533</v>
      </c>
      <c r="B149" s="6" t="s">
        <v>675</v>
      </c>
      <c r="C149" s="6" t="s">
        <v>676</v>
      </c>
      <c r="D149" s="7">
        <v>12</v>
      </c>
      <c r="E149">
        <v>24</v>
      </c>
      <c r="F149" t="s">
        <v>746</v>
      </c>
      <c r="G149" s="7" t="s">
        <v>747</v>
      </c>
      <c r="I149" t="s">
        <v>524</v>
      </c>
      <c r="K149">
        <v>2.62</v>
      </c>
    </row>
    <row r="150" spans="1:13">
      <c r="A150" s="5">
        <v>38533</v>
      </c>
      <c r="B150" s="6" t="s">
        <v>675</v>
      </c>
      <c r="C150" s="6" t="s">
        <v>676</v>
      </c>
      <c r="D150" s="7">
        <v>12</v>
      </c>
      <c r="E150">
        <v>24</v>
      </c>
      <c r="F150" t="s">
        <v>746</v>
      </c>
      <c r="G150" s="7" t="s">
        <v>761</v>
      </c>
      <c r="I150" t="s">
        <v>683</v>
      </c>
      <c r="J150" t="s">
        <v>56</v>
      </c>
      <c r="K150">
        <v>3.6</v>
      </c>
    </row>
    <row r="151" spans="1:13">
      <c r="A151" s="5">
        <v>38533</v>
      </c>
      <c r="B151" s="6" t="s">
        <v>675</v>
      </c>
      <c r="C151" s="6" t="s">
        <v>676</v>
      </c>
      <c r="D151" s="7">
        <v>12</v>
      </c>
      <c r="E151">
        <v>24</v>
      </c>
      <c r="F151" t="s">
        <v>746</v>
      </c>
      <c r="G151" s="7" t="s">
        <v>665</v>
      </c>
      <c r="I151" t="s">
        <v>463</v>
      </c>
      <c r="K151">
        <v>0.26</v>
      </c>
    </row>
    <row r="152" spans="1:13">
      <c r="A152" s="5">
        <v>38533</v>
      </c>
      <c r="B152" s="6" t="s">
        <v>675</v>
      </c>
      <c r="C152" s="6" t="s">
        <v>676</v>
      </c>
      <c r="D152" s="7">
        <v>12</v>
      </c>
      <c r="E152">
        <v>24</v>
      </c>
      <c r="F152" t="s">
        <v>746</v>
      </c>
      <c r="G152" s="7" t="s">
        <v>791</v>
      </c>
      <c r="I152" t="s">
        <v>791</v>
      </c>
      <c r="K152">
        <v>0.94</v>
      </c>
    </row>
    <row r="153" spans="1:13">
      <c r="A153" s="5">
        <v>38533</v>
      </c>
      <c r="B153" s="6" t="s">
        <v>675</v>
      </c>
      <c r="C153" s="6" t="s">
        <v>676</v>
      </c>
      <c r="D153" s="7">
        <v>12</v>
      </c>
      <c r="E153">
        <v>24</v>
      </c>
      <c r="F153" t="s">
        <v>746</v>
      </c>
      <c r="G153" s="7" t="s">
        <v>792</v>
      </c>
      <c r="I153" t="s">
        <v>792</v>
      </c>
      <c r="K153">
        <v>0.44</v>
      </c>
    </row>
    <row r="154" spans="1:13">
      <c r="A154" s="5">
        <v>38533</v>
      </c>
      <c r="B154" s="6" t="s">
        <v>675</v>
      </c>
      <c r="C154" s="6" t="s">
        <v>676</v>
      </c>
      <c r="D154" s="7">
        <v>12</v>
      </c>
      <c r="E154">
        <v>24</v>
      </c>
      <c r="F154" t="s">
        <v>746</v>
      </c>
      <c r="G154" s="7" t="s">
        <v>748</v>
      </c>
      <c r="I154" t="s">
        <v>562</v>
      </c>
      <c r="J154" t="s">
        <v>56</v>
      </c>
      <c r="K154">
        <v>0.6</v>
      </c>
      <c r="L154">
        <v>1</v>
      </c>
      <c r="M154" t="s">
        <v>749</v>
      </c>
    </row>
    <row r="155" spans="1:13">
      <c r="A155" s="5">
        <v>38533</v>
      </c>
      <c r="B155" s="6" t="s">
        <v>675</v>
      </c>
      <c r="C155" s="6" t="s">
        <v>676</v>
      </c>
      <c r="D155" s="7">
        <v>13</v>
      </c>
      <c r="E155">
        <v>24</v>
      </c>
      <c r="F155" t="s">
        <v>746</v>
      </c>
      <c r="G155" s="7" t="s">
        <v>901</v>
      </c>
      <c r="I155" t="s">
        <v>568</v>
      </c>
      <c r="J155" t="s">
        <v>56</v>
      </c>
      <c r="K155">
        <v>0.78</v>
      </c>
      <c r="L155">
        <v>1</v>
      </c>
    </row>
    <row r="156" spans="1:13">
      <c r="A156" s="5">
        <v>38533</v>
      </c>
      <c r="B156" s="6" t="s">
        <v>675</v>
      </c>
      <c r="C156" s="6" t="s">
        <v>676</v>
      </c>
      <c r="D156" s="7">
        <v>12</v>
      </c>
      <c r="E156">
        <v>24</v>
      </c>
      <c r="F156" t="s">
        <v>746</v>
      </c>
      <c r="G156" s="7" t="s">
        <v>719</v>
      </c>
      <c r="I156" t="s">
        <v>721</v>
      </c>
      <c r="K156">
        <v>0.12</v>
      </c>
    </row>
    <row r="157" spans="1:13">
      <c r="A157" s="5">
        <v>38533</v>
      </c>
      <c r="B157" s="6" t="s">
        <v>675</v>
      </c>
      <c r="C157" s="6" t="s">
        <v>676</v>
      </c>
      <c r="D157" s="7">
        <v>13</v>
      </c>
      <c r="E157">
        <v>25</v>
      </c>
      <c r="F157" t="s">
        <v>902</v>
      </c>
      <c r="G157" s="7" t="s">
        <v>681</v>
      </c>
      <c r="I157" t="s">
        <v>681</v>
      </c>
      <c r="K157">
        <v>2.56</v>
      </c>
    </row>
    <row r="158" spans="1:13">
      <c r="A158" s="5">
        <v>38533</v>
      </c>
      <c r="B158" s="6" t="s">
        <v>675</v>
      </c>
      <c r="C158" s="6" t="s">
        <v>676</v>
      </c>
      <c r="D158" s="7">
        <v>13</v>
      </c>
      <c r="E158">
        <v>25</v>
      </c>
      <c r="F158" t="s">
        <v>902</v>
      </c>
      <c r="G158" s="7" t="s">
        <v>903</v>
      </c>
      <c r="I158" t="s">
        <v>721</v>
      </c>
      <c r="K158">
        <v>0.06</v>
      </c>
    </row>
    <row r="159" spans="1:13">
      <c r="A159" s="5">
        <v>38533</v>
      </c>
      <c r="B159" s="6" t="s">
        <v>675</v>
      </c>
      <c r="C159" s="6" t="s">
        <v>676</v>
      </c>
      <c r="D159" s="7">
        <v>14</v>
      </c>
      <c r="E159">
        <v>26</v>
      </c>
      <c r="F159" t="s">
        <v>904</v>
      </c>
      <c r="G159" s="7" t="s">
        <v>791</v>
      </c>
      <c r="I159" t="s">
        <v>791</v>
      </c>
      <c r="K159">
        <v>0.09</v>
      </c>
    </row>
    <row r="160" spans="1:13">
      <c r="A160" s="5">
        <v>38533</v>
      </c>
      <c r="B160" s="6" t="s">
        <v>675</v>
      </c>
      <c r="C160" s="6" t="s">
        <v>676</v>
      </c>
      <c r="D160" s="7">
        <v>14</v>
      </c>
      <c r="E160">
        <v>26</v>
      </c>
      <c r="F160" t="s">
        <v>904</v>
      </c>
      <c r="G160" s="7" t="s">
        <v>792</v>
      </c>
      <c r="I160" t="s">
        <v>792</v>
      </c>
      <c r="K160">
        <v>0.28000000000000003</v>
      </c>
    </row>
    <row r="161" spans="1:13">
      <c r="A161" s="5">
        <v>38533</v>
      </c>
      <c r="B161" s="6" t="s">
        <v>675</v>
      </c>
      <c r="C161" s="6" t="s">
        <v>676</v>
      </c>
      <c r="D161" s="7">
        <v>14</v>
      </c>
      <c r="E161">
        <v>26</v>
      </c>
      <c r="F161" t="s">
        <v>904</v>
      </c>
      <c r="G161" s="7" t="s">
        <v>681</v>
      </c>
      <c r="I161" t="s">
        <v>681</v>
      </c>
      <c r="K161">
        <v>2.17</v>
      </c>
    </row>
    <row r="162" spans="1:13">
      <c r="A162" s="5">
        <v>38533</v>
      </c>
      <c r="B162" s="6" t="s">
        <v>675</v>
      </c>
      <c r="C162" s="6" t="s">
        <v>676</v>
      </c>
      <c r="D162" s="7">
        <v>14</v>
      </c>
      <c r="E162">
        <v>26</v>
      </c>
      <c r="F162" t="s">
        <v>904</v>
      </c>
      <c r="G162" s="7" t="s">
        <v>719</v>
      </c>
      <c r="I162" t="s">
        <v>721</v>
      </c>
      <c r="K162">
        <v>0.09</v>
      </c>
      <c r="M162" t="s">
        <v>740</v>
      </c>
    </row>
    <row r="163" spans="1:13">
      <c r="A163" s="5">
        <v>38533</v>
      </c>
      <c r="B163" s="6" t="s">
        <v>675</v>
      </c>
      <c r="C163" s="6" t="s">
        <v>676</v>
      </c>
      <c r="D163" s="7">
        <v>15</v>
      </c>
      <c r="E163">
        <v>27</v>
      </c>
      <c r="F163" t="s">
        <v>905</v>
      </c>
      <c r="G163" s="7" t="s">
        <v>747</v>
      </c>
      <c r="I163" t="s">
        <v>524</v>
      </c>
      <c r="K163">
        <v>0.65</v>
      </c>
    </row>
    <row r="164" spans="1:13">
      <c r="A164" s="5">
        <v>38533</v>
      </c>
      <c r="B164" s="6" t="s">
        <v>675</v>
      </c>
      <c r="C164" s="6" t="s">
        <v>676</v>
      </c>
      <c r="D164" s="7">
        <v>15</v>
      </c>
      <c r="E164">
        <v>27</v>
      </c>
      <c r="F164" t="s">
        <v>905</v>
      </c>
      <c r="G164" s="7" t="s">
        <v>665</v>
      </c>
      <c r="I164" t="s">
        <v>463</v>
      </c>
      <c r="K164">
        <v>0.25</v>
      </c>
    </row>
    <row r="165" spans="1:13">
      <c r="A165" s="5">
        <v>38533</v>
      </c>
      <c r="B165" s="6" t="s">
        <v>675</v>
      </c>
      <c r="C165" s="6" t="s">
        <v>676</v>
      </c>
      <c r="D165" s="7">
        <v>15</v>
      </c>
      <c r="E165">
        <v>27</v>
      </c>
      <c r="F165" t="s">
        <v>905</v>
      </c>
      <c r="G165" s="7" t="s">
        <v>792</v>
      </c>
      <c r="I165" t="s">
        <v>792</v>
      </c>
      <c r="K165">
        <v>4.7</v>
      </c>
    </row>
    <row r="166" spans="1:13">
      <c r="A166" s="5">
        <v>38533</v>
      </c>
      <c r="B166" s="6" t="s">
        <v>675</v>
      </c>
      <c r="C166" s="6" t="s">
        <v>676</v>
      </c>
      <c r="D166" s="7">
        <v>15</v>
      </c>
      <c r="E166">
        <v>27</v>
      </c>
      <c r="F166" t="s">
        <v>905</v>
      </c>
      <c r="G166" s="7" t="s">
        <v>745</v>
      </c>
      <c r="I166" t="s">
        <v>463</v>
      </c>
      <c r="K166">
        <v>11.3</v>
      </c>
    </row>
    <row r="167" spans="1:13">
      <c r="A167" s="5">
        <v>38533</v>
      </c>
      <c r="B167" s="6" t="s">
        <v>675</v>
      </c>
      <c r="C167" s="6" t="s">
        <v>676</v>
      </c>
      <c r="D167" s="7">
        <v>15</v>
      </c>
      <c r="E167">
        <v>27</v>
      </c>
      <c r="F167" t="s">
        <v>905</v>
      </c>
      <c r="G167" s="7" t="s">
        <v>681</v>
      </c>
      <c r="I167" t="s">
        <v>681</v>
      </c>
      <c r="K167">
        <v>54.06</v>
      </c>
    </row>
    <row r="168" spans="1:13">
      <c r="A168" s="5">
        <v>38533</v>
      </c>
      <c r="B168" s="6" t="s">
        <v>675</v>
      </c>
      <c r="C168" s="6" t="s">
        <v>676</v>
      </c>
      <c r="D168" s="7">
        <v>15</v>
      </c>
      <c r="E168">
        <v>27</v>
      </c>
      <c r="F168" t="s">
        <v>905</v>
      </c>
      <c r="G168" s="7" t="s">
        <v>719</v>
      </c>
      <c r="I168" t="s">
        <v>721</v>
      </c>
      <c r="K168">
        <v>0.1</v>
      </c>
      <c r="M168" t="s">
        <v>740</v>
      </c>
    </row>
    <row r="169" spans="1:13">
      <c r="A169" s="5">
        <v>38533</v>
      </c>
      <c r="B169" s="6" t="s">
        <v>675</v>
      </c>
      <c r="C169" s="6" t="s">
        <v>676</v>
      </c>
      <c r="D169" s="7">
        <v>16</v>
      </c>
      <c r="E169">
        <v>28</v>
      </c>
      <c r="F169" t="s">
        <v>906</v>
      </c>
      <c r="G169" s="7" t="s">
        <v>907</v>
      </c>
      <c r="I169" t="s">
        <v>908</v>
      </c>
      <c r="J169" t="s">
        <v>56</v>
      </c>
      <c r="K169">
        <v>9.2899999999999991</v>
      </c>
      <c r="L169">
        <v>1</v>
      </c>
    </row>
    <row r="170" spans="1:13">
      <c r="A170" s="5">
        <v>38533</v>
      </c>
      <c r="B170" s="6" t="s">
        <v>688</v>
      </c>
      <c r="C170" s="6" t="s">
        <v>671</v>
      </c>
      <c r="D170" s="7">
        <v>16</v>
      </c>
      <c r="E170">
        <v>28</v>
      </c>
      <c r="F170" t="s">
        <v>909</v>
      </c>
      <c r="G170" s="7" t="s">
        <v>704</v>
      </c>
      <c r="I170" t="s">
        <v>267</v>
      </c>
      <c r="J170" t="s">
        <v>56</v>
      </c>
      <c r="K170">
        <v>2.87</v>
      </c>
      <c r="L170">
        <v>1</v>
      </c>
    </row>
    <row r="171" spans="1:13">
      <c r="A171" s="5">
        <v>38533</v>
      </c>
      <c r="B171" s="6" t="s">
        <v>688</v>
      </c>
      <c r="C171" s="6" t="s">
        <v>671</v>
      </c>
      <c r="D171" s="7">
        <v>16</v>
      </c>
      <c r="E171">
        <v>28</v>
      </c>
      <c r="F171" t="s">
        <v>909</v>
      </c>
      <c r="G171" s="7" t="s">
        <v>560</v>
      </c>
      <c r="I171" t="s">
        <v>560</v>
      </c>
      <c r="K171">
        <v>32.6</v>
      </c>
    </row>
    <row r="172" spans="1:13">
      <c r="A172" s="5">
        <v>38533</v>
      </c>
      <c r="B172" s="6" t="s">
        <v>688</v>
      </c>
      <c r="C172" s="6" t="s">
        <v>671</v>
      </c>
      <c r="D172" s="7">
        <v>16</v>
      </c>
      <c r="E172">
        <v>28</v>
      </c>
      <c r="F172" t="s">
        <v>909</v>
      </c>
      <c r="G172" s="7" t="s">
        <v>910</v>
      </c>
      <c r="I172" t="s">
        <v>835</v>
      </c>
      <c r="J172" t="s">
        <v>56</v>
      </c>
      <c r="K172">
        <v>0.55000000000000004</v>
      </c>
      <c r="L172">
        <v>2</v>
      </c>
    </row>
    <row r="173" spans="1:13">
      <c r="A173" s="5">
        <v>38533</v>
      </c>
      <c r="B173" s="6" t="s">
        <v>688</v>
      </c>
      <c r="C173" s="6" t="s">
        <v>671</v>
      </c>
      <c r="D173" s="7">
        <v>16</v>
      </c>
      <c r="E173">
        <v>28</v>
      </c>
      <c r="F173" t="s">
        <v>909</v>
      </c>
      <c r="G173" s="7" t="s">
        <v>786</v>
      </c>
      <c r="I173" t="s">
        <v>555</v>
      </c>
      <c r="K173">
        <v>3.68</v>
      </c>
      <c r="M173" t="s">
        <v>911</v>
      </c>
    </row>
    <row r="174" spans="1:13">
      <c r="A174" s="5">
        <v>38533</v>
      </c>
      <c r="B174" s="6" t="s">
        <v>688</v>
      </c>
      <c r="C174" s="6" t="s">
        <v>671</v>
      </c>
      <c r="D174" s="7">
        <v>17</v>
      </c>
      <c r="E174">
        <v>29</v>
      </c>
      <c r="F174" t="s">
        <v>912</v>
      </c>
      <c r="G174" s="7" t="s">
        <v>198</v>
      </c>
      <c r="I174" t="s">
        <v>198</v>
      </c>
      <c r="K174">
        <v>0.09</v>
      </c>
    </row>
    <row r="175" spans="1:13">
      <c r="A175" s="5">
        <v>38533</v>
      </c>
      <c r="B175" s="6" t="s">
        <v>688</v>
      </c>
      <c r="C175" s="6" t="s">
        <v>671</v>
      </c>
      <c r="D175" s="7">
        <v>17</v>
      </c>
      <c r="E175">
        <v>29</v>
      </c>
      <c r="F175" t="s">
        <v>912</v>
      </c>
      <c r="G175" s="7" t="s">
        <v>560</v>
      </c>
      <c r="I175" t="s">
        <v>560</v>
      </c>
      <c r="K175">
        <v>52.6</v>
      </c>
    </row>
    <row r="176" spans="1:13">
      <c r="A176" s="5">
        <v>38533</v>
      </c>
      <c r="B176" s="6" t="s">
        <v>675</v>
      </c>
      <c r="C176" s="6" t="s">
        <v>676</v>
      </c>
      <c r="D176" s="7">
        <v>18</v>
      </c>
      <c r="E176">
        <v>30</v>
      </c>
      <c r="F176" t="s">
        <v>914</v>
      </c>
      <c r="G176" s="7" t="s">
        <v>665</v>
      </c>
      <c r="I176" t="s">
        <v>463</v>
      </c>
      <c r="K176">
        <v>7.0000000000000007E-2</v>
      </c>
    </row>
    <row r="177" spans="1:13">
      <c r="A177" s="5">
        <v>38533</v>
      </c>
      <c r="B177" s="6" t="s">
        <v>675</v>
      </c>
      <c r="C177" s="6" t="s">
        <v>676</v>
      </c>
      <c r="D177" s="7">
        <v>18</v>
      </c>
      <c r="E177">
        <v>30</v>
      </c>
      <c r="F177" t="s">
        <v>914</v>
      </c>
      <c r="G177" s="7" t="s">
        <v>681</v>
      </c>
      <c r="I177" t="s">
        <v>681</v>
      </c>
      <c r="K177">
        <v>11.56</v>
      </c>
    </row>
    <row r="178" spans="1:13">
      <c r="A178" s="5">
        <v>38533</v>
      </c>
      <c r="B178" s="6" t="s">
        <v>688</v>
      </c>
      <c r="C178" s="6" t="s">
        <v>671</v>
      </c>
      <c r="D178" s="7">
        <v>18</v>
      </c>
      <c r="E178">
        <v>30</v>
      </c>
      <c r="F178" t="s">
        <v>913</v>
      </c>
      <c r="G178" s="7" t="s">
        <v>786</v>
      </c>
      <c r="I178" t="s">
        <v>555</v>
      </c>
      <c r="K178">
        <v>0.28000000000000003</v>
      </c>
      <c r="M178" t="s">
        <v>740</v>
      </c>
    </row>
    <row r="179" spans="1:13">
      <c r="A179" s="8">
        <v>38534</v>
      </c>
      <c r="B179" s="6" t="s">
        <v>675</v>
      </c>
      <c r="C179" s="6" t="s">
        <v>915</v>
      </c>
      <c r="D179" s="7">
        <v>1</v>
      </c>
      <c r="E179">
        <v>31</v>
      </c>
      <c r="F179" t="s">
        <v>672</v>
      </c>
      <c r="G179" s="7" t="s">
        <v>747</v>
      </c>
      <c r="I179" s="7" t="s">
        <v>524</v>
      </c>
      <c r="J179" s="7"/>
      <c r="K179">
        <v>0.64</v>
      </c>
    </row>
    <row r="180" spans="1:13">
      <c r="A180" s="8">
        <v>38534</v>
      </c>
      <c r="B180" s="6" t="s">
        <v>675</v>
      </c>
      <c r="C180" s="6" t="s">
        <v>915</v>
      </c>
      <c r="D180" s="7">
        <v>1</v>
      </c>
      <c r="E180">
        <v>31</v>
      </c>
      <c r="F180" t="s">
        <v>672</v>
      </c>
      <c r="G180" s="7" t="s">
        <v>919</v>
      </c>
      <c r="I180" s="7" t="s">
        <v>526</v>
      </c>
      <c r="J180" t="s">
        <v>56</v>
      </c>
      <c r="K180">
        <v>0.7</v>
      </c>
      <c r="L180">
        <v>1</v>
      </c>
    </row>
    <row r="181" spans="1:13">
      <c r="A181" s="8">
        <v>38534</v>
      </c>
      <c r="B181" s="6" t="s">
        <v>675</v>
      </c>
      <c r="C181" s="6" t="s">
        <v>915</v>
      </c>
      <c r="D181" s="7">
        <v>1</v>
      </c>
      <c r="E181">
        <v>31</v>
      </c>
      <c r="F181" t="s">
        <v>672</v>
      </c>
      <c r="G181" s="7" t="s">
        <v>918</v>
      </c>
      <c r="I181" s="7" t="s">
        <v>526</v>
      </c>
      <c r="J181" t="s">
        <v>56</v>
      </c>
      <c r="K181">
        <v>0.46</v>
      </c>
      <c r="L181">
        <v>1</v>
      </c>
    </row>
    <row r="182" spans="1:13">
      <c r="A182" s="8">
        <v>38534</v>
      </c>
      <c r="B182" s="6" t="s">
        <v>675</v>
      </c>
      <c r="C182" s="6" t="s">
        <v>915</v>
      </c>
      <c r="D182" s="7">
        <v>1</v>
      </c>
      <c r="E182">
        <v>31</v>
      </c>
      <c r="F182" t="s">
        <v>672</v>
      </c>
      <c r="G182" s="7" t="s">
        <v>681</v>
      </c>
      <c r="I182" s="7" t="s">
        <v>681</v>
      </c>
      <c r="J182" s="7"/>
      <c r="K182">
        <v>162.1</v>
      </c>
    </row>
    <row r="183" spans="1:13">
      <c r="A183" s="8">
        <v>38534</v>
      </c>
      <c r="B183" s="6" t="s">
        <v>675</v>
      </c>
      <c r="C183" s="6" t="s">
        <v>915</v>
      </c>
      <c r="D183" s="7">
        <v>1</v>
      </c>
      <c r="E183">
        <v>31</v>
      </c>
      <c r="F183" t="s">
        <v>672</v>
      </c>
      <c r="G183" s="7" t="s">
        <v>565</v>
      </c>
      <c r="H183" s="7" t="s">
        <v>916</v>
      </c>
      <c r="I183" s="7" t="s">
        <v>562</v>
      </c>
      <c r="J183" t="s">
        <v>56</v>
      </c>
      <c r="K183">
        <v>0.88</v>
      </c>
      <c r="L183">
        <v>1</v>
      </c>
      <c r="M183" t="s">
        <v>917</v>
      </c>
    </row>
    <row r="184" spans="1:13">
      <c r="A184" s="8">
        <v>38534</v>
      </c>
      <c r="B184" s="6" t="s">
        <v>675</v>
      </c>
      <c r="C184" s="6" t="s">
        <v>915</v>
      </c>
      <c r="D184" s="7">
        <v>2</v>
      </c>
      <c r="E184">
        <v>32</v>
      </c>
      <c r="F184" t="s">
        <v>682</v>
      </c>
      <c r="G184" s="7" t="s">
        <v>747</v>
      </c>
      <c r="I184" s="7" t="s">
        <v>524</v>
      </c>
      <c r="J184" s="7"/>
      <c r="K184">
        <v>9.0399999999999991</v>
      </c>
    </row>
    <row r="185" spans="1:13">
      <c r="A185" s="8">
        <v>38534</v>
      </c>
      <c r="B185" s="6" t="s">
        <v>675</v>
      </c>
      <c r="C185" s="6" t="s">
        <v>915</v>
      </c>
      <c r="D185" s="7">
        <v>2</v>
      </c>
      <c r="E185">
        <v>32</v>
      </c>
      <c r="F185" t="s">
        <v>682</v>
      </c>
      <c r="G185" s="7" t="s">
        <v>621</v>
      </c>
      <c r="I185" s="7" t="s">
        <v>37</v>
      </c>
      <c r="J185" s="7"/>
      <c r="K185">
        <v>2.48</v>
      </c>
    </row>
    <row r="186" spans="1:13">
      <c r="A186" s="8">
        <v>38534</v>
      </c>
      <c r="B186" s="6" t="s">
        <v>688</v>
      </c>
      <c r="C186" s="6" t="s">
        <v>920</v>
      </c>
      <c r="D186" s="7">
        <v>2</v>
      </c>
      <c r="E186">
        <v>32</v>
      </c>
      <c r="F186" t="s">
        <v>814</v>
      </c>
      <c r="G186" s="7" t="s">
        <v>560</v>
      </c>
      <c r="I186" s="7" t="s">
        <v>560</v>
      </c>
      <c r="J186" s="7"/>
      <c r="K186">
        <v>175.11</v>
      </c>
    </row>
    <row r="187" spans="1:13">
      <c r="A187" s="8">
        <v>38534</v>
      </c>
      <c r="B187" s="6" t="s">
        <v>688</v>
      </c>
      <c r="C187" s="6" t="s">
        <v>920</v>
      </c>
      <c r="D187" s="7">
        <v>3</v>
      </c>
      <c r="E187">
        <v>33</v>
      </c>
      <c r="F187" t="s">
        <v>819</v>
      </c>
      <c r="G187" s="7" t="s">
        <v>560</v>
      </c>
      <c r="I187" s="7" t="s">
        <v>560</v>
      </c>
      <c r="J187" s="7"/>
      <c r="K187">
        <v>0.43</v>
      </c>
      <c r="M187" t="s">
        <v>843</v>
      </c>
    </row>
    <row r="188" spans="1:13">
      <c r="A188" s="8">
        <v>38534</v>
      </c>
      <c r="B188" s="6" t="s">
        <v>688</v>
      </c>
      <c r="C188" s="6" t="s">
        <v>920</v>
      </c>
      <c r="D188" s="7">
        <v>4</v>
      </c>
      <c r="E188">
        <v>34</v>
      </c>
      <c r="F188" t="s">
        <v>845</v>
      </c>
      <c r="G188" s="7" t="s">
        <v>846</v>
      </c>
      <c r="I188" s="7" t="s">
        <v>846</v>
      </c>
      <c r="J188" s="7"/>
      <c r="K188">
        <v>0.7</v>
      </c>
      <c r="M188" t="s">
        <v>823</v>
      </c>
    </row>
    <row r="189" spans="1:13">
      <c r="A189" s="8">
        <v>38534</v>
      </c>
      <c r="B189" s="6" t="s">
        <v>688</v>
      </c>
      <c r="C189" s="6" t="s">
        <v>920</v>
      </c>
      <c r="D189" s="7">
        <v>4</v>
      </c>
      <c r="E189">
        <v>34</v>
      </c>
      <c r="F189" t="s">
        <v>845</v>
      </c>
      <c r="G189" s="7" t="s">
        <v>621</v>
      </c>
      <c r="I189" s="7" t="s">
        <v>37</v>
      </c>
      <c r="J189" s="7"/>
      <c r="K189">
        <v>0.35</v>
      </c>
    </row>
    <row r="190" spans="1:13">
      <c r="A190" s="8">
        <v>38534</v>
      </c>
      <c r="B190" s="6" t="s">
        <v>675</v>
      </c>
      <c r="C190" s="6" t="s">
        <v>915</v>
      </c>
      <c r="D190" s="7">
        <v>4</v>
      </c>
      <c r="E190">
        <v>34</v>
      </c>
      <c r="F190" t="s">
        <v>845</v>
      </c>
      <c r="G190" s="7" t="s">
        <v>681</v>
      </c>
      <c r="I190" s="7" t="s">
        <v>681</v>
      </c>
      <c r="J190" s="7"/>
      <c r="K190">
        <v>27.5</v>
      </c>
    </row>
    <row r="191" spans="1:13">
      <c r="A191" s="8">
        <v>38534</v>
      </c>
      <c r="B191" s="6" t="s">
        <v>688</v>
      </c>
      <c r="C191" s="6" t="s">
        <v>920</v>
      </c>
      <c r="D191" s="7">
        <v>4</v>
      </c>
      <c r="E191">
        <v>34</v>
      </c>
      <c r="F191" t="s">
        <v>825</v>
      </c>
      <c r="G191" s="7" t="s">
        <v>910</v>
      </c>
      <c r="I191" s="7" t="s">
        <v>835</v>
      </c>
      <c r="J191" t="s">
        <v>56</v>
      </c>
      <c r="K191">
        <v>0.52</v>
      </c>
      <c r="L191">
        <v>1</v>
      </c>
    </row>
    <row r="192" spans="1:13">
      <c r="A192" s="8">
        <v>38534</v>
      </c>
      <c r="B192" s="6" t="s">
        <v>688</v>
      </c>
      <c r="C192" s="6" t="s">
        <v>920</v>
      </c>
      <c r="D192" s="7">
        <v>4</v>
      </c>
      <c r="E192">
        <v>34</v>
      </c>
      <c r="F192" t="s">
        <v>825</v>
      </c>
      <c r="G192" s="7" t="s">
        <v>844</v>
      </c>
      <c r="I192" s="7" t="s">
        <v>555</v>
      </c>
      <c r="J192" s="7"/>
      <c r="K192">
        <v>0.12</v>
      </c>
    </row>
    <row r="193" spans="1:13">
      <c r="A193" s="8">
        <v>38534</v>
      </c>
      <c r="B193" s="6" t="s">
        <v>675</v>
      </c>
      <c r="C193" s="6" t="s">
        <v>915</v>
      </c>
      <c r="D193" s="7">
        <v>5</v>
      </c>
      <c r="E193">
        <v>35</v>
      </c>
      <c r="F193" t="s">
        <v>847</v>
      </c>
      <c r="G193" s="7" t="s">
        <v>681</v>
      </c>
      <c r="I193" s="7" t="s">
        <v>681</v>
      </c>
      <c r="J193" s="7"/>
      <c r="K193">
        <v>52.23</v>
      </c>
    </row>
    <row r="194" spans="1:13">
      <c r="A194" s="8">
        <v>38534</v>
      </c>
      <c r="B194" s="6" t="s">
        <v>675</v>
      </c>
      <c r="C194" s="6" t="s">
        <v>915</v>
      </c>
      <c r="D194" s="7">
        <v>5</v>
      </c>
      <c r="E194">
        <v>35</v>
      </c>
      <c r="F194" t="s">
        <v>847</v>
      </c>
      <c r="G194" s="7" t="s">
        <v>903</v>
      </c>
      <c r="I194" s="7" t="s">
        <v>721</v>
      </c>
      <c r="J194" s="7"/>
      <c r="K194">
        <v>0.11</v>
      </c>
    </row>
    <row r="195" spans="1:13">
      <c r="A195" s="8">
        <v>38534</v>
      </c>
      <c r="B195" s="6" t="s">
        <v>675</v>
      </c>
      <c r="C195" s="6" t="s">
        <v>915</v>
      </c>
      <c r="D195" s="7">
        <v>6</v>
      </c>
      <c r="E195">
        <v>36</v>
      </c>
      <c r="F195" t="s">
        <v>848</v>
      </c>
      <c r="G195" s="7" t="s">
        <v>745</v>
      </c>
      <c r="I195" s="7" t="s">
        <v>463</v>
      </c>
      <c r="J195" s="7"/>
      <c r="K195">
        <v>0.3</v>
      </c>
    </row>
    <row r="196" spans="1:13">
      <c r="A196" s="8">
        <v>38534</v>
      </c>
      <c r="B196" s="6" t="s">
        <v>675</v>
      </c>
      <c r="C196" s="6" t="s">
        <v>915</v>
      </c>
      <c r="D196" s="7">
        <v>6</v>
      </c>
      <c r="E196">
        <v>36</v>
      </c>
      <c r="F196" t="s">
        <v>848</v>
      </c>
      <c r="G196" s="7" t="s">
        <v>681</v>
      </c>
      <c r="I196" s="7" t="s">
        <v>681</v>
      </c>
      <c r="J196" s="7"/>
      <c r="K196">
        <v>8.02</v>
      </c>
    </row>
    <row r="197" spans="1:13">
      <c r="A197" s="8">
        <v>38534</v>
      </c>
      <c r="B197" s="6" t="s">
        <v>675</v>
      </c>
      <c r="C197" s="6" t="s">
        <v>915</v>
      </c>
      <c r="D197" s="7">
        <v>7</v>
      </c>
      <c r="E197">
        <v>37</v>
      </c>
      <c r="F197" t="s">
        <v>849</v>
      </c>
      <c r="G197" s="7" t="s">
        <v>747</v>
      </c>
      <c r="I197" s="7" t="s">
        <v>524</v>
      </c>
      <c r="J197" s="7"/>
      <c r="K197">
        <v>9.89</v>
      </c>
    </row>
    <row r="198" spans="1:13">
      <c r="A198" s="8">
        <v>38534</v>
      </c>
      <c r="B198" s="6" t="s">
        <v>675</v>
      </c>
      <c r="C198" s="6" t="s">
        <v>915</v>
      </c>
      <c r="D198" s="7">
        <v>7</v>
      </c>
      <c r="E198">
        <v>37</v>
      </c>
      <c r="F198" t="s">
        <v>849</v>
      </c>
      <c r="G198" s="7" t="s">
        <v>681</v>
      </c>
      <c r="I198" s="7" t="s">
        <v>681</v>
      </c>
      <c r="J198" s="7"/>
      <c r="K198">
        <v>169.99</v>
      </c>
    </row>
    <row r="199" spans="1:13">
      <c r="A199" s="8">
        <v>38534</v>
      </c>
      <c r="B199" s="6" t="s">
        <v>675</v>
      </c>
      <c r="C199" s="6" t="s">
        <v>915</v>
      </c>
      <c r="D199" s="7">
        <v>8</v>
      </c>
      <c r="E199">
        <v>38</v>
      </c>
      <c r="F199" t="s">
        <v>850</v>
      </c>
      <c r="G199" s="7" t="s">
        <v>681</v>
      </c>
      <c r="I199" s="7" t="s">
        <v>681</v>
      </c>
      <c r="J199" s="7"/>
      <c r="K199">
        <v>14.3</v>
      </c>
    </row>
    <row r="200" spans="1:13">
      <c r="A200" s="8">
        <v>38534</v>
      </c>
      <c r="B200" s="6" t="s">
        <v>675</v>
      </c>
      <c r="C200" s="6" t="s">
        <v>915</v>
      </c>
      <c r="D200" s="7">
        <v>8</v>
      </c>
      <c r="E200">
        <v>38</v>
      </c>
      <c r="F200" t="s">
        <v>850</v>
      </c>
      <c r="G200" s="7" t="s">
        <v>436</v>
      </c>
      <c r="I200" s="7" t="s">
        <v>562</v>
      </c>
      <c r="J200" t="s">
        <v>56</v>
      </c>
      <c r="K200">
        <v>0.63</v>
      </c>
      <c r="L200">
        <v>1</v>
      </c>
      <c r="M200" t="s">
        <v>851</v>
      </c>
    </row>
    <row r="201" spans="1:13">
      <c r="A201" s="8">
        <v>38534</v>
      </c>
      <c r="B201" s="6" t="s">
        <v>675</v>
      </c>
      <c r="C201" s="6" t="s">
        <v>915</v>
      </c>
      <c r="D201" s="7">
        <v>9</v>
      </c>
      <c r="E201">
        <v>39</v>
      </c>
      <c r="F201" t="s">
        <v>788</v>
      </c>
      <c r="G201" s="7" t="s">
        <v>747</v>
      </c>
      <c r="I201" s="7" t="s">
        <v>524</v>
      </c>
      <c r="J201" s="7"/>
      <c r="K201">
        <v>1.07</v>
      </c>
    </row>
    <row r="202" spans="1:13">
      <c r="A202" s="8">
        <v>38534</v>
      </c>
      <c r="B202" s="6" t="s">
        <v>675</v>
      </c>
      <c r="C202" s="6" t="s">
        <v>915</v>
      </c>
      <c r="D202" s="7">
        <v>9</v>
      </c>
      <c r="E202">
        <v>39</v>
      </c>
      <c r="F202" t="s">
        <v>788</v>
      </c>
      <c r="G202" s="7" t="s">
        <v>681</v>
      </c>
      <c r="I202" s="7" t="s">
        <v>681</v>
      </c>
      <c r="J202" s="7"/>
      <c r="K202">
        <v>33.51</v>
      </c>
    </row>
    <row r="203" spans="1:13">
      <c r="A203" s="8">
        <v>38534</v>
      </c>
      <c r="B203" s="6" t="s">
        <v>675</v>
      </c>
      <c r="C203" s="6" t="s">
        <v>915</v>
      </c>
      <c r="D203" s="7">
        <v>9</v>
      </c>
      <c r="E203">
        <v>39</v>
      </c>
      <c r="F203" t="s">
        <v>788</v>
      </c>
      <c r="G203" s="7" t="s">
        <v>852</v>
      </c>
      <c r="I203" s="7" t="s">
        <v>853</v>
      </c>
      <c r="J203" s="7"/>
      <c r="K203">
        <v>0.2</v>
      </c>
    </row>
    <row r="204" spans="1:13">
      <c r="A204" s="8">
        <v>38534</v>
      </c>
      <c r="B204" s="6" t="s">
        <v>675</v>
      </c>
      <c r="C204" s="6" t="s">
        <v>915</v>
      </c>
      <c r="D204" s="7">
        <v>10</v>
      </c>
      <c r="E204">
        <v>40</v>
      </c>
      <c r="F204" t="s">
        <v>738</v>
      </c>
      <c r="G204" s="7" t="s">
        <v>681</v>
      </c>
      <c r="I204" t="s">
        <v>681</v>
      </c>
      <c r="K204" t="s">
        <v>855</v>
      </c>
      <c r="M204" t="s">
        <v>856</v>
      </c>
    </row>
    <row r="205" spans="1:13">
      <c r="A205" s="8">
        <v>38534</v>
      </c>
      <c r="B205" s="6" t="s">
        <v>675</v>
      </c>
      <c r="C205" s="6" t="s">
        <v>915</v>
      </c>
      <c r="D205" s="7">
        <v>10</v>
      </c>
      <c r="E205">
        <v>40</v>
      </c>
      <c r="F205" t="s">
        <v>738</v>
      </c>
      <c r="G205" s="7" t="s">
        <v>685</v>
      </c>
      <c r="I205" t="s">
        <v>526</v>
      </c>
      <c r="J205" t="s">
        <v>56</v>
      </c>
      <c r="K205">
        <v>0.32</v>
      </c>
      <c r="L205">
        <v>1</v>
      </c>
      <c r="M205" t="s">
        <v>854</v>
      </c>
    </row>
    <row r="206" spans="1:13">
      <c r="A206" s="8">
        <v>38534</v>
      </c>
      <c r="B206" s="6" t="s">
        <v>675</v>
      </c>
      <c r="C206" s="6" t="s">
        <v>915</v>
      </c>
      <c r="D206" s="7">
        <v>10</v>
      </c>
      <c r="E206">
        <v>40</v>
      </c>
      <c r="F206" t="s">
        <v>738</v>
      </c>
      <c r="G206" s="7" t="s">
        <v>436</v>
      </c>
      <c r="I206" t="s">
        <v>562</v>
      </c>
      <c r="J206" t="s">
        <v>56</v>
      </c>
      <c r="K206">
        <v>1.8</v>
      </c>
      <c r="L206">
        <v>1</v>
      </c>
    </row>
    <row r="207" spans="1:13">
      <c r="A207" s="8">
        <v>38534</v>
      </c>
      <c r="B207" s="6" t="s">
        <v>675</v>
      </c>
      <c r="C207" s="6" t="s">
        <v>915</v>
      </c>
      <c r="D207" s="7">
        <v>11</v>
      </c>
      <c r="E207">
        <v>41</v>
      </c>
      <c r="F207" t="s">
        <v>744</v>
      </c>
      <c r="G207" s="7" t="s">
        <v>681</v>
      </c>
      <c r="I207" t="s">
        <v>681</v>
      </c>
      <c r="K207" t="s">
        <v>855</v>
      </c>
      <c r="M207" t="s">
        <v>857</v>
      </c>
    </row>
    <row r="208" spans="1:13">
      <c r="A208" s="8">
        <v>38534</v>
      </c>
      <c r="B208" s="6" t="s">
        <v>675</v>
      </c>
      <c r="C208" s="6" t="s">
        <v>915</v>
      </c>
      <c r="D208">
        <v>12</v>
      </c>
      <c r="E208">
        <v>42</v>
      </c>
      <c r="F208" t="s">
        <v>746</v>
      </c>
      <c r="G208" s="7" t="s">
        <v>747</v>
      </c>
      <c r="I208" t="s">
        <v>524</v>
      </c>
      <c r="K208">
        <f>55.07+24.54+41.93</f>
        <v>121.53999999999999</v>
      </c>
    </row>
    <row r="209" spans="1:13">
      <c r="A209" s="8">
        <v>38534</v>
      </c>
      <c r="B209" s="6" t="s">
        <v>675</v>
      </c>
      <c r="C209" s="6" t="s">
        <v>915</v>
      </c>
      <c r="D209">
        <v>12</v>
      </c>
      <c r="E209">
        <v>42</v>
      </c>
      <c r="F209" t="s">
        <v>746</v>
      </c>
      <c r="G209" s="7" t="s">
        <v>681</v>
      </c>
      <c r="I209" t="s">
        <v>681</v>
      </c>
      <c r="K209">
        <f>126.65+159.81+66.4+63.57</f>
        <v>416.43</v>
      </c>
    </row>
    <row r="210" spans="1:13">
      <c r="A210" s="8">
        <v>38534</v>
      </c>
      <c r="B210" s="6" t="s">
        <v>675</v>
      </c>
      <c r="C210" s="6" t="s">
        <v>915</v>
      </c>
      <c r="D210">
        <v>13</v>
      </c>
      <c r="E210">
        <v>43</v>
      </c>
      <c r="F210" t="s">
        <v>902</v>
      </c>
      <c r="G210" s="7" t="s">
        <v>858</v>
      </c>
      <c r="I210" t="s">
        <v>785</v>
      </c>
      <c r="J210" t="s">
        <v>56</v>
      </c>
      <c r="K210">
        <v>4.76</v>
      </c>
    </row>
    <row r="211" spans="1:13">
      <c r="A211" s="8">
        <v>38534</v>
      </c>
      <c r="B211" s="6" t="s">
        <v>675</v>
      </c>
      <c r="C211" s="6" t="s">
        <v>915</v>
      </c>
      <c r="D211">
        <v>13</v>
      </c>
      <c r="E211">
        <v>43</v>
      </c>
      <c r="F211" t="s">
        <v>902</v>
      </c>
      <c r="G211" s="7" t="s">
        <v>791</v>
      </c>
      <c r="I211" t="s">
        <v>791</v>
      </c>
      <c r="K211">
        <v>1.66</v>
      </c>
    </row>
    <row r="212" spans="1:13">
      <c r="A212" s="8">
        <v>38534</v>
      </c>
      <c r="B212" s="6" t="s">
        <v>675</v>
      </c>
      <c r="C212" s="6" t="s">
        <v>915</v>
      </c>
      <c r="D212">
        <v>13</v>
      </c>
      <c r="E212">
        <v>43</v>
      </c>
      <c r="F212" t="s">
        <v>902</v>
      </c>
      <c r="G212" s="7" t="s">
        <v>732</v>
      </c>
      <c r="I212" t="s">
        <v>743</v>
      </c>
      <c r="K212">
        <v>1.76</v>
      </c>
    </row>
    <row r="213" spans="1:13">
      <c r="A213" s="8">
        <v>38534</v>
      </c>
      <c r="B213" s="6" t="s">
        <v>675</v>
      </c>
      <c r="C213" s="6" t="s">
        <v>915</v>
      </c>
      <c r="D213">
        <v>13</v>
      </c>
      <c r="E213">
        <v>43</v>
      </c>
      <c r="F213" t="s">
        <v>902</v>
      </c>
      <c r="G213" s="7" t="s">
        <v>681</v>
      </c>
      <c r="I213" t="s">
        <v>681</v>
      </c>
      <c r="K213">
        <v>106.3</v>
      </c>
    </row>
    <row r="214" spans="1:13">
      <c r="A214" s="8">
        <v>38534</v>
      </c>
      <c r="B214" s="6" t="s">
        <v>675</v>
      </c>
      <c r="C214" s="6" t="s">
        <v>915</v>
      </c>
      <c r="D214">
        <v>13</v>
      </c>
      <c r="E214">
        <v>43</v>
      </c>
      <c r="F214" t="s">
        <v>902</v>
      </c>
      <c r="G214" s="7" t="s">
        <v>685</v>
      </c>
      <c r="I214" t="s">
        <v>526</v>
      </c>
      <c r="J214" t="s">
        <v>56</v>
      </c>
      <c r="K214">
        <v>3.41</v>
      </c>
      <c r="L214">
        <v>1</v>
      </c>
      <c r="M214" t="s">
        <v>731</v>
      </c>
    </row>
    <row r="215" spans="1:13">
      <c r="A215" s="8">
        <v>38534</v>
      </c>
      <c r="B215" s="6" t="s">
        <v>675</v>
      </c>
      <c r="C215" s="6" t="s">
        <v>915</v>
      </c>
      <c r="D215">
        <v>13</v>
      </c>
      <c r="E215">
        <v>43</v>
      </c>
      <c r="F215" t="s">
        <v>902</v>
      </c>
      <c r="G215" s="7" t="s">
        <v>859</v>
      </c>
      <c r="I215" t="s">
        <v>562</v>
      </c>
      <c r="J215" t="s">
        <v>56</v>
      </c>
      <c r="K215">
        <v>0.15</v>
      </c>
      <c r="L215">
        <v>1</v>
      </c>
      <c r="M215" t="s">
        <v>730</v>
      </c>
    </row>
    <row r="216" spans="1:13">
      <c r="A216" s="8">
        <v>38534</v>
      </c>
      <c r="B216" s="6" t="s">
        <v>675</v>
      </c>
      <c r="C216" s="6" t="s">
        <v>915</v>
      </c>
      <c r="D216">
        <v>14</v>
      </c>
      <c r="E216">
        <v>44</v>
      </c>
      <c r="F216" t="s">
        <v>904</v>
      </c>
      <c r="G216" s="7" t="s">
        <v>907</v>
      </c>
      <c r="I216" t="s">
        <v>908</v>
      </c>
      <c r="J216" t="s">
        <v>56</v>
      </c>
      <c r="K216">
        <v>0.49</v>
      </c>
      <c r="L216">
        <v>1</v>
      </c>
    </row>
    <row r="217" spans="1:13">
      <c r="A217" s="8">
        <v>38534</v>
      </c>
      <c r="B217" s="6" t="s">
        <v>675</v>
      </c>
      <c r="C217" s="6" t="s">
        <v>915</v>
      </c>
      <c r="D217">
        <v>14</v>
      </c>
      <c r="E217">
        <v>44</v>
      </c>
      <c r="F217" t="s">
        <v>904</v>
      </c>
      <c r="G217" s="7" t="s">
        <v>734</v>
      </c>
      <c r="I217" t="s">
        <v>463</v>
      </c>
      <c r="K217">
        <v>0.45</v>
      </c>
    </row>
    <row r="218" spans="1:13">
      <c r="A218" s="8">
        <v>38534</v>
      </c>
      <c r="B218" s="6" t="s">
        <v>675</v>
      </c>
      <c r="C218" s="6" t="s">
        <v>915</v>
      </c>
      <c r="D218">
        <v>14</v>
      </c>
      <c r="E218">
        <v>44</v>
      </c>
      <c r="F218" t="s">
        <v>904</v>
      </c>
      <c r="G218" s="7" t="s">
        <v>681</v>
      </c>
      <c r="I218" t="s">
        <v>681</v>
      </c>
      <c r="K218">
        <v>116.87</v>
      </c>
    </row>
    <row r="219" spans="1:13">
      <c r="A219" s="8">
        <v>38534</v>
      </c>
      <c r="B219" s="6" t="s">
        <v>675</v>
      </c>
      <c r="C219" s="6" t="s">
        <v>915</v>
      </c>
      <c r="D219">
        <v>14</v>
      </c>
      <c r="E219">
        <v>44</v>
      </c>
      <c r="F219" t="s">
        <v>904</v>
      </c>
      <c r="G219" s="7" t="s">
        <v>859</v>
      </c>
      <c r="I219" t="s">
        <v>562</v>
      </c>
      <c r="J219" t="s">
        <v>56</v>
      </c>
      <c r="K219">
        <v>0.44</v>
      </c>
      <c r="L219">
        <v>1</v>
      </c>
      <c r="M219" t="s">
        <v>733</v>
      </c>
    </row>
    <row r="220" spans="1:13">
      <c r="A220" s="8">
        <v>38534</v>
      </c>
      <c r="B220" s="6" t="s">
        <v>675</v>
      </c>
      <c r="C220" s="6" t="s">
        <v>915</v>
      </c>
      <c r="D220">
        <v>14</v>
      </c>
      <c r="E220">
        <v>44</v>
      </c>
      <c r="F220" t="s">
        <v>904</v>
      </c>
      <c r="G220" s="7" t="s">
        <v>436</v>
      </c>
      <c r="I220" t="s">
        <v>562</v>
      </c>
      <c r="J220" t="s">
        <v>56</v>
      </c>
      <c r="K220">
        <v>3.42</v>
      </c>
      <c r="L220">
        <v>1</v>
      </c>
    </row>
    <row r="221" spans="1:13">
      <c r="A221" s="8">
        <v>38534</v>
      </c>
      <c r="B221" s="6" t="s">
        <v>675</v>
      </c>
      <c r="C221" s="6" t="s">
        <v>915</v>
      </c>
      <c r="D221">
        <v>15</v>
      </c>
      <c r="E221">
        <v>45</v>
      </c>
      <c r="F221" t="s">
        <v>905</v>
      </c>
      <c r="G221" s="7" t="s">
        <v>791</v>
      </c>
      <c r="I221" t="s">
        <v>791</v>
      </c>
      <c r="K221">
        <v>0.11</v>
      </c>
    </row>
    <row r="222" spans="1:13">
      <c r="A222" s="8">
        <v>38534</v>
      </c>
      <c r="B222" s="6" t="s">
        <v>675</v>
      </c>
      <c r="C222" s="6" t="s">
        <v>915</v>
      </c>
      <c r="D222">
        <v>15</v>
      </c>
      <c r="E222">
        <v>45</v>
      </c>
      <c r="F222" t="s">
        <v>905</v>
      </c>
      <c r="G222" s="7" t="s">
        <v>681</v>
      </c>
      <c r="I222" t="s">
        <v>681</v>
      </c>
      <c r="K222">
        <v>52.93</v>
      </c>
    </row>
    <row r="223" spans="1:13">
      <c r="A223" s="8">
        <v>38534</v>
      </c>
      <c r="B223" s="6" t="s">
        <v>675</v>
      </c>
      <c r="C223" s="6" t="s">
        <v>915</v>
      </c>
      <c r="D223">
        <v>15</v>
      </c>
      <c r="E223">
        <v>45</v>
      </c>
      <c r="F223" t="s">
        <v>905</v>
      </c>
      <c r="G223" s="7" t="s">
        <v>436</v>
      </c>
      <c r="I223" t="s">
        <v>562</v>
      </c>
      <c r="J223" t="s">
        <v>56</v>
      </c>
      <c r="K223">
        <v>1.59</v>
      </c>
      <c r="L223">
        <v>2</v>
      </c>
    </row>
    <row r="224" spans="1:13">
      <c r="A224" s="8">
        <v>38583</v>
      </c>
      <c r="B224" t="s">
        <v>119</v>
      </c>
      <c r="C224" t="s">
        <v>18</v>
      </c>
      <c r="D224">
        <v>1</v>
      </c>
      <c r="E224">
        <v>46</v>
      </c>
      <c r="F224" t="s">
        <v>120</v>
      </c>
      <c r="G224" t="s">
        <v>128</v>
      </c>
      <c r="I224" t="s">
        <v>21</v>
      </c>
      <c r="K224">
        <v>0.55000000000000004</v>
      </c>
    </row>
    <row r="225" spans="1:13">
      <c r="A225" s="8">
        <v>38583</v>
      </c>
      <c r="B225" t="s">
        <v>119</v>
      </c>
      <c r="C225" t="s">
        <v>18</v>
      </c>
      <c r="D225">
        <v>1</v>
      </c>
      <c r="E225">
        <v>46</v>
      </c>
      <c r="F225" t="s">
        <v>120</v>
      </c>
      <c r="G225" t="s">
        <v>132</v>
      </c>
      <c r="I225" t="s">
        <v>21</v>
      </c>
      <c r="K225">
        <f>14.73+5.8+19.51</f>
        <v>40.040000000000006</v>
      </c>
    </row>
    <row r="226" spans="1:13">
      <c r="A226" s="8">
        <v>38583</v>
      </c>
      <c r="B226" t="s">
        <v>17</v>
      </c>
      <c r="C226" t="s">
        <v>18</v>
      </c>
      <c r="D226">
        <v>1</v>
      </c>
      <c r="E226">
        <v>46</v>
      </c>
      <c r="F226" t="s">
        <v>19</v>
      </c>
      <c r="G226" t="s">
        <v>20</v>
      </c>
      <c r="I226" t="s">
        <v>21</v>
      </c>
      <c r="K226">
        <v>3.13</v>
      </c>
    </row>
    <row r="227" spans="1:13">
      <c r="A227" s="8">
        <v>38583</v>
      </c>
      <c r="B227" t="s">
        <v>119</v>
      </c>
      <c r="C227" t="s">
        <v>18</v>
      </c>
      <c r="D227">
        <v>1</v>
      </c>
      <c r="E227">
        <v>46</v>
      </c>
      <c r="F227" t="s">
        <v>120</v>
      </c>
      <c r="G227" t="s">
        <v>133</v>
      </c>
      <c r="I227" t="s">
        <v>131</v>
      </c>
      <c r="K227">
        <f>55.15+6.19</f>
        <v>61.339999999999996</v>
      </c>
    </row>
    <row r="228" spans="1:13">
      <c r="A228" s="8">
        <v>38583</v>
      </c>
      <c r="B228" t="s">
        <v>119</v>
      </c>
      <c r="C228" t="s">
        <v>18</v>
      </c>
      <c r="D228">
        <v>1</v>
      </c>
      <c r="E228">
        <v>46</v>
      </c>
      <c r="F228" t="s">
        <v>120</v>
      </c>
      <c r="G228" t="s">
        <v>134</v>
      </c>
      <c r="I228" t="s">
        <v>131</v>
      </c>
      <c r="K228">
        <v>2.65</v>
      </c>
    </row>
    <row r="229" spans="1:13">
      <c r="A229" s="8">
        <v>38583</v>
      </c>
      <c r="B229" t="s">
        <v>123</v>
      </c>
      <c r="C229" t="s">
        <v>124</v>
      </c>
      <c r="D229">
        <v>1</v>
      </c>
      <c r="E229">
        <v>46</v>
      </c>
      <c r="F229" t="s">
        <v>125</v>
      </c>
      <c r="G229" t="s">
        <v>126</v>
      </c>
      <c r="I229" t="s">
        <v>127</v>
      </c>
      <c r="K229">
        <v>0.09</v>
      </c>
    </row>
    <row r="230" spans="1:13">
      <c r="A230" s="8">
        <v>38583</v>
      </c>
      <c r="B230" t="s">
        <v>22</v>
      </c>
      <c r="C230" t="s">
        <v>23</v>
      </c>
      <c r="D230">
        <v>1</v>
      </c>
      <c r="E230">
        <v>46</v>
      </c>
      <c r="F230" t="s">
        <v>116</v>
      </c>
      <c r="G230" t="s">
        <v>117</v>
      </c>
      <c r="I230" t="s">
        <v>118</v>
      </c>
      <c r="K230">
        <v>0.79</v>
      </c>
    </row>
    <row r="231" spans="1:13">
      <c r="A231" s="8">
        <v>38583</v>
      </c>
      <c r="B231" t="s">
        <v>119</v>
      </c>
      <c r="C231" t="s">
        <v>18</v>
      </c>
      <c r="D231">
        <v>1</v>
      </c>
      <c r="E231">
        <v>46</v>
      </c>
      <c r="F231" t="s">
        <v>120</v>
      </c>
      <c r="G231" t="s">
        <v>121</v>
      </c>
      <c r="I231" t="s">
        <v>122</v>
      </c>
      <c r="K231">
        <v>1.86</v>
      </c>
    </row>
    <row r="232" spans="1:13">
      <c r="A232" s="8">
        <v>38583</v>
      </c>
      <c r="B232" t="s">
        <v>119</v>
      </c>
      <c r="C232" t="s">
        <v>18</v>
      </c>
      <c r="D232">
        <v>1</v>
      </c>
      <c r="E232">
        <v>46</v>
      </c>
      <c r="F232" t="s">
        <v>120</v>
      </c>
      <c r="G232" t="s">
        <v>129</v>
      </c>
      <c r="I232" t="s">
        <v>21</v>
      </c>
      <c r="K232">
        <v>0.6</v>
      </c>
    </row>
    <row r="233" spans="1:13">
      <c r="A233" s="8">
        <v>38583</v>
      </c>
      <c r="B233" t="s">
        <v>119</v>
      </c>
      <c r="C233" t="s">
        <v>18</v>
      </c>
      <c r="D233">
        <v>1</v>
      </c>
      <c r="E233">
        <v>46</v>
      </c>
      <c r="F233" t="s">
        <v>120</v>
      </c>
      <c r="G233" t="s">
        <v>130</v>
      </c>
      <c r="I233" t="s">
        <v>131</v>
      </c>
      <c r="K233">
        <v>1.2</v>
      </c>
    </row>
    <row r="234" spans="1:13">
      <c r="A234" s="8">
        <v>38583</v>
      </c>
      <c r="B234" t="s">
        <v>119</v>
      </c>
      <c r="C234" t="s">
        <v>18</v>
      </c>
      <c r="D234">
        <v>1</v>
      </c>
      <c r="E234">
        <v>46</v>
      </c>
      <c r="F234" t="s">
        <v>120</v>
      </c>
      <c r="G234" t="s">
        <v>135</v>
      </c>
      <c r="H234" t="s">
        <v>136</v>
      </c>
      <c r="I234" t="s">
        <v>131</v>
      </c>
      <c r="K234">
        <v>8.76</v>
      </c>
      <c r="M234" t="s">
        <v>188</v>
      </c>
    </row>
    <row r="235" spans="1:13">
      <c r="A235" s="8">
        <v>38583</v>
      </c>
      <c r="B235" t="s">
        <v>119</v>
      </c>
      <c r="C235" t="s">
        <v>18</v>
      </c>
      <c r="D235">
        <v>1</v>
      </c>
      <c r="E235">
        <v>46</v>
      </c>
      <c r="F235" t="s">
        <v>120</v>
      </c>
      <c r="G235" t="s">
        <v>189</v>
      </c>
      <c r="H235" t="s">
        <v>190</v>
      </c>
      <c r="I235" t="s">
        <v>131</v>
      </c>
      <c r="K235">
        <v>0.47</v>
      </c>
    </row>
    <row r="236" spans="1:13">
      <c r="A236" s="8">
        <v>38583</v>
      </c>
      <c r="B236" t="s">
        <v>119</v>
      </c>
      <c r="C236" t="s">
        <v>18</v>
      </c>
      <c r="D236">
        <v>2</v>
      </c>
      <c r="E236">
        <v>47</v>
      </c>
      <c r="F236" t="s">
        <v>191</v>
      </c>
      <c r="G236" t="s">
        <v>196</v>
      </c>
      <c r="I236" t="s">
        <v>131</v>
      </c>
      <c r="K236">
        <v>5.58</v>
      </c>
    </row>
    <row r="237" spans="1:13">
      <c r="A237" s="8">
        <v>38583</v>
      </c>
      <c r="B237" t="s">
        <v>119</v>
      </c>
      <c r="C237" t="s">
        <v>18</v>
      </c>
      <c r="D237">
        <v>2</v>
      </c>
      <c r="E237">
        <v>47</v>
      </c>
      <c r="F237" t="s">
        <v>191</v>
      </c>
      <c r="G237" t="s">
        <v>134</v>
      </c>
      <c r="I237" t="s">
        <v>131</v>
      </c>
      <c r="K237">
        <v>4.17</v>
      </c>
    </row>
    <row r="238" spans="1:13">
      <c r="A238" s="8">
        <v>38583</v>
      </c>
      <c r="B238" t="s">
        <v>119</v>
      </c>
      <c r="C238" t="s">
        <v>18</v>
      </c>
      <c r="D238">
        <v>2</v>
      </c>
      <c r="E238">
        <v>47</v>
      </c>
      <c r="F238" t="s">
        <v>191</v>
      </c>
      <c r="G238" t="s">
        <v>195</v>
      </c>
      <c r="I238" t="s">
        <v>131</v>
      </c>
      <c r="K238">
        <v>17.190000000000001</v>
      </c>
    </row>
    <row r="239" spans="1:13">
      <c r="A239" s="8">
        <v>38583</v>
      </c>
      <c r="B239" t="s">
        <v>119</v>
      </c>
      <c r="C239" t="s">
        <v>18</v>
      </c>
      <c r="D239">
        <v>2</v>
      </c>
      <c r="E239">
        <v>47</v>
      </c>
      <c r="F239" t="s">
        <v>197</v>
      </c>
      <c r="G239" t="s">
        <v>198</v>
      </c>
      <c r="I239" t="s">
        <v>199</v>
      </c>
      <c r="K239">
        <v>0.65</v>
      </c>
    </row>
    <row r="240" spans="1:13">
      <c r="A240" s="8">
        <v>38583</v>
      </c>
      <c r="B240" t="s">
        <v>200</v>
      </c>
      <c r="C240" t="s">
        <v>201</v>
      </c>
      <c r="D240">
        <v>2</v>
      </c>
      <c r="E240">
        <v>47</v>
      </c>
      <c r="F240" t="s">
        <v>191</v>
      </c>
      <c r="G240" t="s">
        <v>202</v>
      </c>
      <c r="I240" t="s">
        <v>203</v>
      </c>
      <c r="K240">
        <v>0.14000000000000001</v>
      </c>
    </row>
    <row r="241" spans="1:13">
      <c r="A241" s="8">
        <v>38583</v>
      </c>
      <c r="B241" t="s">
        <v>119</v>
      </c>
      <c r="C241" t="s">
        <v>18</v>
      </c>
      <c r="D241">
        <v>2</v>
      </c>
      <c r="E241">
        <v>47</v>
      </c>
      <c r="F241" t="s">
        <v>191</v>
      </c>
      <c r="G241" t="s">
        <v>194</v>
      </c>
      <c r="I241" t="s">
        <v>193</v>
      </c>
      <c r="J241" t="s">
        <v>56</v>
      </c>
      <c r="K241">
        <v>0.26</v>
      </c>
    </row>
    <row r="242" spans="1:13">
      <c r="A242" s="8">
        <v>38583</v>
      </c>
      <c r="B242" t="s">
        <v>119</v>
      </c>
      <c r="C242" t="s">
        <v>18</v>
      </c>
      <c r="D242">
        <v>2</v>
      </c>
      <c r="E242">
        <v>47</v>
      </c>
      <c r="F242" t="s">
        <v>191</v>
      </c>
      <c r="G242" t="s">
        <v>129</v>
      </c>
      <c r="I242" t="s">
        <v>131</v>
      </c>
      <c r="K242">
        <v>15.69</v>
      </c>
    </row>
    <row r="243" spans="1:13">
      <c r="A243" s="8">
        <v>38583</v>
      </c>
      <c r="B243" t="s">
        <v>119</v>
      </c>
      <c r="C243" t="s">
        <v>18</v>
      </c>
      <c r="D243">
        <v>2</v>
      </c>
      <c r="E243">
        <v>47</v>
      </c>
      <c r="F243" t="s">
        <v>191</v>
      </c>
      <c r="G243" t="s">
        <v>192</v>
      </c>
      <c r="I243" t="s">
        <v>193</v>
      </c>
      <c r="J243" t="s">
        <v>56</v>
      </c>
      <c r="K243">
        <v>1.27</v>
      </c>
    </row>
    <row r="244" spans="1:13">
      <c r="A244" s="8">
        <v>38583</v>
      </c>
      <c r="B244" t="s">
        <v>84</v>
      </c>
      <c r="C244" t="s">
        <v>85</v>
      </c>
      <c r="D244">
        <v>3</v>
      </c>
      <c r="E244">
        <v>48</v>
      </c>
      <c r="F244" t="s">
        <v>86</v>
      </c>
      <c r="G244" t="s">
        <v>87</v>
      </c>
      <c r="I244" t="s">
        <v>88</v>
      </c>
      <c r="K244">
        <v>15.9</v>
      </c>
    </row>
    <row r="245" spans="1:13">
      <c r="A245" s="8">
        <v>38583</v>
      </c>
      <c r="B245" t="s">
        <v>89</v>
      </c>
      <c r="C245" t="s">
        <v>18</v>
      </c>
      <c r="D245">
        <v>3</v>
      </c>
      <c r="E245">
        <v>48</v>
      </c>
      <c r="F245" t="s">
        <v>77</v>
      </c>
      <c r="G245" t="s">
        <v>90</v>
      </c>
      <c r="I245" t="s">
        <v>91</v>
      </c>
      <c r="K245">
        <v>4.3600000000000003</v>
      </c>
    </row>
    <row r="246" spans="1:13">
      <c r="A246" s="8">
        <v>38583</v>
      </c>
      <c r="B246" t="s">
        <v>204</v>
      </c>
      <c r="C246" t="s">
        <v>205</v>
      </c>
      <c r="D246">
        <v>3</v>
      </c>
      <c r="E246">
        <v>48</v>
      </c>
      <c r="F246" t="s">
        <v>77</v>
      </c>
      <c r="G246" t="s">
        <v>78</v>
      </c>
      <c r="I246" t="s">
        <v>79</v>
      </c>
      <c r="J246" t="s">
        <v>56</v>
      </c>
      <c r="K246">
        <v>0.55000000000000004</v>
      </c>
    </row>
    <row r="247" spans="1:13">
      <c r="A247" s="8">
        <v>38583</v>
      </c>
      <c r="B247" t="s">
        <v>17</v>
      </c>
      <c r="C247" t="s">
        <v>80</v>
      </c>
      <c r="D247">
        <v>3</v>
      </c>
      <c r="E247">
        <v>48</v>
      </c>
      <c r="F247" t="s">
        <v>81</v>
      </c>
      <c r="G247" t="s">
        <v>82</v>
      </c>
      <c r="I247" t="s">
        <v>83</v>
      </c>
      <c r="K247">
        <v>2.35</v>
      </c>
    </row>
    <row r="248" spans="1:13">
      <c r="A248" s="8">
        <v>38583</v>
      </c>
      <c r="B248" t="s">
        <v>119</v>
      </c>
      <c r="C248" t="s">
        <v>1</v>
      </c>
      <c r="D248">
        <v>3</v>
      </c>
      <c r="E248">
        <v>48</v>
      </c>
      <c r="F248" t="s">
        <v>2</v>
      </c>
      <c r="G248" t="s">
        <v>3</v>
      </c>
      <c r="I248" t="s">
        <v>91</v>
      </c>
      <c r="K248">
        <v>2.13</v>
      </c>
    </row>
    <row r="249" spans="1:13">
      <c r="A249" s="8">
        <v>38583</v>
      </c>
      <c r="B249" t="s">
        <v>17</v>
      </c>
      <c r="C249" t="s">
        <v>80</v>
      </c>
      <c r="D249">
        <v>3</v>
      </c>
      <c r="E249">
        <v>48</v>
      </c>
      <c r="F249" t="s">
        <v>92</v>
      </c>
      <c r="G249" t="s">
        <v>93</v>
      </c>
      <c r="I249" t="s">
        <v>94</v>
      </c>
      <c r="K249">
        <v>0.56999999999999995</v>
      </c>
      <c r="M249" t="s">
        <v>0</v>
      </c>
    </row>
    <row r="250" spans="1:13">
      <c r="A250" s="8">
        <v>38583</v>
      </c>
      <c r="B250" t="s">
        <v>28</v>
      </c>
      <c r="C250" t="s">
        <v>29</v>
      </c>
      <c r="D250">
        <v>4</v>
      </c>
      <c r="E250">
        <v>49</v>
      </c>
      <c r="F250" t="s">
        <v>30</v>
      </c>
      <c r="G250" t="s">
        <v>31</v>
      </c>
      <c r="I250" t="s">
        <v>31</v>
      </c>
      <c r="K250">
        <v>6.93</v>
      </c>
    </row>
    <row r="251" spans="1:13">
      <c r="A251" s="8">
        <v>38583</v>
      </c>
      <c r="B251" t="s">
        <v>119</v>
      </c>
      <c r="C251" t="s">
        <v>18</v>
      </c>
      <c r="D251">
        <v>4</v>
      </c>
      <c r="E251">
        <v>49</v>
      </c>
      <c r="F251" t="s">
        <v>151</v>
      </c>
      <c r="G251" t="s">
        <v>133</v>
      </c>
      <c r="I251" t="s">
        <v>91</v>
      </c>
      <c r="K251">
        <f>13.65+1.39</f>
        <v>15.040000000000001</v>
      </c>
    </row>
    <row r="252" spans="1:13">
      <c r="A252" s="8">
        <v>38583</v>
      </c>
      <c r="B252" t="s">
        <v>200</v>
      </c>
      <c r="C252" t="s">
        <v>38</v>
      </c>
      <c r="D252">
        <v>4</v>
      </c>
      <c r="E252">
        <v>49</v>
      </c>
      <c r="F252" t="s">
        <v>39</v>
      </c>
      <c r="G252" t="s">
        <v>43</v>
      </c>
      <c r="I252" t="s">
        <v>37</v>
      </c>
      <c r="K252">
        <v>2.7</v>
      </c>
    </row>
    <row r="253" spans="1:13">
      <c r="A253" s="8">
        <v>38583</v>
      </c>
      <c r="B253" t="s">
        <v>17</v>
      </c>
      <c r="C253" t="s">
        <v>80</v>
      </c>
      <c r="D253">
        <v>4</v>
      </c>
      <c r="E253">
        <v>49</v>
      </c>
      <c r="F253" t="s">
        <v>152</v>
      </c>
      <c r="G253" t="s">
        <v>153</v>
      </c>
      <c r="I253" t="s">
        <v>154</v>
      </c>
      <c r="J253" t="s">
        <v>56</v>
      </c>
      <c r="K253">
        <v>0.39</v>
      </c>
    </row>
    <row r="254" spans="1:13">
      <c r="A254" s="8">
        <v>38583</v>
      </c>
      <c r="B254" t="s">
        <v>17</v>
      </c>
      <c r="C254" t="s">
        <v>80</v>
      </c>
      <c r="D254">
        <v>4</v>
      </c>
      <c r="E254">
        <v>49</v>
      </c>
      <c r="F254" t="s">
        <v>4</v>
      </c>
      <c r="G254" t="s">
        <v>148</v>
      </c>
      <c r="I254" t="s">
        <v>149</v>
      </c>
      <c r="K254">
        <f>20.05+6.93</f>
        <v>26.98</v>
      </c>
      <c r="M254" t="s">
        <v>150</v>
      </c>
    </row>
    <row r="255" spans="1:13">
      <c r="A255" s="8">
        <v>38583</v>
      </c>
      <c r="B255" t="s">
        <v>159</v>
      </c>
      <c r="C255" t="s">
        <v>160</v>
      </c>
      <c r="D255">
        <v>4</v>
      </c>
      <c r="E255">
        <v>49</v>
      </c>
      <c r="F255" t="s">
        <v>24</v>
      </c>
      <c r="G255" t="s">
        <v>25</v>
      </c>
      <c r="I255" t="s">
        <v>25</v>
      </c>
      <c r="K255">
        <v>4.28</v>
      </c>
    </row>
    <row r="256" spans="1:13">
      <c r="A256" s="8">
        <v>38583</v>
      </c>
      <c r="B256" t="s">
        <v>17</v>
      </c>
      <c r="C256" t="s">
        <v>80</v>
      </c>
      <c r="D256">
        <v>4</v>
      </c>
      <c r="E256">
        <v>49</v>
      </c>
      <c r="F256" t="s">
        <v>152</v>
      </c>
      <c r="G256" t="s">
        <v>155</v>
      </c>
      <c r="I256" t="s">
        <v>156</v>
      </c>
      <c r="J256" t="s">
        <v>56</v>
      </c>
      <c r="K256">
        <v>1.0900000000000001</v>
      </c>
    </row>
    <row r="257" spans="1:13">
      <c r="A257" s="8">
        <v>38583</v>
      </c>
      <c r="B257" t="s">
        <v>200</v>
      </c>
      <c r="C257" t="s">
        <v>38</v>
      </c>
      <c r="D257">
        <v>4</v>
      </c>
      <c r="E257">
        <v>49</v>
      </c>
      <c r="F257" t="s">
        <v>39</v>
      </c>
      <c r="G257" t="s">
        <v>44</v>
      </c>
      <c r="I257" t="s">
        <v>45</v>
      </c>
      <c r="J257" t="s">
        <v>56</v>
      </c>
      <c r="K257">
        <v>0.2</v>
      </c>
      <c r="M257" t="s">
        <v>184</v>
      </c>
    </row>
    <row r="258" spans="1:13">
      <c r="A258" s="8">
        <v>38583</v>
      </c>
      <c r="B258" t="s">
        <v>17</v>
      </c>
      <c r="C258" t="s">
        <v>80</v>
      </c>
      <c r="D258">
        <v>4</v>
      </c>
      <c r="E258">
        <v>49</v>
      </c>
      <c r="F258" t="s">
        <v>152</v>
      </c>
      <c r="G258" t="s">
        <v>26</v>
      </c>
      <c r="I258" t="s">
        <v>27</v>
      </c>
      <c r="K258">
        <v>0.73</v>
      </c>
    </row>
    <row r="259" spans="1:13">
      <c r="A259" s="8">
        <v>38583</v>
      </c>
      <c r="B259" t="s">
        <v>119</v>
      </c>
      <c r="C259" t="s">
        <v>18</v>
      </c>
      <c r="D259">
        <v>4</v>
      </c>
      <c r="E259">
        <v>49</v>
      </c>
      <c r="F259" t="s">
        <v>151</v>
      </c>
      <c r="G259" t="s">
        <v>157</v>
      </c>
      <c r="I259" t="s">
        <v>156</v>
      </c>
      <c r="J259" t="s">
        <v>56</v>
      </c>
      <c r="K259">
        <v>0.18</v>
      </c>
      <c r="M259" t="s">
        <v>158</v>
      </c>
    </row>
    <row r="260" spans="1:13">
      <c r="A260" s="8">
        <v>38583</v>
      </c>
      <c r="B260" t="s">
        <v>200</v>
      </c>
      <c r="C260" t="s">
        <v>38</v>
      </c>
      <c r="D260">
        <v>4</v>
      </c>
      <c r="E260">
        <v>49</v>
      </c>
      <c r="F260" t="s">
        <v>39</v>
      </c>
      <c r="G260" t="s">
        <v>185</v>
      </c>
      <c r="I260" t="s">
        <v>186</v>
      </c>
      <c r="J260" t="s">
        <v>56</v>
      </c>
      <c r="K260">
        <v>0.08</v>
      </c>
      <c r="L260">
        <v>7</v>
      </c>
    </row>
    <row r="261" spans="1:13">
      <c r="A261" s="8">
        <v>38583</v>
      </c>
      <c r="B261" t="s">
        <v>200</v>
      </c>
      <c r="C261" t="s">
        <v>38</v>
      </c>
      <c r="D261">
        <v>4</v>
      </c>
      <c r="E261">
        <v>49</v>
      </c>
      <c r="F261" t="s">
        <v>39</v>
      </c>
      <c r="G261" t="s">
        <v>42</v>
      </c>
      <c r="I261" t="s">
        <v>37</v>
      </c>
      <c r="K261">
        <f>2.63+1.75</f>
        <v>4.38</v>
      </c>
    </row>
    <row r="262" spans="1:13">
      <c r="A262" s="8">
        <v>38583</v>
      </c>
      <c r="B262" t="s">
        <v>28</v>
      </c>
      <c r="C262" t="s">
        <v>29</v>
      </c>
      <c r="D262">
        <v>4</v>
      </c>
      <c r="E262">
        <v>49</v>
      </c>
      <c r="F262" t="s">
        <v>32</v>
      </c>
      <c r="G262" t="s">
        <v>33</v>
      </c>
      <c r="H262" t="s">
        <v>34</v>
      </c>
      <c r="I262" t="s">
        <v>131</v>
      </c>
      <c r="K262">
        <v>0.45</v>
      </c>
    </row>
    <row r="263" spans="1:13">
      <c r="A263" s="8">
        <v>38583</v>
      </c>
      <c r="B263" t="s">
        <v>119</v>
      </c>
      <c r="C263" t="s">
        <v>18</v>
      </c>
      <c r="D263">
        <v>4</v>
      </c>
      <c r="E263">
        <v>49</v>
      </c>
      <c r="F263" t="s">
        <v>151</v>
      </c>
      <c r="G263" t="s">
        <v>35</v>
      </c>
      <c r="H263" t="s">
        <v>36</v>
      </c>
      <c r="I263" t="s">
        <v>37</v>
      </c>
      <c r="K263">
        <v>3.18</v>
      </c>
    </row>
    <row r="264" spans="1:13">
      <c r="A264" s="8">
        <v>38583</v>
      </c>
      <c r="B264" t="s">
        <v>200</v>
      </c>
      <c r="C264" t="s">
        <v>38</v>
      </c>
      <c r="D264">
        <v>4</v>
      </c>
      <c r="E264">
        <v>49</v>
      </c>
      <c r="F264" t="s">
        <v>39</v>
      </c>
      <c r="G264" t="s">
        <v>40</v>
      </c>
      <c r="H264" t="s">
        <v>41</v>
      </c>
      <c r="I264" t="s">
        <v>37</v>
      </c>
      <c r="K264">
        <v>2.1</v>
      </c>
    </row>
    <row r="265" spans="1:13">
      <c r="A265" s="8">
        <v>38585</v>
      </c>
      <c r="B265" t="s">
        <v>119</v>
      </c>
      <c r="C265" t="s">
        <v>18</v>
      </c>
      <c r="D265">
        <v>4</v>
      </c>
      <c r="E265">
        <v>49</v>
      </c>
      <c r="F265" t="s">
        <v>243</v>
      </c>
      <c r="G265" t="s">
        <v>153</v>
      </c>
      <c r="I265" t="s">
        <v>183</v>
      </c>
      <c r="J265" t="s">
        <v>56</v>
      </c>
      <c r="K265">
        <f>36.83+34.59</f>
        <v>71.42</v>
      </c>
    </row>
    <row r="266" spans="1:13">
      <c r="A266" s="8">
        <v>38585</v>
      </c>
      <c r="B266" t="s">
        <v>119</v>
      </c>
      <c r="C266" t="s">
        <v>18</v>
      </c>
      <c r="D266">
        <v>4</v>
      </c>
      <c r="E266">
        <v>49</v>
      </c>
      <c r="F266" t="s">
        <v>243</v>
      </c>
      <c r="G266" t="s">
        <v>238</v>
      </c>
      <c r="I266" t="s">
        <v>131</v>
      </c>
      <c r="K266">
        <v>13.86</v>
      </c>
    </row>
    <row r="267" spans="1:13">
      <c r="A267" s="8">
        <v>38585</v>
      </c>
      <c r="B267" t="s">
        <v>119</v>
      </c>
      <c r="C267" t="s">
        <v>18</v>
      </c>
      <c r="D267">
        <v>4</v>
      </c>
      <c r="E267">
        <v>49</v>
      </c>
      <c r="F267" t="s">
        <v>243</v>
      </c>
      <c r="G267" t="s">
        <v>329</v>
      </c>
      <c r="H267" t="s">
        <v>244</v>
      </c>
      <c r="I267" t="s">
        <v>131</v>
      </c>
      <c r="K267">
        <v>20.75</v>
      </c>
    </row>
    <row r="268" spans="1:13">
      <c r="A268" s="8">
        <v>38585</v>
      </c>
      <c r="B268" t="s">
        <v>119</v>
      </c>
      <c r="C268" t="s">
        <v>18</v>
      </c>
      <c r="D268">
        <v>4</v>
      </c>
      <c r="E268">
        <v>49</v>
      </c>
      <c r="F268" t="s">
        <v>243</v>
      </c>
      <c r="G268" t="s">
        <v>35</v>
      </c>
      <c r="H268" t="s">
        <v>245</v>
      </c>
      <c r="I268" t="s">
        <v>131</v>
      </c>
      <c r="K268">
        <v>3.63</v>
      </c>
    </row>
    <row r="269" spans="1:13">
      <c r="A269" s="8">
        <v>38585</v>
      </c>
      <c r="B269" t="s">
        <v>119</v>
      </c>
      <c r="C269" t="s">
        <v>18</v>
      </c>
      <c r="D269">
        <v>4</v>
      </c>
      <c r="E269">
        <v>49</v>
      </c>
      <c r="F269" t="s">
        <v>243</v>
      </c>
      <c r="G269" t="s">
        <v>206</v>
      </c>
      <c r="H269" t="s">
        <v>279</v>
      </c>
      <c r="I269" t="s">
        <v>131</v>
      </c>
      <c r="K269">
        <v>12.72</v>
      </c>
    </row>
    <row r="270" spans="1:13">
      <c r="A270" s="8">
        <v>38585</v>
      </c>
      <c r="B270" t="s">
        <v>119</v>
      </c>
      <c r="C270" t="s">
        <v>18</v>
      </c>
      <c r="D270">
        <v>4</v>
      </c>
      <c r="E270">
        <v>49</v>
      </c>
      <c r="F270" t="s">
        <v>243</v>
      </c>
      <c r="G270" t="s">
        <v>208</v>
      </c>
      <c r="H270" t="s">
        <v>246</v>
      </c>
      <c r="I270" t="s">
        <v>131</v>
      </c>
      <c r="K270">
        <v>0.5</v>
      </c>
    </row>
    <row r="271" spans="1:13">
      <c r="A271" s="8">
        <v>38585</v>
      </c>
      <c r="B271" t="s">
        <v>119</v>
      </c>
      <c r="C271" t="s">
        <v>18</v>
      </c>
      <c r="D271">
        <v>4</v>
      </c>
      <c r="E271">
        <v>49</v>
      </c>
      <c r="F271" t="s">
        <v>243</v>
      </c>
      <c r="G271" t="s">
        <v>280</v>
      </c>
      <c r="H271" t="s">
        <v>247</v>
      </c>
      <c r="I271" t="s">
        <v>131</v>
      </c>
      <c r="K271">
        <v>0.31</v>
      </c>
    </row>
    <row r="272" spans="1:13">
      <c r="A272" s="8">
        <v>38583</v>
      </c>
      <c r="B272" t="s">
        <v>200</v>
      </c>
      <c r="C272" t="s">
        <v>38</v>
      </c>
      <c r="D272">
        <v>5</v>
      </c>
      <c r="E272">
        <v>50</v>
      </c>
      <c r="F272" t="s">
        <v>187</v>
      </c>
      <c r="G272" t="s">
        <v>43</v>
      </c>
      <c r="I272" t="s">
        <v>37</v>
      </c>
      <c r="K272">
        <v>2.75</v>
      </c>
    </row>
    <row r="273" spans="1:13">
      <c r="A273" s="8">
        <v>38583</v>
      </c>
      <c r="B273" t="s">
        <v>200</v>
      </c>
      <c r="C273" t="s">
        <v>38</v>
      </c>
      <c r="D273">
        <v>5</v>
      </c>
      <c r="E273">
        <v>50</v>
      </c>
      <c r="F273" t="s">
        <v>187</v>
      </c>
      <c r="G273" t="s">
        <v>112</v>
      </c>
      <c r="I273" t="s">
        <v>113</v>
      </c>
      <c r="K273">
        <f>19.72+0.2</f>
        <v>19.919999999999998</v>
      </c>
    </row>
    <row r="274" spans="1:13">
      <c r="A274" s="8">
        <v>38583</v>
      </c>
      <c r="B274" t="s">
        <v>200</v>
      </c>
      <c r="C274" t="s">
        <v>38</v>
      </c>
      <c r="D274">
        <v>5</v>
      </c>
      <c r="E274">
        <v>50</v>
      </c>
      <c r="F274" t="s">
        <v>187</v>
      </c>
      <c r="G274" t="s">
        <v>114</v>
      </c>
      <c r="I274" t="s">
        <v>37</v>
      </c>
      <c r="K274">
        <v>0.39</v>
      </c>
    </row>
    <row r="275" spans="1:13">
      <c r="A275" s="8">
        <v>38583</v>
      </c>
      <c r="B275" t="s">
        <v>200</v>
      </c>
      <c r="C275" t="s">
        <v>38</v>
      </c>
      <c r="D275">
        <v>5</v>
      </c>
      <c r="E275">
        <v>50</v>
      </c>
      <c r="F275" t="s">
        <v>187</v>
      </c>
      <c r="G275" t="s">
        <v>115</v>
      </c>
      <c r="I275" t="s">
        <v>37</v>
      </c>
      <c r="K275">
        <v>0.65</v>
      </c>
    </row>
    <row r="276" spans="1:13">
      <c r="A276" s="8">
        <v>38583</v>
      </c>
      <c r="B276" t="s">
        <v>200</v>
      </c>
      <c r="C276" t="s">
        <v>38</v>
      </c>
      <c r="D276">
        <v>5</v>
      </c>
      <c r="E276">
        <v>50</v>
      </c>
      <c r="F276" t="s">
        <v>187</v>
      </c>
      <c r="G276" t="s">
        <v>251</v>
      </c>
      <c r="I276" t="s">
        <v>252</v>
      </c>
      <c r="J276" t="s">
        <v>56</v>
      </c>
      <c r="K276">
        <v>3.27</v>
      </c>
      <c r="M276" t="s">
        <v>253</v>
      </c>
    </row>
    <row r="277" spans="1:13">
      <c r="A277" s="8">
        <v>38583</v>
      </c>
      <c r="B277" t="s">
        <v>200</v>
      </c>
      <c r="C277" t="s">
        <v>38</v>
      </c>
      <c r="D277">
        <v>5</v>
      </c>
      <c r="E277">
        <v>50</v>
      </c>
      <c r="F277" t="s">
        <v>187</v>
      </c>
      <c r="G277" t="s">
        <v>250</v>
      </c>
      <c r="I277" t="s">
        <v>37</v>
      </c>
      <c r="K277">
        <v>0.16</v>
      </c>
    </row>
    <row r="278" spans="1:13">
      <c r="A278" s="8">
        <v>38585</v>
      </c>
      <c r="B278" t="s">
        <v>200</v>
      </c>
      <c r="C278" t="s">
        <v>286</v>
      </c>
      <c r="D278">
        <v>5</v>
      </c>
      <c r="E278">
        <v>50</v>
      </c>
      <c r="F278" t="s">
        <v>161</v>
      </c>
      <c r="G278" t="s">
        <v>212</v>
      </c>
      <c r="I278" t="s">
        <v>213</v>
      </c>
      <c r="J278" t="s">
        <v>56</v>
      </c>
      <c r="K278">
        <v>0.25</v>
      </c>
      <c r="L278">
        <v>1</v>
      </c>
    </row>
    <row r="279" spans="1:13">
      <c r="A279" s="8">
        <v>38585</v>
      </c>
      <c r="B279" t="s">
        <v>214</v>
      </c>
      <c r="C279" t="s">
        <v>286</v>
      </c>
      <c r="D279">
        <v>5</v>
      </c>
      <c r="E279">
        <v>50</v>
      </c>
      <c r="F279" t="s">
        <v>161</v>
      </c>
      <c r="G279" t="s">
        <v>162</v>
      </c>
      <c r="I279" t="s">
        <v>163</v>
      </c>
      <c r="J279" t="s">
        <v>56</v>
      </c>
      <c r="K279">
        <v>3.45</v>
      </c>
    </row>
    <row r="280" spans="1:13">
      <c r="A280" s="8">
        <v>38585</v>
      </c>
      <c r="B280" t="s">
        <v>214</v>
      </c>
      <c r="C280" t="s">
        <v>286</v>
      </c>
      <c r="D280">
        <v>5</v>
      </c>
      <c r="E280">
        <v>50</v>
      </c>
      <c r="F280" t="s">
        <v>161</v>
      </c>
      <c r="G280" t="s">
        <v>229</v>
      </c>
      <c r="I280" t="s">
        <v>173</v>
      </c>
      <c r="K280">
        <v>3.91</v>
      </c>
    </row>
    <row r="281" spans="1:13">
      <c r="A281" s="8">
        <v>38585</v>
      </c>
      <c r="B281" t="s">
        <v>214</v>
      </c>
      <c r="C281" t="s">
        <v>286</v>
      </c>
      <c r="D281">
        <v>5</v>
      </c>
      <c r="E281">
        <v>50</v>
      </c>
      <c r="F281" t="s">
        <v>161</v>
      </c>
      <c r="G281" t="s">
        <v>170</v>
      </c>
      <c r="I281" t="s">
        <v>171</v>
      </c>
      <c r="K281">
        <f>8.51+1.19</f>
        <v>9.6999999999999993</v>
      </c>
    </row>
    <row r="282" spans="1:13">
      <c r="A282" s="8">
        <v>38585</v>
      </c>
      <c r="B282" t="s">
        <v>214</v>
      </c>
      <c r="C282" t="s">
        <v>286</v>
      </c>
      <c r="D282">
        <v>5</v>
      </c>
      <c r="E282">
        <v>50</v>
      </c>
      <c r="F282" t="s">
        <v>161</v>
      </c>
      <c r="G282" t="s">
        <v>352</v>
      </c>
      <c r="I282" t="s">
        <v>171</v>
      </c>
      <c r="K282">
        <v>1.91</v>
      </c>
    </row>
    <row r="283" spans="1:13">
      <c r="A283" s="8">
        <v>38585</v>
      </c>
      <c r="B283" t="s">
        <v>214</v>
      </c>
      <c r="C283" t="s">
        <v>286</v>
      </c>
      <c r="D283">
        <v>5</v>
      </c>
      <c r="E283">
        <v>50</v>
      </c>
      <c r="F283" t="s">
        <v>161</v>
      </c>
      <c r="G283" t="s">
        <v>165</v>
      </c>
      <c r="I283" t="s">
        <v>166</v>
      </c>
      <c r="J283" t="s">
        <v>56</v>
      </c>
      <c r="K283">
        <v>1.66</v>
      </c>
      <c r="L283">
        <v>1</v>
      </c>
      <c r="M283" t="s">
        <v>167</v>
      </c>
    </row>
    <row r="284" spans="1:13">
      <c r="A284" s="8">
        <v>38585</v>
      </c>
      <c r="B284" t="s">
        <v>214</v>
      </c>
      <c r="C284" t="s">
        <v>286</v>
      </c>
      <c r="D284">
        <v>5</v>
      </c>
      <c r="E284">
        <v>50</v>
      </c>
      <c r="F284" t="s">
        <v>161</v>
      </c>
      <c r="G284" t="s">
        <v>168</v>
      </c>
      <c r="H284" t="s">
        <v>169</v>
      </c>
      <c r="I284" t="s">
        <v>173</v>
      </c>
      <c r="K284">
        <v>11.71</v>
      </c>
    </row>
    <row r="285" spans="1:13">
      <c r="A285" s="8">
        <v>38585</v>
      </c>
      <c r="B285" t="s">
        <v>214</v>
      </c>
      <c r="C285" t="s">
        <v>286</v>
      </c>
      <c r="D285">
        <v>5</v>
      </c>
      <c r="E285">
        <v>50</v>
      </c>
      <c r="F285" t="s">
        <v>161</v>
      </c>
      <c r="G285" t="s">
        <v>164</v>
      </c>
      <c r="I285" t="s">
        <v>267</v>
      </c>
      <c r="J285" t="s">
        <v>56</v>
      </c>
      <c r="K285">
        <v>0.88</v>
      </c>
      <c r="L285">
        <v>2</v>
      </c>
    </row>
    <row r="286" spans="1:13">
      <c r="A286" s="8">
        <v>38585</v>
      </c>
      <c r="B286" t="s">
        <v>235</v>
      </c>
      <c r="C286" t="s">
        <v>236</v>
      </c>
      <c r="D286">
        <v>5</v>
      </c>
      <c r="E286">
        <v>50</v>
      </c>
      <c r="F286" t="s">
        <v>237</v>
      </c>
      <c r="G286" t="s">
        <v>238</v>
      </c>
      <c r="I286" t="s">
        <v>131</v>
      </c>
      <c r="K286">
        <f>2.08+7.93</f>
        <v>10.01</v>
      </c>
    </row>
    <row r="287" spans="1:13">
      <c r="A287" s="8">
        <v>38585</v>
      </c>
      <c r="B287" t="s">
        <v>214</v>
      </c>
      <c r="C287" t="s">
        <v>286</v>
      </c>
      <c r="D287">
        <v>5</v>
      </c>
      <c r="E287">
        <v>50</v>
      </c>
      <c r="F287" t="s">
        <v>161</v>
      </c>
      <c r="G287" t="s">
        <v>230</v>
      </c>
      <c r="H287" t="s">
        <v>231</v>
      </c>
      <c r="I287" t="s">
        <v>173</v>
      </c>
      <c r="K287">
        <v>2.52</v>
      </c>
    </row>
    <row r="288" spans="1:13">
      <c r="A288" s="8">
        <v>38585</v>
      </c>
      <c r="B288" t="s">
        <v>214</v>
      </c>
      <c r="C288" t="s">
        <v>286</v>
      </c>
      <c r="D288">
        <v>5</v>
      </c>
      <c r="E288">
        <v>50</v>
      </c>
      <c r="F288" t="s">
        <v>161</v>
      </c>
      <c r="G288" t="s">
        <v>232</v>
      </c>
      <c r="H288" t="s">
        <v>233</v>
      </c>
      <c r="I288" t="s">
        <v>234</v>
      </c>
      <c r="K288">
        <v>48.8</v>
      </c>
    </row>
    <row r="289" spans="1:13">
      <c r="A289" s="8">
        <v>38585</v>
      </c>
      <c r="B289" t="s">
        <v>119</v>
      </c>
      <c r="C289" t="s">
        <v>18</v>
      </c>
      <c r="D289">
        <v>5</v>
      </c>
      <c r="E289">
        <v>50</v>
      </c>
      <c r="F289" t="s">
        <v>239</v>
      </c>
      <c r="G289" t="s">
        <v>206</v>
      </c>
      <c r="H289" t="s">
        <v>240</v>
      </c>
      <c r="I289" t="s">
        <v>131</v>
      </c>
      <c r="K289">
        <v>2.42</v>
      </c>
    </row>
    <row r="290" spans="1:13">
      <c r="A290" s="8">
        <v>38585</v>
      </c>
      <c r="B290" t="s">
        <v>119</v>
      </c>
      <c r="C290" t="s">
        <v>18</v>
      </c>
      <c r="D290">
        <v>5</v>
      </c>
      <c r="E290">
        <v>50</v>
      </c>
      <c r="F290" t="s">
        <v>239</v>
      </c>
      <c r="G290" t="s">
        <v>208</v>
      </c>
      <c r="H290" t="s">
        <v>241</v>
      </c>
      <c r="I290" t="s">
        <v>131</v>
      </c>
      <c r="K290">
        <v>3.95</v>
      </c>
    </row>
    <row r="291" spans="1:13">
      <c r="A291" s="8">
        <v>38585</v>
      </c>
      <c r="B291" t="s">
        <v>119</v>
      </c>
      <c r="C291" t="s">
        <v>18</v>
      </c>
      <c r="D291">
        <v>5</v>
      </c>
      <c r="E291">
        <v>50</v>
      </c>
      <c r="F291" t="s">
        <v>239</v>
      </c>
      <c r="G291" t="s">
        <v>280</v>
      </c>
      <c r="H291" t="s">
        <v>242</v>
      </c>
      <c r="I291" t="s">
        <v>131</v>
      </c>
      <c r="K291">
        <v>0.21</v>
      </c>
    </row>
    <row r="292" spans="1:13">
      <c r="A292" s="8">
        <v>38585</v>
      </c>
      <c r="B292" t="s">
        <v>119</v>
      </c>
      <c r="C292" t="s">
        <v>18</v>
      </c>
      <c r="D292">
        <v>5</v>
      </c>
      <c r="E292">
        <v>50</v>
      </c>
      <c r="F292" t="s">
        <v>239</v>
      </c>
      <c r="G292" t="s">
        <v>282</v>
      </c>
      <c r="H292" t="s">
        <v>283</v>
      </c>
      <c r="I292" t="s">
        <v>131</v>
      </c>
      <c r="K292">
        <v>2.4</v>
      </c>
    </row>
    <row r="293" spans="1:13">
      <c r="A293" s="8">
        <v>38583</v>
      </c>
      <c r="B293" t="s">
        <v>200</v>
      </c>
      <c r="C293" t="s">
        <v>38</v>
      </c>
      <c r="D293">
        <v>6</v>
      </c>
      <c r="E293">
        <v>51</v>
      </c>
      <c r="F293" t="s">
        <v>254</v>
      </c>
      <c r="G293" t="s">
        <v>257</v>
      </c>
      <c r="I293" t="s">
        <v>37</v>
      </c>
      <c r="K293">
        <v>3.76</v>
      </c>
    </row>
    <row r="294" spans="1:13">
      <c r="A294" s="8">
        <v>38583</v>
      </c>
      <c r="B294" t="s">
        <v>200</v>
      </c>
      <c r="C294" t="s">
        <v>38</v>
      </c>
      <c r="D294">
        <v>6</v>
      </c>
      <c r="E294">
        <v>51</v>
      </c>
      <c r="F294" t="s">
        <v>254</v>
      </c>
      <c r="G294" t="s">
        <v>43</v>
      </c>
      <c r="I294" t="s">
        <v>37</v>
      </c>
      <c r="K294">
        <v>40.71</v>
      </c>
    </row>
    <row r="295" spans="1:13">
      <c r="A295" s="8">
        <v>38583</v>
      </c>
      <c r="B295" t="s">
        <v>200</v>
      </c>
      <c r="C295" t="s">
        <v>38</v>
      </c>
      <c r="D295">
        <v>6</v>
      </c>
      <c r="E295">
        <v>51</v>
      </c>
      <c r="F295" t="s">
        <v>254</v>
      </c>
      <c r="G295" t="s">
        <v>256</v>
      </c>
      <c r="I295" t="s">
        <v>113</v>
      </c>
      <c r="K295">
        <v>0.61</v>
      </c>
    </row>
    <row r="296" spans="1:13">
      <c r="A296" s="8">
        <v>38583</v>
      </c>
      <c r="B296" t="s">
        <v>200</v>
      </c>
      <c r="C296" t="s">
        <v>38</v>
      </c>
      <c r="D296">
        <v>6</v>
      </c>
      <c r="E296">
        <v>51</v>
      </c>
      <c r="F296" t="s">
        <v>254</v>
      </c>
      <c r="G296" t="s">
        <v>115</v>
      </c>
      <c r="I296" t="s">
        <v>37</v>
      </c>
      <c r="K296">
        <v>0.76</v>
      </c>
    </row>
    <row r="297" spans="1:13">
      <c r="A297" s="8">
        <v>38583</v>
      </c>
      <c r="B297" t="s">
        <v>200</v>
      </c>
      <c r="C297" t="s">
        <v>38</v>
      </c>
      <c r="D297">
        <v>6</v>
      </c>
      <c r="E297">
        <v>51</v>
      </c>
      <c r="F297" t="s">
        <v>254</v>
      </c>
      <c r="G297" t="s">
        <v>255</v>
      </c>
      <c r="I297" t="s">
        <v>37</v>
      </c>
      <c r="K297">
        <f>6.29+1.5</f>
        <v>7.79</v>
      </c>
    </row>
    <row r="298" spans="1:13">
      <c r="A298" s="8">
        <v>38583</v>
      </c>
      <c r="B298" t="s">
        <v>200</v>
      </c>
      <c r="C298" t="s">
        <v>38</v>
      </c>
      <c r="D298">
        <v>6</v>
      </c>
      <c r="E298">
        <v>51</v>
      </c>
      <c r="F298" t="s">
        <v>254</v>
      </c>
      <c r="G298" t="s">
        <v>250</v>
      </c>
      <c r="I298" t="s">
        <v>37</v>
      </c>
      <c r="K298">
        <v>6.14</v>
      </c>
    </row>
    <row r="299" spans="1:13">
      <c r="A299" s="8">
        <v>38583</v>
      </c>
      <c r="B299" t="s">
        <v>200</v>
      </c>
      <c r="C299" t="s">
        <v>38</v>
      </c>
      <c r="D299">
        <v>6</v>
      </c>
      <c r="E299">
        <v>51</v>
      </c>
      <c r="F299" t="s">
        <v>254</v>
      </c>
      <c r="G299" t="s">
        <v>258</v>
      </c>
      <c r="H299" t="s">
        <v>259</v>
      </c>
      <c r="I299" t="s">
        <v>37</v>
      </c>
      <c r="K299">
        <v>4.2300000000000004</v>
      </c>
    </row>
    <row r="300" spans="1:13">
      <c r="A300" s="8">
        <v>38583</v>
      </c>
      <c r="B300" t="s">
        <v>200</v>
      </c>
      <c r="C300" t="s">
        <v>38</v>
      </c>
      <c r="D300">
        <v>6</v>
      </c>
      <c r="E300">
        <v>51</v>
      </c>
      <c r="F300" t="s">
        <v>254</v>
      </c>
      <c r="G300" t="s">
        <v>260</v>
      </c>
      <c r="H300" t="s">
        <v>261</v>
      </c>
      <c r="I300" t="s">
        <v>37</v>
      </c>
      <c r="K300">
        <v>0.7</v>
      </c>
    </row>
    <row r="301" spans="1:13">
      <c r="A301" s="8">
        <v>38585</v>
      </c>
      <c r="B301" t="s">
        <v>119</v>
      </c>
      <c r="C301" t="s">
        <v>18</v>
      </c>
      <c r="D301">
        <v>6</v>
      </c>
      <c r="E301">
        <v>51</v>
      </c>
      <c r="F301" t="s">
        <v>391</v>
      </c>
      <c r="G301" t="s">
        <v>315</v>
      </c>
      <c r="I301" t="s">
        <v>392</v>
      </c>
      <c r="J301" t="s">
        <v>56</v>
      </c>
      <c r="K301">
        <v>3.83</v>
      </c>
      <c r="L301">
        <v>3</v>
      </c>
      <c r="M301" t="s">
        <v>393</v>
      </c>
    </row>
    <row r="302" spans="1:13">
      <c r="A302" s="8">
        <v>38585</v>
      </c>
      <c r="B302" t="s">
        <v>119</v>
      </c>
      <c r="C302" t="s">
        <v>18</v>
      </c>
      <c r="D302">
        <v>6</v>
      </c>
      <c r="E302">
        <v>51</v>
      </c>
      <c r="F302" t="s">
        <v>391</v>
      </c>
      <c r="G302" t="s">
        <v>319</v>
      </c>
      <c r="I302" t="s">
        <v>79</v>
      </c>
      <c r="J302" t="s">
        <v>56</v>
      </c>
      <c r="K302">
        <v>0.39</v>
      </c>
      <c r="L302">
        <v>1</v>
      </c>
      <c r="M302" t="s">
        <v>394</v>
      </c>
    </row>
    <row r="303" spans="1:13">
      <c r="A303" s="8">
        <v>38585</v>
      </c>
      <c r="B303" t="s">
        <v>119</v>
      </c>
      <c r="C303" t="s">
        <v>18</v>
      </c>
      <c r="D303">
        <v>6</v>
      </c>
      <c r="E303">
        <v>51</v>
      </c>
      <c r="F303" t="s">
        <v>391</v>
      </c>
      <c r="G303" t="s">
        <v>271</v>
      </c>
      <c r="I303" t="s">
        <v>272</v>
      </c>
      <c r="J303" t="s">
        <v>56</v>
      </c>
      <c r="K303">
        <f>0.19+0.36</f>
        <v>0.55000000000000004</v>
      </c>
      <c r="L303">
        <v>2</v>
      </c>
      <c r="M303" t="s">
        <v>273</v>
      </c>
    </row>
    <row r="304" spans="1:13">
      <c r="A304" s="8">
        <v>38585</v>
      </c>
      <c r="B304" t="s">
        <v>119</v>
      </c>
      <c r="C304" t="s">
        <v>18</v>
      </c>
      <c r="D304">
        <v>6</v>
      </c>
      <c r="E304">
        <v>51</v>
      </c>
      <c r="F304" t="s">
        <v>391</v>
      </c>
      <c r="G304" t="s">
        <v>274</v>
      </c>
      <c r="I304" t="s">
        <v>313</v>
      </c>
      <c r="J304" t="s">
        <v>56</v>
      </c>
      <c r="K304">
        <v>0.43</v>
      </c>
      <c r="L304">
        <v>1</v>
      </c>
      <c r="M304" t="s">
        <v>314</v>
      </c>
    </row>
    <row r="305" spans="1:13">
      <c r="A305" s="8">
        <v>38585</v>
      </c>
      <c r="B305" t="s">
        <v>214</v>
      </c>
      <c r="C305" t="s">
        <v>286</v>
      </c>
      <c r="D305">
        <v>6</v>
      </c>
      <c r="E305">
        <v>51</v>
      </c>
      <c r="F305" t="s">
        <v>287</v>
      </c>
      <c r="G305" t="s">
        <v>290</v>
      </c>
      <c r="I305" t="s">
        <v>173</v>
      </c>
      <c r="K305">
        <v>10.119999999999999</v>
      </c>
    </row>
    <row r="306" spans="1:13">
      <c r="A306" s="8">
        <v>38585</v>
      </c>
      <c r="B306" t="s">
        <v>119</v>
      </c>
      <c r="C306" t="s">
        <v>18</v>
      </c>
      <c r="D306">
        <v>6</v>
      </c>
      <c r="E306">
        <v>51</v>
      </c>
      <c r="F306" t="s">
        <v>391</v>
      </c>
      <c r="G306" t="s">
        <v>329</v>
      </c>
      <c r="H306" t="s">
        <v>275</v>
      </c>
      <c r="I306" t="s">
        <v>131</v>
      </c>
      <c r="K306">
        <f>7.91+0.48</f>
        <v>8.39</v>
      </c>
    </row>
    <row r="307" spans="1:13">
      <c r="A307" s="8">
        <v>38585</v>
      </c>
      <c r="B307" t="s">
        <v>119</v>
      </c>
      <c r="C307" t="s">
        <v>18</v>
      </c>
      <c r="D307">
        <v>6</v>
      </c>
      <c r="E307">
        <v>51</v>
      </c>
      <c r="F307" t="s">
        <v>391</v>
      </c>
      <c r="G307" t="s">
        <v>35</v>
      </c>
      <c r="H307" t="s">
        <v>330</v>
      </c>
      <c r="I307" t="s">
        <v>131</v>
      </c>
      <c r="K307">
        <f>11.15+0.63+0.88</f>
        <v>12.660000000000002</v>
      </c>
    </row>
    <row r="308" spans="1:13">
      <c r="A308" s="8">
        <v>38585</v>
      </c>
      <c r="B308" t="s">
        <v>119</v>
      </c>
      <c r="C308" t="s">
        <v>18</v>
      </c>
      <c r="D308">
        <v>6</v>
      </c>
      <c r="E308">
        <v>51</v>
      </c>
      <c r="F308" t="s">
        <v>391</v>
      </c>
      <c r="G308" t="s">
        <v>208</v>
      </c>
      <c r="H308" t="s">
        <v>279</v>
      </c>
      <c r="I308" t="s">
        <v>131</v>
      </c>
      <c r="K308">
        <f>10.6+0.47</f>
        <v>11.07</v>
      </c>
    </row>
    <row r="309" spans="1:13">
      <c r="A309" s="8">
        <v>38585</v>
      </c>
      <c r="B309" t="s">
        <v>119</v>
      </c>
      <c r="C309" t="s">
        <v>18</v>
      </c>
      <c r="D309">
        <v>6</v>
      </c>
      <c r="E309">
        <v>51</v>
      </c>
      <c r="F309" t="s">
        <v>391</v>
      </c>
      <c r="G309" t="s">
        <v>280</v>
      </c>
      <c r="H309" t="s">
        <v>281</v>
      </c>
      <c r="I309" t="s">
        <v>131</v>
      </c>
      <c r="K309">
        <f>3.93+6.25</f>
        <v>10.18</v>
      </c>
    </row>
    <row r="310" spans="1:13">
      <c r="A310" s="8">
        <v>38585</v>
      </c>
      <c r="B310" t="s">
        <v>119</v>
      </c>
      <c r="C310" t="s">
        <v>18</v>
      </c>
      <c r="D310">
        <v>6</v>
      </c>
      <c r="E310">
        <v>51</v>
      </c>
      <c r="F310" t="s">
        <v>391</v>
      </c>
      <c r="G310" t="s">
        <v>282</v>
      </c>
      <c r="H310" t="s">
        <v>283</v>
      </c>
      <c r="I310" t="s">
        <v>131</v>
      </c>
      <c r="K310">
        <f>9.66+2.29</f>
        <v>11.95</v>
      </c>
    </row>
    <row r="311" spans="1:13">
      <c r="A311" s="8">
        <v>38585</v>
      </c>
      <c r="B311" t="s">
        <v>119</v>
      </c>
      <c r="C311" t="s">
        <v>18</v>
      </c>
      <c r="D311">
        <v>6</v>
      </c>
      <c r="E311">
        <v>51</v>
      </c>
      <c r="F311" t="s">
        <v>391</v>
      </c>
      <c r="G311" t="s">
        <v>284</v>
      </c>
      <c r="H311" t="s">
        <v>285</v>
      </c>
      <c r="I311" t="s">
        <v>131</v>
      </c>
      <c r="K311">
        <f>13.75+1</f>
        <v>14.75</v>
      </c>
    </row>
    <row r="312" spans="1:13">
      <c r="A312" s="8">
        <v>38585</v>
      </c>
      <c r="B312" t="s">
        <v>214</v>
      </c>
      <c r="C312" t="s">
        <v>286</v>
      </c>
      <c r="D312">
        <v>6</v>
      </c>
      <c r="E312">
        <v>51</v>
      </c>
      <c r="F312" t="s">
        <v>287</v>
      </c>
      <c r="G312" t="s">
        <v>288</v>
      </c>
      <c r="H312" t="s">
        <v>289</v>
      </c>
      <c r="I312" t="s">
        <v>173</v>
      </c>
      <c r="K312">
        <v>2.3199999999999998</v>
      </c>
    </row>
    <row r="313" spans="1:13">
      <c r="A313" s="8">
        <v>38585</v>
      </c>
      <c r="B313" t="s">
        <v>119</v>
      </c>
      <c r="C313" t="s">
        <v>18</v>
      </c>
      <c r="D313">
        <v>6</v>
      </c>
      <c r="E313">
        <v>51</v>
      </c>
      <c r="F313" t="s">
        <v>391</v>
      </c>
      <c r="G313" t="s">
        <v>276</v>
      </c>
      <c r="H313" t="s">
        <v>277</v>
      </c>
      <c r="I313" t="s">
        <v>131</v>
      </c>
      <c r="K313">
        <f>5.45</f>
        <v>5.45</v>
      </c>
      <c r="M313" t="s">
        <v>278</v>
      </c>
    </row>
    <row r="314" spans="1:13">
      <c r="A314" s="8">
        <v>38585</v>
      </c>
      <c r="B314" t="s">
        <v>200</v>
      </c>
      <c r="C314" t="s">
        <v>38</v>
      </c>
      <c r="D314">
        <v>7</v>
      </c>
      <c r="E314">
        <v>52</v>
      </c>
      <c r="F314" t="s">
        <v>262</v>
      </c>
      <c r="G314" t="s">
        <v>266</v>
      </c>
      <c r="I314" t="s">
        <v>267</v>
      </c>
      <c r="J314" t="s">
        <v>56</v>
      </c>
      <c r="K314">
        <v>0.33</v>
      </c>
      <c r="L314">
        <v>2</v>
      </c>
    </row>
    <row r="315" spans="1:13">
      <c r="A315" s="8">
        <v>38585</v>
      </c>
      <c r="B315" t="s">
        <v>200</v>
      </c>
      <c r="C315" t="s">
        <v>38</v>
      </c>
      <c r="D315">
        <v>7</v>
      </c>
      <c r="E315">
        <v>52</v>
      </c>
      <c r="F315" t="s">
        <v>262</v>
      </c>
      <c r="G315" t="s">
        <v>143</v>
      </c>
      <c r="I315" t="s">
        <v>143</v>
      </c>
      <c r="K315">
        <v>0.16</v>
      </c>
    </row>
    <row r="316" spans="1:13">
      <c r="A316" s="8">
        <v>38585</v>
      </c>
      <c r="B316" t="s">
        <v>200</v>
      </c>
      <c r="C316" t="s">
        <v>38</v>
      </c>
      <c r="D316">
        <v>7</v>
      </c>
      <c r="E316">
        <v>52</v>
      </c>
      <c r="F316" t="s">
        <v>262</v>
      </c>
      <c r="G316" t="s">
        <v>263</v>
      </c>
      <c r="I316" t="s">
        <v>264</v>
      </c>
      <c r="J316" t="s">
        <v>56</v>
      </c>
      <c r="K316">
        <f>0.46+0.37</f>
        <v>0.83000000000000007</v>
      </c>
      <c r="L316">
        <v>2</v>
      </c>
      <c r="M316" t="s">
        <v>265</v>
      </c>
    </row>
    <row r="317" spans="1:13">
      <c r="A317" s="8">
        <v>38585</v>
      </c>
      <c r="B317" t="s">
        <v>200</v>
      </c>
      <c r="C317" t="s">
        <v>38</v>
      </c>
      <c r="D317">
        <v>7</v>
      </c>
      <c r="E317">
        <v>52</v>
      </c>
      <c r="F317" t="s">
        <v>262</v>
      </c>
      <c r="G317" t="s">
        <v>141</v>
      </c>
      <c r="I317" t="s">
        <v>142</v>
      </c>
      <c r="K317">
        <v>0.93</v>
      </c>
    </row>
    <row r="318" spans="1:13">
      <c r="A318" s="8">
        <v>38585</v>
      </c>
      <c r="B318" t="s">
        <v>200</v>
      </c>
      <c r="C318" t="s">
        <v>38</v>
      </c>
      <c r="D318">
        <v>7</v>
      </c>
      <c r="E318">
        <v>52</v>
      </c>
      <c r="F318" t="s">
        <v>262</v>
      </c>
      <c r="G318" t="s">
        <v>137</v>
      </c>
      <c r="I318" t="s">
        <v>138</v>
      </c>
      <c r="J318" t="s">
        <v>56</v>
      </c>
      <c r="K318">
        <v>0.1</v>
      </c>
      <c r="L318">
        <v>1</v>
      </c>
    </row>
    <row r="319" spans="1:13">
      <c r="A319" s="8">
        <v>38585</v>
      </c>
      <c r="B319" t="s">
        <v>200</v>
      </c>
      <c r="C319" t="s">
        <v>38</v>
      </c>
      <c r="D319">
        <v>7</v>
      </c>
      <c r="E319">
        <v>52</v>
      </c>
      <c r="F319" t="s">
        <v>262</v>
      </c>
      <c r="G319" t="s">
        <v>268</v>
      </c>
      <c r="I319" t="s">
        <v>269</v>
      </c>
      <c r="J319" t="s">
        <v>56</v>
      </c>
      <c r="K319">
        <v>6.91</v>
      </c>
      <c r="L319">
        <v>1</v>
      </c>
      <c r="M319" t="s">
        <v>270</v>
      </c>
    </row>
    <row r="320" spans="1:13">
      <c r="A320" s="8">
        <v>38585</v>
      </c>
      <c r="B320" t="s">
        <v>200</v>
      </c>
      <c r="C320" t="s">
        <v>38</v>
      </c>
      <c r="D320">
        <v>7</v>
      </c>
      <c r="E320">
        <v>52</v>
      </c>
      <c r="F320" t="s">
        <v>262</v>
      </c>
      <c r="G320" t="s">
        <v>147</v>
      </c>
      <c r="I320" t="s">
        <v>37</v>
      </c>
      <c r="K320">
        <f>10.23+2.53</f>
        <v>12.76</v>
      </c>
    </row>
    <row r="321" spans="1:13">
      <c r="A321" s="8">
        <v>38585</v>
      </c>
      <c r="B321" t="s">
        <v>200</v>
      </c>
      <c r="C321" t="s">
        <v>38</v>
      </c>
      <c r="D321">
        <v>7</v>
      </c>
      <c r="E321">
        <v>52</v>
      </c>
      <c r="F321" t="s">
        <v>262</v>
      </c>
      <c r="G321" t="s">
        <v>258</v>
      </c>
      <c r="H321" t="s">
        <v>139</v>
      </c>
      <c r="I321" t="s">
        <v>37</v>
      </c>
      <c r="K321">
        <f>18.48+0.28+14.37+0.49</f>
        <v>33.620000000000005</v>
      </c>
    </row>
    <row r="322" spans="1:13">
      <c r="A322" s="8">
        <v>38585</v>
      </c>
      <c r="B322" t="s">
        <v>200</v>
      </c>
      <c r="C322" t="s">
        <v>38</v>
      </c>
      <c r="D322">
        <v>7</v>
      </c>
      <c r="E322">
        <v>52</v>
      </c>
      <c r="F322" t="s">
        <v>262</v>
      </c>
      <c r="G322" t="s">
        <v>260</v>
      </c>
      <c r="H322" t="s">
        <v>140</v>
      </c>
      <c r="I322" t="s">
        <v>37</v>
      </c>
      <c r="K322">
        <f>0.39+0.22</f>
        <v>0.61</v>
      </c>
    </row>
    <row r="323" spans="1:13">
      <c r="A323" s="8">
        <v>38585</v>
      </c>
      <c r="B323" t="s">
        <v>200</v>
      </c>
      <c r="C323" t="s">
        <v>38</v>
      </c>
      <c r="D323">
        <v>7</v>
      </c>
      <c r="E323">
        <v>52</v>
      </c>
      <c r="F323" t="s">
        <v>262</v>
      </c>
      <c r="G323" t="s">
        <v>40</v>
      </c>
      <c r="H323" t="s">
        <v>144</v>
      </c>
      <c r="I323" t="s">
        <v>37</v>
      </c>
      <c r="K323">
        <f>1.13+0.28+35.44</f>
        <v>36.849999999999994</v>
      </c>
    </row>
    <row r="324" spans="1:13">
      <c r="A324" s="8">
        <v>38585</v>
      </c>
      <c r="B324" t="s">
        <v>200</v>
      </c>
      <c r="C324" t="s">
        <v>38</v>
      </c>
      <c r="D324">
        <v>7</v>
      </c>
      <c r="E324">
        <v>52</v>
      </c>
      <c r="F324" t="s">
        <v>262</v>
      </c>
      <c r="G324" t="s">
        <v>145</v>
      </c>
      <c r="H324" t="s">
        <v>146</v>
      </c>
      <c r="I324" t="s">
        <v>37</v>
      </c>
      <c r="K324">
        <f>15.32+0.27</f>
        <v>15.59</v>
      </c>
    </row>
    <row r="325" spans="1:13">
      <c r="A325" s="8">
        <v>38585</v>
      </c>
      <c r="B325" t="s">
        <v>200</v>
      </c>
      <c r="C325" t="s">
        <v>38</v>
      </c>
      <c r="D325">
        <v>7</v>
      </c>
      <c r="E325">
        <v>52</v>
      </c>
      <c r="F325" t="s">
        <v>262</v>
      </c>
      <c r="G325" t="s">
        <v>209</v>
      </c>
      <c r="H325" t="s">
        <v>210</v>
      </c>
      <c r="I325" t="s">
        <v>37</v>
      </c>
      <c r="K325">
        <v>0.34</v>
      </c>
    </row>
    <row r="326" spans="1:13">
      <c r="A326" s="8">
        <v>38585</v>
      </c>
      <c r="B326" t="s">
        <v>216</v>
      </c>
      <c r="C326" t="s">
        <v>201</v>
      </c>
      <c r="D326">
        <v>8</v>
      </c>
      <c r="E326">
        <v>53</v>
      </c>
      <c r="F326" t="s">
        <v>217</v>
      </c>
      <c r="G326" t="s">
        <v>218</v>
      </c>
      <c r="I326" t="s">
        <v>218</v>
      </c>
      <c r="K326">
        <v>4.18</v>
      </c>
      <c r="M326" t="s">
        <v>219</v>
      </c>
    </row>
    <row r="327" spans="1:13">
      <c r="A327" s="8">
        <v>38585</v>
      </c>
      <c r="B327" t="s">
        <v>200</v>
      </c>
      <c r="C327" t="s">
        <v>38</v>
      </c>
      <c r="D327">
        <v>8</v>
      </c>
      <c r="E327">
        <v>53</v>
      </c>
      <c r="F327" t="s">
        <v>211</v>
      </c>
      <c r="G327" t="s">
        <v>212</v>
      </c>
      <c r="I327" t="s">
        <v>213</v>
      </c>
      <c r="J327" t="s">
        <v>56</v>
      </c>
      <c r="K327">
        <v>0.47</v>
      </c>
      <c r="L327">
        <v>3</v>
      </c>
    </row>
    <row r="328" spans="1:13">
      <c r="A328" s="8">
        <v>38585</v>
      </c>
      <c r="B328" t="s">
        <v>216</v>
      </c>
      <c r="C328" t="s">
        <v>201</v>
      </c>
      <c r="D328">
        <v>8</v>
      </c>
      <c r="E328">
        <v>53</v>
      </c>
      <c r="F328" t="s">
        <v>217</v>
      </c>
      <c r="G328" t="s">
        <v>220</v>
      </c>
      <c r="I328" t="s">
        <v>221</v>
      </c>
      <c r="J328" t="s">
        <v>56</v>
      </c>
      <c r="K328">
        <v>5.86</v>
      </c>
      <c r="L328">
        <v>10</v>
      </c>
    </row>
    <row r="329" spans="1:13">
      <c r="A329" s="8">
        <v>38585</v>
      </c>
      <c r="B329" t="s">
        <v>216</v>
      </c>
      <c r="C329" t="s">
        <v>201</v>
      </c>
      <c r="D329">
        <v>8</v>
      </c>
      <c r="E329">
        <v>53</v>
      </c>
      <c r="F329" t="s">
        <v>217</v>
      </c>
      <c r="G329" t="s">
        <v>97</v>
      </c>
      <c r="I329" t="s">
        <v>94</v>
      </c>
      <c r="K329">
        <f>27.64+19.59</f>
        <v>47.230000000000004</v>
      </c>
    </row>
    <row r="330" spans="1:13">
      <c r="A330" s="8">
        <v>38585</v>
      </c>
      <c r="B330" t="s">
        <v>216</v>
      </c>
      <c r="C330" t="s">
        <v>201</v>
      </c>
      <c r="D330">
        <v>8</v>
      </c>
      <c r="E330">
        <v>53</v>
      </c>
      <c r="F330" t="s">
        <v>217</v>
      </c>
      <c r="G330" t="s">
        <v>100</v>
      </c>
      <c r="I330" t="s">
        <v>101</v>
      </c>
      <c r="K330">
        <v>0.39</v>
      </c>
    </row>
    <row r="331" spans="1:13">
      <c r="A331" s="8">
        <v>38585</v>
      </c>
      <c r="B331" t="s">
        <v>216</v>
      </c>
      <c r="C331" t="s">
        <v>201</v>
      </c>
      <c r="D331">
        <v>8</v>
      </c>
      <c r="E331">
        <v>53</v>
      </c>
      <c r="F331" t="s">
        <v>217</v>
      </c>
      <c r="G331" t="s">
        <v>222</v>
      </c>
      <c r="I331" t="s">
        <v>223</v>
      </c>
      <c r="J331" t="s">
        <v>56</v>
      </c>
      <c r="K331">
        <v>0.27</v>
      </c>
      <c r="L331">
        <v>1</v>
      </c>
      <c r="M331" t="s">
        <v>224</v>
      </c>
    </row>
    <row r="332" spans="1:13">
      <c r="A332" s="8">
        <v>38585</v>
      </c>
      <c r="B332" t="s">
        <v>216</v>
      </c>
      <c r="C332" t="s">
        <v>201</v>
      </c>
      <c r="D332">
        <v>8</v>
      </c>
      <c r="E332">
        <v>53</v>
      </c>
      <c r="F332" t="s">
        <v>217</v>
      </c>
      <c r="G332" t="s">
        <v>225</v>
      </c>
      <c r="I332" t="s">
        <v>223</v>
      </c>
      <c r="J332" t="s">
        <v>56</v>
      </c>
      <c r="K332">
        <v>0.19</v>
      </c>
      <c r="L332">
        <v>1</v>
      </c>
      <c r="M332" t="s">
        <v>226</v>
      </c>
    </row>
    <row r="333" spans="1:13">
      <c r="A333" s="8">
        <v>38585</v>
      </c>
      <c r="B333" t="s">
        <v>216</v>
      </c>
      <c r="C333" t="s">
        <v>201</v>
      </c>
      <c r="D333">
        <v>8</v>
      </c>
      <c r="E333">
        <v>53</v>
      </c>
      <c r="F333" t="s">
        <v>217</v>
      </c>
      <c r="G333" t="s">
        <v>228</v>
      </c>
      <c r="I333" t="s">
        <v>95</v>
      </c>
      <c r="J333" t="s">
        <v>56</v>
      </c>
      <c r="K333">
        <v>0.3</v>
      </c>
      <c r="L333">
        <v>1</v>
      </c>
      <c r="M333" t="s">
        <v>96</v>
      </c>
    </row>
    <row r="334" spans="1:13">
      <c r="A334" s="8">
        <v>38585</v>
      </c>
      <c r="B334" t="s">
        <v>216</v>
      </c>
      <c r="C334" t="s">
        <v>201</v>
      </c>
      <c r="D334">
        <v>8</v>
      </c>
      <c r="E334">
        <v>53</v>
      </c>
      <c r="F334" t="s">
        <v>217</v>
      </c>
      <c r="G334" t="s">
        <v>227</v>
      </c>
      <c r="I334" t="s">
        <v>221</v>
      </c>
      <c r="J334" t="s">
        <v>56</v>
      </c>
      <c r="K334">
        <v>0.57999999999999996</v>
      </c>
      <c r="L334">
        <v>1</v>
      </c>
    </row>
    <row r="335" spans="1:13">
      <c r="A335" s="8">
        <v>38585</v>
      </c>
      <c r="B335" t="s">
        <v>216</v>
      </c>
      <c r="C335" t="s">
        <v>201</v>
      </c>
      <c r="D335">
        <v>8</v>
      </c>
      <c r="E335">
        <v>53</v>
      </c>
      <c r="F335" t="s">
        <v>217</v>
      </c>
      <c r="G335" t="s">
        <v>102</v>
      </c>
      <c r="I335" t="s">
        <v>94</v>
      </c>
      <c r="K335">
        <v>15.65</v>
      </c>
    </row>
    <row r="336" spans="1:13">
      <c r="A336" s="8">
        <v>38585</v>
      </c>
      <c r="B336" t="s">
        <v>214</v>
      </c>
      <c r="C336" t="s">
        <v>38</v>
      </c>
      <c r="D336">
        <v>8</v>
      </c>
      <c r="E336">
        <v>53</v>
      </c>
      <c r="F336" t="s">
        <v>211</v>
      </c>
      <c r="G336" t="s">
        <v>258</v>
      </c>
      <c r="H336" t="s">
        <v>215</v>
      </c>
      <c r="I336" t="s">
        <v>37</v>
      </c>
      <c r="K336">
        <f>7.56+0.69</f>
        <v>8.25</v>
      </c>
    </row>
    <row r="337" spans="1:13">
      <c r="A337" s="8">
        <v>38585</v>
      </c>
      <c r="B337" t="s">
        <v>216</v>
      </c>
      <c r="C337" t="s">
        <v>201</v>
      </c>
      <c r="D337">
        <v>8</v>
      </c>
      <c r="E337">
        <v>53</v>
      </c>
      <c r="F337" t="s">
        <v>217</v>
      </c>
      <c r="G337" t="s">
        <v>98</v>
      </c>
      <c r="H337" t="s">
        <v>99</v>
      </c>
      <c r="I337" t="s">
        <v>94</v>
      </c>
      <c r="K337">
        <v>4.97</v>
      </c>
    </row>
    <row r="338" spans="1:13">
      <c r="A338" s="8">
        <v>38585</v>
      </c>
      <c r="B338" t="s">
        <v>216</v>
      </c>
      <c r="C338" t="s">
        <v>201</v>
      </c>
      <c r="D338">
        <v>8</v>
      </c>
      <c r="E338">
        <v>53</v>
      </c>
      <c r="F338" t="s">
        <v>217</v>
      </c>
      <c r="G338" t="s">
        <v>103</v>
      </c>
      <c r="H338" t="s">
        <v>104</v>
      </c>
      <c r="I338" t="s">
        <v>94</v>
      </c>
      <c r="K338">
        <v>0.45</v>
      </c>
    </row>
    <row r="339" spans="1:13">
      <c r="A339" s="8">
        <v>38585</v>
      </c>
      <c r="B339" t="s">
        <v>216</v>
      </c>
      <c r="C339" t="s">
        <v>201</v>
      </c>
      <c r="D339">
        <v>8</v>
      </c>
      <c r="E339">
        <v>53</v>
      </c>
      <c r="F339" t="s">
        <v>217</v>
      </c>
      <c r="G339" t="s">
        <v>105</v>
      </c>
      <c r="H339" t="s">
        <v>106</v>
      </c>
      <c r="I339" t="s">
        <v>94</v>
      </c>
      <c r="K339">
        <v>0.39</v>
      </c>
    </row>
    <row r="340" spans="1:13">
      <c r="A340" s="8">
        <v>38585</v>
      </c>
      <c r="B340" t="s">
        <v>216</v>
      </c>
      <c r="C340" t="s">
        <v>201</v>
      </c>
      <c r="D340">
        <v>8</v>
      </c>
      <c r="E340">
        <v>53</v>
      </c>
      <c r="F340" t="s">
        <v>217</v>
      </c>
      <c r="G340" t="s">
        <v>107</v>
      </c>
      <c r="H340" t="s">
        <v>108</v>
      </c>
      <c r="I340" t="s">
        <v>94</v>
      </c>
      <c r="K340">
        <v>1.82</v>
      </c>
    </row>
    <row r="341" spans="1:13">
      <c r="A341" s="8">
        <v>38585</v>
      </c>
      <c r="B341" t="s">
        <v>216</v>
      </c>
      <c r="C341" t="s">
        <v>201</v>
      </c>
      <c r="D341">
        <v>8</v>
      </c>
      <c r="E341">
        <v>53</v>
      </c>
      <c r="F341" t="s">
        <v>217</v>
      </c>
      <c r="G341" t="s">
        <v>109</v>
      </c>
      <c r="H341" t="s">
        <v>110</v>
      </c>
      <c r="I341" t="s">
        <v>94</v>
      </c>
      <c r="K341">
        <v>1.49</v>
      </c>
    </row>
    <row r="342" spans="1:13">
      <c r="A342" s="8">
        <v>38585</v>
      </c>
      <c r="B342" t="s">
        <v>216</v>
      </c>
      <c r="C342" t="s">
        <v>201</v>
      </c>
      <c r="D342">
        <v>8</v>
      </c>
      <c r="E342">
        <v>53</v>
      </c>
      <c r="F342" t="s">
        <v>217</v>
      </c>
      <c r="G342" t="s">
        <v>111</v>
      </c>
      <c r="H342" t="s">
        <v>172</v>
      </c>
      <c r="I342" t="s">
        <v>173</v>
      </c>
      <c r="K342">
        <v>5.43</v>
      </c>
    </row>
    <row r="343" spans="1:13">
      <c r="A343" s="8">
        <v>38585</v>
      </c>
      <c r="B343" t="s">
        <v>216</v>
      </c>
      <c r="C343" t="s">
        <v>201</v>
      </c>
      <c r="D343">
        <v>8</v>
      </c>
      <c r="E343">
        <v>53</v>
      </c>
      <c r="F343" t="s">
        <v>217</v>
      </c>
      <c r="G343" t="s">
        <v>174</v>
      </c>
      <c r="H343" t="s">
        <v>175</v>
      </c>
      <c r="I343" t="s">
        <v>173</v>
      </c>
      <c r="K343">
        <v>18.32</v>
      </c>
    </row>
    <row r="344" spans="1:13">
      <c r="A344" s="8">
        <v>38585</v>
      </c>
      <c r="B344" t="s">
        <v>216</v>
      </c>
      <c r="C344" t="s">
        <v>201</v>
      </c>
      <c r="D344">
        <v>9</v>
      </c>
      <c r="E344">
        <v>54</v>
      </c>
      <c r="F344" t="s">
        <v>176</v>
      </c>
      <c r="G344" t="s">
        <v>177</v>
      </c>
      <c r="I344" t="s">
        <v>178</v>
      </c>
      <c r="J344" t="s">
        <v>56</v>
      </c>
      <c r="K344">
        <v>0.26</v>
      </c>
      <c r="L344">
        <v>1</v>
      </c>
      <c r="M344" t="s">
        <v>179</v>
      </c>
    </row>
    <row r="345" spans="1:13">
      <c r="A345" s="8">
        <v>38585</v>
      </c>
      <c r="B345" t="s">
        <v>119</v>
      </c>
      <c r="C345" t="s">
        <v>18</v>
      </c>
      <c r="D345">
        <v>9</v>
      </c>
      <c r="E345">
        <v>54</v>
      </c>
      <c r="F345" t="s">
        <v>180</v>
      </c>
      <c r="G345" t="s">
        <v>315</v>
      </c>
      <c r="I345" t="s">
        <v>316</v>
      </c>
      <c r="J345" t="s">
        <v>56</v>
      </c>
      <c r="K345">
        <f>1.29+0.41</f>
        <v>1.7</v>
      </c>
      <c r="L345">
        <v>3</v>
      </c>
    </row>
    <row r="346" spans="1:13">
      <c r="A346" s="8">
        <v>38585</v>
      </c>
      <c r="B346" t="s">
        <v>119</v>
      </c>
      <c r="C346" t="s">
        <v>18</v>
      </c>
      <c r="D346">
        <v>9</v>
      </c>
      <c r="E346">
        <v>54</v>
      </c>
      <c r="F346" t="s">
        <v>180</v>
      </c>
      <c r="G346" t="s">
        <v>133</v>
      </c>
      <c r="I346" t="s">
        <v>131</v>
      </c>
      <c r="K346">
        <f>41.42+6.01</f>
        <v>47.43</v>
      </c>
    </row>
    <row r="347" spans="1:13">
      <c r="A347" s="8">
        <v>38585</v>
      </c>
      <c r="B347" t="s">
        <v>119</v>
      </c>
      <c r="C347" t="s">
        <v>18</v>
      </c>
      <c r="D347">
        <v>9</v>
      </c>
      <c r="E347">
        <v>54</v>
      </c>
      <c r="F347" t="s">
        <v>180</v>
      </c>
      <c r="G347" t="s">
        <v>153</v>
      </c>
      <c r="I347" t="s">
        <v>183</v>
      </c>
      <c r="J347" t="s">
        <v>56</v>
      </c>
      <c r="K347">
        <v>8.4700000000000006</v>
      </c>
    </row>
    <row r="348" spans="1:13">
      <c r="A348" s="8">
        <v>38585</v>
      </c>
      <c r="B348" t="s">
        <v>119</v>
      </c>
      <c r="C348" t="s">
        <v>18</v>
      </c>
      <c r="D348">
        <v>9</v>
      </c>
      <c r="E348">
        <v>54</v>
      </c>
      <c r="F348" t="s">
        <v>180</v>
      </c>
      <c r="G348" t="s">
        <v>134</v>
      </c>
      <c r="I348" t="s">
        <v>131</v>
      </c>
      <c r="K348">
        <f>4.03+0.08</f>
        <v>4.1100000000000003</v>
      </c>
    </row>
    <row r="349" spans="1:13">
      <c r="A349" s="8">
        <v>38585</v>
      </c>
      <c r="B349" t="s">
        <v>119</v>
      </c>
      <c r="C349" t="s">
        <v>18</v>
      </c>
      <c r="D349">
        <v>9</v>
      </c>
      <c r="E349">
        <v>54</v>
      </c>
      <c r="F349" t="s">
        <v>180</v>
      </c>
      <c r="G349" t="s">
        <v>319</v>
      </c>
      <c r="I349" t="s">
        <v>79</v>
      </c>
      <c r="J349" t="s">
        <v>56</v>
      </c>
      <c r="K349">
        <v>0.18</v>
      </c>
      <c r="L349">
        <v>1</v>
      </c>
      <c r="M349" t="s">
        <v>320</v>
      </c>
    </row>
    <row r="350" spans="1:13">
      <c r="A350" s="8">
        <v>38585</v>
      </c>
      <c r="B350" t="s">
        <v>119</v>
      </c>
      <c r="C350" t="s">
        <v>18</v>
      </c>
      <c r="D350">
        <v>9</v>
      </c>
      <c r="E350">
        <v>54</v>
      </c>
      <c r="F350" t="s">
        <v>180</v>
      </c>
      <c r="G350" t="s">
        <v>317</v>
      </c>
      <c r="I350" t="s">
        <v>79</v>
      </c>
      <c r="J350" t="s">
        <v>56</v>
      </c>
      <c r="K350">
        <f>0.27+0.09</f>
        <v>0.36</v>
      </c>
      <c r="L350">
        <v>2</v>
      </c>
      <c r="M350" t="s">
        <v>318</v>
      </c>
    </row>
    <row r="351" spans="1:13">
      <c r="A351" s="8">
        <v>38585</v>
      </c>
      <c r="B351" t="s">
        <v>216</v>
      </c>
      <c r="C351" t="s">
        <v>201</v>
      </c>
      <c r="D351">
        <v>9</v>
      </c>
      <c r="E351">
        <v>54</v>
      </c>
      <c r="F351" t="s">
        <v>180</v>
      </c>
      <c r="G351" t="s">
        <v>181</v>
      </c>
      <c r="I351" t="s">
        <v>182</v>
      </c>
      <c r="J351" t="s">
        <v>56</v>
      </c>
      <c r="K351">
        <v>0.87</v>
      </c>
    </row>
    <row r="352" spans="1:13">
      <c r="A352" s="8">
        <v>38585</v>
      </c>
      <c r="B352" t="s">
        <v>119</v>
      </c>
      <c r="C352" t="s">
        <v>18</v>
      </c>
      <c r="D352">
        <v>9</v>
      </c>
      <c r="E352">
        <v>54</v>
      </c>
      <c r="F352" t="s">
        <v>180</v>
      </c>
      <c r="G352" t="s">
        <v>327</v>
      </c>
      <c r="I352" t="s">
        <v>328</v>
      </c>
      <c r="K352">
        <v>6.3</v>
      </c>
    </row>
    <row r="353" spans="1:13">
      <c r="A353" s="8">
        <v>38585</v>
      </c>
      <c r="B353" t="s">
        <v>119</v>
      </c>
      <c r="C353" t="s">
        <v>18</v>
      </c>
      <c r="D353">
        <v>9</v>
      </c>
      <c r="E353">
        <v>54</v>
      </c>
      <c r="F353" t="s">
        <v>180</v>
      </c>
      <c r="G353" t="s">
        <v>325</v>
      </c>
      <c r="I353" t="s">
        <v>326</v>
      </c>
      <c r="K353">
        <f>4.37+0.22</f>
        <v>4.59</v>
      </c>
    </row>
    <row r="354" spans="1:13">
      <c r="A354" s="8">
        <v>38585</v>
      </c>
      <c r="B354" t="s">
        <v>119</v>
      </c>
      <c r="C354" t="s">
        <v>18</v>
      </c>
      <c r="D354">
        <v>9</v>
      </c>
      <c r="E354">
        <v>54</v>
      </c>
      <c r="F354" t="s">
        <v>180</v>
      </c>
      <c r="G354" t="s">
        <v>323</v>
      </c>
      <c r="I354" t="s">
        <v>313</v>
      </c>
      <c r="J354" t="s">
        <v>56</v>
      </c>
      <c r="K354">
        <v>0.13</v>
      </c>
      <c r="L354">
        <v>1</v>
      </c>
      <c r="M354" t="s">
        <v>324</v>
      </c>
    </row>
    <row r="355" spans="1:13">
      <c r="A355" s="8">
        <v>38585</v>
      </c>
      <c r="B355" t="s">
        <v>119</v>
      </c>
      <c r="C355" t="s">
        <v>18</v>
      </c>
      <c r="D355">
        <v>9</v>
      </c>
      <c r="E355">
        <v>54</v>
      </c>
      <c r="F355" t="s">
        <v>180</v>
      </c>
      <c r="G355" t="s">
        <v>312</v>
      </c>
      <c r="I355" t="s">
        <v>313</v>
      </c>
      <c r="J355" t="s">
        <v>56</v>
      </c>
      <c r="K355">
        <v>0.2</v>
      </c>
      <c r="L355">
        <v>1</v>
      </c>
      <c r="M355" t="s">
        <v>314</v>
      </c>
    </row>
    <row r="356" spans="1:13">
      <c r="A356" s="8">
        <v>38585</v>
      </c>
      <c r="B356" t="s">
        <v>119</v>
      </c>
      <c r="C356" t="s">
        <v>18</v>
      </c>
      <c r="D356">
        <v>9</v>
      </c>
      <c r="E356">
        <v>54</v>
      </c>
      <c r="F356" t="s">
        <v>180</v>
      </c>
      <c r="G356" t="s">
        <v>321</v>
      </c>
      <c r="I356" t="s">
        <v>313</v>
      </c>
      <c r="J356" t="s">
        <v>56</v>
      </c>
      <c r="K356">
        <v>0.03</v>
      </c>
      <c r="L356">
        <v>1</v>
      </c>
      <c r="M356" t="s">
        <v>322</v>
      </c>
    </row>
    <row r="357" spans="1:13">
      <c r="A357" s="8">
        <v>38585</v>
      </c>
      <c r="B357" t="s">
        <v>119</v>
      </c>
      <c r="C357" t="s">
        <v>18</v>
      </c>
      <c r="D357">
        <v>9</v>
      </c>
      <c r="E357">
        <v>54</v>
      </c>
      <c r="F357" t="s">
        <v>180</v>
      </c>
      <c r="G357" t="s">
        <v>329</v>
      </c>
      <c r="H357" t="s">
        <v>330</v>
      </c>
      <c r="I357" t="s">
        <v>131</v>
      </c>
      <c r="K357">
        <f>25.32+1.24</f>
        <v>26.56</v>
      </c>
      <c r="M357" t="s">
        <v>331</v>
      </c>
    </row>
    <row r="358" spans="1:13">
      <c r="A358" s="8">
        <v>38585</v>
      </c>
      <c r="B358" t="s">
        <v>119</v>
      </c>
      <c r="C358" t="s">
        <v>18</v>
      </c>
      <c r="D358">
        <v>9</v>
      </c>
      <c r="E358">
        <v>54</v>
      </c>
      <c r="F358" t="s">
        <v>180</v>
      </c>
      <c r="G358" t="s">
        <v>35</v>
      </c>
      <c r="H358" t="s">
        <v>332</v>
      </c>
      <c r="I358" t="s">
        <v>131</v>
      </c>
      <c r="K358">
        <f>44.1+0.58+0.86+0.08+2.24</f>
        <v>47.86</v>
      </c>
    </row>
    <row r="359" spans="1:13">
      <c r="A359" s="8">
        <v>38585</v>
      </c>
      <c r="B359" t="s">
        <v>119</v>
      </c>
      <c r="C359" t="s">
        <v>18</v>
      </c>
      <c r="D359">
        <v>9</v>
      </c>
      <c r="E359">
        <v>54</v>
      </c>
      <c r="F359" t="s">
        <v>180</v>
      </c>
      <c r="G359" t="s">
        <v>206</v>
      </c>
      <c r="H359" t="s">
        <v>207</v>
      </c>
      <c r="I359" t="s">
        <v>131</v>
      </c>
      <c r="K359">
        <v>1.53</v>
      </c>
    </row>
    <row r="360" spans="1:13">
      <c r="A360" s="8">
        <v>38585</v>
      </c>
      <c r="B360" t="s">
        <v>119</v>
      </c>
      <c r="C360" t="s">
        <v>18</v>
      </c>
      <c r="D360">
        <v>9</v>
      </c>
      <c r="E360">
        <v>54</v>
      </c>
      <c r="F360" t="s">
        <v>180</v>
      </c>
      <c r="G360" t="s">
        <v>208</v>
      </c>
      <c r="H360" t="s">
        <v>390</v>
      </c>
      <c r="I360" t="s">
        <v>131</v>
      </c>
      <c r="K360">
        <v>0.69</v>
      </c>
    </row>
    <row r="361" spans="1:13">
      <c r="A361" s="8">
        <v>38584</v>
      </c>
      <c r="B361" t="s">
        <v>119</v>
      </c>
      <c r="C361" t="s">
        <v>248</v>
      </c>
      <c r="D361">
        <v>1</v>
      </c>
      <c r="E361">
        <v>55</v>
      </c>
      <c r="F361" t="s">
        <v>249</v>
      </c>
      <c r="G361" t="s">
        <v>341</v>
      </c>
      <c r="H361" t="s">
        <v>342</v>
      </c>
      <c r="I361" t="s">
        <v>343</v>
      </c>
      <c r="K361">
        <f>8.61+0.69+0.08</f>
        <v>9.379999999999999</v>
      </c>
    </row>
    <row r="362" spans="1:13">
      <c r="A362" s="8">
        <v>38584</v>
      </c>
      <c r="B362" t="s">
        <v>200</v>
      </c>
      <c r="C362" t="s">
        <v>377</v>
      </c>
      <c r="D362">
        <v>1</v>
      </c>
      <c r="E362">
        <v>55</v>
      </c>
      <c r="F362" t="s">
        <v>378</v>
      </c>
      <c r="G362" t="s">
        <v>379</v>
      </c>
      <c r="I362" t="s">
        <v>380</v>
      </c>
      <c r="J362" t="s">
        <v>56</v>
      </c>
      <c r="K362">
        <v>1.19</v>
      </c>
      <c r="L362">
        <v>1</v>
      </c>
      <c r="M362" t="s">
        <v>381</v>
      </c>
    </row>
    <row r="363" spans="1:13">
      <c r="A363" s="8">
        <v>38584</v>
      </c>
      <c r="B363" t="s">
        <v>382</v>
      </c>
      <c r="C363" t="s">
        <v>383</v>
      </c>
      <c r="D363">
        <v>1</v>
      </c>
      <c r="E363">
        <v>55</v>
      </c>
      <c r="F363" t="s">
        <v>384</v>
      </c>
      <c r="G363" t="s">
        <v>334</v>
      </c>
      <c r="I363" t="s">
        <v>335</v>
      </c>
      <c r="K363">
        <v>20.23</v>
      </c>
    </row>
    <row r="364" spans="1:13">
      <c r="A364" s="8">
        <v>38584</v>
      </c>
      <c r="B364" t="s">
        <v>119</v>
      </c>
      <c r="C364" t="s">
        <v>248</v>
      </c>
      <c r="D364">
        <v>1</v>
      </c>
      <c r="E364">
        <v>55</v>
      </c>
      <c r="F364" t="s">
        <v>249</v>
      </c>
      <c r="G364" t="s">
        <v>134</v>
      </c>
      <c r="I364" t="s">
        <v>131</v>
      </c>
      <c r="K364">
        <f>1.03+0.48</f>
        <v>1.51</v>
      </c>
    </row>
    <row r="365" spans="1:13">
      <c r="A365" s="8">
        <v>38584</v>
      </c>
      <c r="B365" t="s">
        <v>382</v>
      </c>
      <c r="C365" t="s">
        <v>383</v>
      </c>
      <c r="D365">
        <v>1</v>
      </c>
      <c r="E365">
        <v>55</v>
      </c>
      <c r="F365" t="s">
        <v>384</v>
      </c>
      <c r="G365" t="s">
        <v>452</v>
      </c>
      <c r="I365" t="s">
        <v>453</v>
      </c>
      <c r="J365" t="s">
        <v>56</v>
      </c>
      <c r="K365">
        <v>0.12</v>
      </c>
      <c r="L365">
        <v>1</v>
      </c>
      <c r="M365" t="s">
        <v>454</v>
      </c>
    </row>
    <row r="366" spans="1:13">
      <c r="A366" s="8">
        <v>38584</v>
      </c>
      <c r="B366" t="s">
        <v>382</v>
      </c>
      <c r="C366" t="s">
        <v>383</v>
      </c>
      <c r="D366">
        <v>1</v>
      </c>
      <c r="E366">
        <v>55</v>
      </c>
      <c r="F366" t="s">
        <v>384</v>
      </c>
      <c r="G366" t="s">
        <v>336</v>
      </c>
      <c r="I366" t="s">
        <v>113</v>
      </c>
      <c r="K366">
        <v>7.75</v>
      </c>
    </row>
    <row r="367" spans="1:13">
      <c r="A367" s="8">
        <v>38584</v>
      </c>
      <c r="B367" t="s">
        <v>200</v>
      </c>
      <c r="C367" t="s">
        <v>377</v>
      </c>
      <c r="D367">
        <v>1</v>
      </c>
      <c r="E367">
        <v>55</v>
      </c>
      <c r="F367" t="s">
        <v>378</v>
      </c>
      <c r="G367" t="s">
        <v>143</v>
      </c>
      <c r="I367" t="s">
        <v>143</v>
      </c>
      <c r="K367">
        <v>2.58</v>
      </c>
    </row>
    <row r="368" spans="1:13">
      <c r="A368" s="8">
        <v>38584</v>
      </c>
      <c r="B368" t="s">
        <v>382</v>
      </c>
      <c r="C368" t="s">
        <v>383</v>
      </c>
      <c r="D368">
        <v>1</v>
      </c>
      <c r="E368">
        <v>55</v>
      </c>
      <c r="F368" t="s">
        <v>384</v>
      </c>
      <c r="G368" t="s">
        <v>317</v>
      </c>
      <c r="I368" t="s">
        <v>79</v>
      </c>
      <c r="J368" t="s">
        <v>56</v>
      </c>
      <c r="K368">
        <f>0.15+0.13+0.17</f>
        <v>0.45000000000000007</v>
      </c>
      <c r="L368">
        <v>3</v>
      </c>
      <c r="M368" t="s">
        <v>388</v>
      </c>
    </row>
    <row r="369" spans="1:13">
      <c r="A369" s="8">
        <v>38584</v>
      </c>
      <c r="B369" t="s">
        <v>382</v>
      </c>
      <c r="C369" t="s">
        <v>383</v>
      </c>
      <c r="D369">
        <v>1</v>
      </c>
      <c r="E369">
        <v>55</v>
      </c>
      <c r="F369" t="s">
        <v>384</v>
      </c>
      <c r="G369" t="s">
        <v>455</v>
      </c>
      <c r="I369" t="s">
        <v>456</v>
      </c>
      <c r="J369" t="s">
        <v>56</v>
      </c>
      <c r="K369">
        <v>1.19</v>
      </c>
      <c r="L369">
        <v>1</v>
      </c>
      <c r="M369" t="s">
        <v>457</v>
      </c>
    </row>
    <row r="370" spans="1:13">
      <c r="A370" s="8">
        <v>38584</v>
      </c>
      <c r="B370" t="s">
        <v>119</v>
      </c>
      <c r="C370" t="s">
        <v>248</v>
      </c>
      <c r="D370">
        <v>1</v>
      </c>
      <c r="E370">
        <v>55</v>
      </c>
      <c r="F370" t="s">
        <v>249</v>
      </c>
      <c r="G370" t="s">
        <v>375</v>
      </c>
      <c r="I370" t="s">
        <v>269</v>
      </c>
      <c r="J370" t="s">
        <v>56</v>
      </c>
      <c r="K370">
        <v>1.05</v>
      </c>
      <c r="L370">
        <v>1</v>
      </c>
      <c r="M370" t="s">
        <v>376</v>
      </c>
    </row>
    <row r="371" spans="1:13">
      <c r="A371" s="8">
        <v>38584</v>
      </c>
      <c r="B371" t="s">
        <v>119</v>
      </c>
      <c r="C371" t="s">
        <v>248</v>
      </c>
      <c r="D371">
        <v>1</v>
      </c>
      <c r="E371">
        <v>55</v>
      </c>
      <c r="F371" t="s">
        <v>249</v>
      </c>
      <c r="G371" t="s">
        <v>339</v>
      </c>
      <c r="I371" t="s">
        <v>340</v>
      </c>
      <c r="K371">
        <v>0.55000000000000004</v>
      </c>
    </row>
    <row r="372" spans="1:13">
      <c r="A372" s="8">
        <v>38584</v>
      </c>
      <c r="B372" t="s">
        <v>382</v>
      </c>
      <c r="C372" t="s">
        <v>383</v>
      </c>
      <c r="D372">
        <v>1</v>
      </c>
      <c r="E372">
        <v>55</v>
      </c>
      <c r="F372" t="s">
        <v>384</v>
      </c>
      <c r="G372" t="s">
        <v>446</v>
      </c>
      <c r="I372" t="s">
        <v>447</v>
      </c>
      <c r="J372" t="s">
        <v>56</v>
      </c>
      <c r="K372">
        <v>0.19</v>
      </c>
      <c r="L372">
        <v>1</v>
      </c>
      <c r="M372" t="s">
        <v>448</v>
      </c>
    </row>
    <row r="373" spans="1:13">
      <c r="A373" s="8">
        <v>38584</v>
      </c>
      <c r="B373" t="s">
        <v>200</v>
      </c>
      <c r="C373" t="s">
        <v>377</v>
      </c>
      <c r="D373">
        <v>1</v>
      </c>
      <c r="E373">
        <v>55</v>
      </c>
      <c r="F373" t="s">
        <v>378</v>
      </c>
      <c r="G373" t="s">
        <v>337</v>
      </c>
      <c r="I373" t="s">
        <v>338</v>
      </c>
      <c r="K373">
        <f>13.22+0.13</f>
        <v>13.350000000000001</v>
      </c>
    </row>
    <row r="374" spans="1:13">
      <c r="A374" s="8">
        <v>38584</v>
      </c>
      <c r="B374" t="s">
        <v>382</v>
      </c>
      <c r="C374" t="s">
        <v>383</v>
      </c>
      <c r="D374">
        <v>1</v>
      </c>
      <c r="E374">
        <v>55</v>
      </c>
      <c r="F374" t="s">
        <v>384</v>
      </c>
      <c r="G374" t="s">
        <v>458</v>
      </c>
      <c r="I374" t="s">
        <v>456</v>
      </c>
      <c r="J374" t="s">
        <v>56</v>
      </c>
      <c r="K374">
        <f>0.44+0.3+0.11</f>
        <v>0.85</v>
      </c>
      <c r="L374">
        <v>3</v>
      </c>
      <c r="M374" t="s">
        <v>333</v>
      </c>
    </row>
    <row r="375" spans="1:13">
      <c r="A375" s="8">
        <v>38584</v>
      </c>
      <c r="B375" t="s">
        <v>119</v>
      </c>
      <c r="C375" t="s">
        <v>248</v>
      </c>
      <c r="D375">
        <v>1</v>
      </c>
      <c r="E375">
        <v>55</v>
      </c>
      <c r="F375" t="s">
        <v>249</v>
      </c>
      <c r="G375" t="s">
        <v>344</v>
      </c>
      <c r="I375" t="s">
        <v>131</v>
      </c>
      <c r="K375">
        <v>1.97</v>
      </c>
    </row>
    <row r="376" spans="1:13">
      <c r="A376" s="8">
        <v>38584</v>
      </c>
      <c r="B376" t="s">
        <v>382</v>
      </c>
      <c r="C376" t="s">
        <v>383</v>
      </c>
      <c r="D376">
        <v>1</v>
      </c>
      <c r="E376">
        <v>55</v>
      </c>
      <c r="F376" t="s">
        <v>384</v>
      </c>
      <c r="G376" t="s">
        <v>385</v>
      </c>
      <c r="I376" t="s">
        <v>386</v>
      </c>
      <c r="J376" t="s">
        <v>56</v>
      </c>
      <c r="K376">
        <v>3.55</v>
      </c>
      <c r="L376">
        <v>1</v>
      </c>
      <c r="M376" t="s">
        <v>387</v>
      </c>
    </row>
    <row r="377" spans="1:13">
      <c r="A377" s="8">
        <v>38584</v>
      </c>
      <c r="B377" t="s">
        <v>382</v>
      </c>
      <c r="C377" t="s">
        <v>383</v>
      </c>
      <c r="D377">
        <v>1</v>
      </c>
      <c r="E377">
        <v>55</v>
      </c>
      <c r="F377" t="s">
        <v>384</v>
      </c>
      <c r="G377" t="s">
        <v>389</v>
      </c>
      <c r="I377" t="s">
        <v>380</v>
      </c>
      <c r="J377" t="s">
        <v>56</v>
      </c>
      <c r="K377">
        <v>3.05</v>
      </c>
      <c r="L377">
        <v>1</v>
      </c>
      <c r="M377" t="s">
        <v>445</v>
      </c>
    </row>
    <row r="378" spans="1:13">
      <c r="A378" s="8">
        <v>38584</v>
      </c>
      <c r="B378" t="s">
        <v>382</v>
      </c>
      <c r="C378" t="s">
        <v>383</v>
      </c>
      <c r="D378">
        <v>1</v>
      </c>
      <c r="E378">
        <v>55</v>
      </c>
      <c r="F378" t="s">
        <v>384</v>
      </c>
      <c r="G378" t="s">
        <v>449</v>
      </c>
      <c r="I378" t="s">
        <v>450</v>
      </c>
      <c r="J378" t="s">
        <v>56</v>
      </c>
      <c r="K378">
        <f>0.21+1.6</f>
        <v>1.81</v>
      </c>
      <c r="L378">
        <v>2</v>
      </c>
      <c r="M378" t="s">
        <v>451</v>
      </c>
    </row>
    <row r="379" spans="1:13">
      <c r="A379" s="8">
        <v>38584</v>
      </c>
      <c r="B379" t="s">
        <v>119</v>
      </c>
      <c r="C379" t="s">
        <v>248</v>
      </c>
      <c r="D379">
        <v>1</v>
      </c>
      <c r="E379">
        <v>55</v>
      </c>
      <c r="F379" t="s">
        <v>249</v>
      </c>
      <c r="G379" t="s">
        <v>35</v>
      </c>
      <c r="H379" t="s">
        <v>345</v>
      </c>
      <c r="I379" t="s">
        <v>131</v>
      </c>
      <c r="K379">
        <v>1.03</v>
      </c>
    </row>
    <row r="380" spans="1:13">
      <c r="A380" s="8">
        <v>38584</v>
      </c>
      <c r="B380" t="s">
        <v>119</v>
      </c>
      <c r="C380" t="s">
        <v>248</v>
      </c>
      <c r="D380">
        <v>1</v>
      </c>
      <c r="E380">
        <v>55</v>
      </c>
      <c r="F380" t="s">
        <v>249</v>
      </c>
      <c r="G380" t="s">
        <v>206</v>
      </c>
      <c r="H380" t="s">
        <v>346</v>
      </c>
      <c r="I380" t="s">
        <v>131</v>
      </c>
      <c r="K380">
        <v>0.93</v>
      </c>
    </row>
    <row r="381" spans="1:13">
      <c r="A381" s="8">
        <v>38584</v>
      </c>
      <c r="B381" t="s">
        <v>119</v>
      </c>
      <c r="C381" t="s">
        <v>248</v>
      </c>
      <c r="D381">
        <v>2</v>
      </c>
      <c r="E381">
        <v>56</v>
      </c>
      <c r="F381" t="s">
        <v>347</v>
      </c>
      <c r="G381" t="s">
        <v>407</v>
      </c>
      <c r="I381" t="s">
        <v>408</v>
      </c>
      <c r="J381" t="s">
        <v>56</v>
      </c>
      <c r="K381">
        <v>0.36</v>
      </c>
      <c r="L381">
        <v>1</v>
      </c>
      <c r="M381" t="s">
        <v>409</v>
      </c>
    </row>
    <row r="382" spans="1:13">
      <c r="A382" s="8">
        <v>38584</v>
      </c>
      <c r="B382" t="s">
        <v>119</v>
      </c>
      <c r="C382" t="s">
        <v>248</v>
      </c>
      <c r="D382">
        <v>2</v>
      </c>
      <c r="E382">
        <v>56</v>
      </c>
      <c r="F382" t="s">
        <v>347</v>
      </c>
      <c r="G382" t="s">
        <v>348</v>
      </c>
      <c r="I382" t="s">
        <v>392</v>
      </c>
      <c r="J382" t="s">
        <v>56</v>
      </c>
      <c r="K382">
        <f>0.14+0.2</f>
        <v>0.34</v>
      </c>
      <c r="L382">
        <v>2</v>
      </c>
      <c r="M382" t="s">
        <v>349</v>
      </c>
    </row>
    <row r="383" spans="1:13">
      <c r="A383" s="8">
        <v>38584</v>
      </c>
      <c r="B383" t="s">
        <v>216</v>
      </c>
      <c r="C383" t="s">
        <v>248</v>
      </c>
      <c r="D383">
        <v>2</v>
      </c>
      <c r="E383">
        <v>56</v>
      </c>
      <c r="F383" t="s">
        <v>347</v>
      </c>
      <c r="G383" t="s">
        <v>291</v>
      </c>
      <c r="I383" t="s">
        <v>292</v>
      </c>
      <c r="J383" t="s">
        <v>56</v>
      </c>
      <c r="K383">
        <v>0.56999999999999995</v>
      </c>
      <c r="L383">
        <v>1</v>
      </c>
      <c r="M383" t="s">
        <v>293</v>
      </c>
    </row>
    <row r="384" spans="1:13">
      <c r="A384" s="8">
        <v>38584</v>
      </c>
      <c r="B384" t="s">
        <v>382</v>
      </c>
      <c r="C384" t="s">
        <v>383</v>
      </c>
      <c r="D384">
        <v>2</v>
      </c>
      <c r="E384">
        <v>56</v>
      </c>
      <c r="F384" t="s">
        <v>299</v>
      </c>
      <c r="G384" t="s">
        <v>369</v>
      </c>
      <c r="I384" t="s">
        <v>370</v>
      </c>
      <c r="K384">
        <v>6.17</v>
      </c>
    </row>
    <row r="385" spans="1:13">
      <c r="A385" s="8">
        <v>38584</v>
      </c>
      <c r="B385" t="s">
        <v>119</v>
      </c>
      <c r="C385" t="s">
        <v>248</v>
      </c>
      <c r="D385">
        <v>2</v>
      </c>
      <c r="E385">
        <v>56</v>
      </c>
      <c r="F385" t="s">
        <v>347</v>
      </c>
      <c r="G385" t="s">
        <v>315</v>
      </c>
      <c r="I385" t="s">
        <v>316</v>
      </c>
      <c r="J385" t="s">
        <v>56</v>
      </c>
      <c r="K385">
        <f>0.7+1.09+0.64+0.6+0.17+2.93</f>
        <v>6.1300000000000008</v>
      </c>
      <c r="L385">
        <v>13</v>
      </c>
      <c r="M385" t="s">
        <v>410</v>
      </c>
    </row>
    <row r="386" spans="1:13">
      <c r="A386" s="8">
        <v>38584</v>
      </c>
      <c r="B386" t="s">
        <v>382</v>
      </c>
      <c r="C386" t="s">
        <v>383</v>
      </c>
      <c r="D386">
        <v>2</v>
      </c>
      <c r="E386">
        <v>56</v>
      </c>
      <c r="F386" t="s">
        <v>299</v>
      </c>
      <c r="G386" t="s">
        <v>307</v>
      </c>
      <c r="I386" t="s">
        <v>338</v>
      </c>
      <c r="K386">
        <f>22.62+0.17</f>
        <v>22.790000000000003</v>
      </c>
    </row>
    <row r="387" spans="1:13">
      <c r="A387" s="8">
        <v>38584</v>
      </c>
      <c r="B387" t="s">
        <v>382</v>
      </c>
      <c r="C387" t="s">
        <v>383</v>
      </c>
      <c r="D387">
        <v>2</v>
      </c>
      <c r="E387">
        <v>56</v>
      </c>
      <c r="F387" t="s">
        <v>299</v>
      </c>
      <c r="G387" t="s">
        <v>310</v>
      </c>
      <c r="I387" t="s">
        <v>338</v>
      </c>
      <c r="K387">
        <v>0.95</v>
      </c>
    </row>
    <row r="388" spans="1:13">
      <c r="A388" s="8">
        <v>38584</v>
      </c>
      <c r="B388" t="s">
        <v>119</v>
      </c>
      <c r="C388" t="s">
        <v>248</v>
      </c>
      <c r="D388">
        <v>2</v>
      </c>
      <c r="E388">
        <v>56</v>
      </c>
      <c r="F388" t="s">
        <v>347</v>
      </c>
      <c r="G388" t="s">
        <v>412</v>
      </c>
      <c r="I388" t="s">
        <v>408</v>
      </c>
      <c r="J388" t="s">
        <v>56</v>
      </c>
      <c r="K388">
        <v>0.09</v>
      </c>
      <c r="L388">
        <v>5</v>
      </c>
    </row>
    <row r="389" spans="1:13">
      <c r="A389" s="8">
        <v>38584</v>
      </c>
      <c r="B389" t="s">
        <v>382</v>
      </c>
      <c r="C389" t="s">
        <v>383</v>
      </c>
      <c r="D389">
        <v>2</v>
      </c>
      <c r="E389">
        <v>56</v>
      </c>
      <c r="F389" t="s">
        <v>299</v>
      </c>
      <c r="G389" t="s">
        <v>336</v>
      </c>
      <c r="I389" t="s">
        <v>304</v>
      </c>
      <c r="K389">
        <v>0.85</v>
      </c>
    </row>
    <row r="390" spans="1:13">
      <c r="A390" s="8">
        <v>38584</v>
      </c>
      <c r="B390" t="s">
        <v>382</v>
      </c>
      <c r="C390" t="s">
        <v>383</v>
      </c>
      <c r="D390">
        <v>2</v>
      </c>
      <c r="E390">
        <v>56</v>
      </c>
      <c r="F390" t="s">
        <v>299</v>
      </c>
      <c r="G390" t="s">
        <v>440</v>
      </c>
      <c r="I390" t="s">
        <v>441</v>
      </c>
      <c r="J390" t="s">
        <v>56</v>
      </c>
      <c r="K390">
        <v>1.23</v>
      </c>
      <c r="M390" t="s">
        <v>442</v>
      </c>
    </row>
    <row r="391" spans="1:13">
      <c r="A391" s="8">
        <v>38584</v>
      </c>
      <c r="B391" t="s">
        <v>382</v>
      </c>
      <c r="C391" t="s">
        <v>383</v>
      </c>
      <c r="D391">
        <v>2</v>
      </c>
      <c r="E391">
        <v>56</v>
      </c>
      <c r="F391" t="s">
        <v>299</v>
      </c>
      <c r="G391" t="s">
        <v>371</v>
      </c>
      <c r="I391" t="s">
        <v>441</v>
      </c>
      <c r="J391" t="s">
        <v>56</v>
      </c>
      <c r="K391">
        <v>0.55000000000000004</v>
      </c>
      <c r="M391" t="s">
        <v>442</v>
      </c>
    </row>
    <row r="392" spans="1:13">
      <c r="A392" s="8">
        <v>38584</v>
      </c>
      <c r="B392" t="s">
        <v>382</v>
      </c>
      <c r="C392" t="s">
        <v>383</v>
      </c>
      <c r="D392">
        <v>2</v>
      </c>
      <c r="E392">
        <v>56</v>
      </c>
      <c r="F392" t="s">
        <v>299</v>
      </c>
      <c r="G392" t="s">
        <v>305</v>
      </c>
      <c r="I392" t="s">
        <v>306</v>
      </c>
      <c r="K392">
        <v>7.02</v>
      </c>
    </row>
    <row r="393" spans="1:13">
      <c r="A393" s="8">
        <v>38584</v>
      </c>
      <c r="B393" t="s">
        <v>382</v>
      </c>
      <c r="C393" t="s">
        <v>383</v>
      </c>
      <c r="D393">
        <v>2</v>
      </c>
      <c r="E393">
        <v>56</v>
      </c>
      <c r="F393" t="s">
        <v>299</v>
      </c>
      <c r="G393" t="s">
        <v>438</v>
      </c>
      <c r="I393" t="s">
        <v>338</v>
      </c>
      <c r="K393">
        <v>6.61</v>
      </c>
    </row>
    <row r="394" spans="1:13">
      <c r="A394" s="8">
        <v>38584</v>
      </c>
      <c r="B394" t="s">
        <v>382</v>
      </c>
      <c r="C394" t="s">
        <v>383</v>
      </c>
      <c r="D394">
        <v>2</v>
      </c>
      <c r="E394">
        <v>56</v>
      </c>
      <c r="F394" t="s">
        <v>299</v>
      </c>
      <c r="G394" t="s">
        <v>300</v>
      </c>
      <c r="I394" t="s">
        <v>456</v>
      </c>
      <c r="J394" t="s">
        <v>56</v>
      </c>
      <c r="K394">
        <v>1.23</v>
      </c>
      <c r="L394">
        <v>1</v>
      </c>
      <c r="M394" t="s">
        <v>301</v>
      </c>
    </row>
    <row r="395" spans="1:13">
      <c r="A395" s="8">
        <v>38584</v>
      </c>
      <c r="B395" t="s">
        <v>382</v>
      </c>
      <c r="C395" t="s">
        <v>383</v>
      </c>
      <c r="D395">
        <v>2</v>
      </c>
      <c r="E395">
        <v>56</v>
      </c>
      <c r="F395" t="s">
        <v>299</v>
      </c>
      <c r="G395" t="s">
        <v>302</v>
      </c>
      <c r="I395" t="s">
        <v>303</v>
      </c>
      <c r="J395" t="s">
        <v>56</v>
      </c>
      <c r="K395">
        <v>30.97</v>
      </c>
    </row>
    <row r="396" spans="1:13">
      <c r="A396" s="8">
        <v>38584</v>
      </c>
      <c r="B396" t="s">
        <v>119</v>
      </c>
      <c r="C396" t="s">
        <v>248</v>
      </c>
      <c r="D396">
        <v>2</v>
      </c>
      <c r="E396">
        <v>56</v>
      </c>
      <c r="F396" t="s">
        <v>347</v>
      </c>
      <c r="G396" t="s">
        <v>350</v>
      </c>
      <c r="I396" t="s">
        <v>351</v>
      </c>
      <c r="J396" t="s">
        <v>56</v>
      </c>
      <c r="K396">
        <v>0.14000000000000001</v>
      </c>
      <c r="L396">
        <v>1</v>
      </c>
      <c r="M396" t="s">
        <v>406</v>
      </c>
    </row>
    <row r="397" spans="1:13">
      <c r="A397" s="8">
        <v>38584</v>
      </c>
      <c r="B397" t="s">
        <v>119</v>
      </c>
      <c r="C397" t="s">
        <v>248</v>
      </c>
      <c r="D397">
        <v>2</v>
      </c>
      <c r="E397">
        <v>56</v>
      </c>
      <c r="F397" t="s">
        <v>347</v>
      </c>
      <c r="G397" t="s">
        <v>413</v>
      </c>
      <c r="I397" t="s">
        <v>414</v>
      </c>
      <c r="J397" t="s">
        <v>56</v>
      </c>
      <c r="K397">
        <f>0.07+0.46</f>
        <v>0.53</v>
      </c>
      <c r="L397">
        <v>4</v>
      </c>
      <c r="M397" t="s">
        <v>415</v>
      </c>
    </row>
    <row r="398" spans="1:13">
      <c r="A398" s="8">
        <v>38584</v>
      </c>
      <c r="B398" t="s">
        <v>382</v>
      </c>
      <c r="C398" t="s">
        <v>383</v>
      </c>
      <c r="D398">
        <v>2</v>
      </c>
      <c r="E398">
        <v>56</v>
      </c>
      <c r="F398" t="s">
        <v>299</v>
      </c>
      <c r="G398" t="s">
        <v>443</v>
      </c>
      <c r="I398" t="s">
        <v>444</v>
      </c>
      <c r="K398">
        <v>0.64</v>
      </c>
    </row>
    <row r="399" spans="1:13">
      <c r="A399" s="8">
        <v>38584</v>
      </c>
      <c r="B399" t="s">
        <v>382</v>
      </c>
      <c r="C399" t="s">
        <v>383</v>
      </c>
      <c r="D399">
        <v>2</v>
      </c>
      <c r="E399">
        <v>56</v>
      </c>
      <c r="F399" t="s">
        <v>299</v>
      </c>
      <c r="G399" t="s">
        <v>308</v>
      </c>
      <c r="H399" t="s">
        <v>309</v>
      </c>
      <c r="I399" t="s">
        <v>338</v>
      </c>
      <c r="K399">
        <v>9.75</v>
      </c>
    </row>
    <row r="400" spans="1:13">
      <c r="A400" s="8">
        <v>38584</v>
      </c>
      <c r="B400" t="s">
        <v>216</v>
      </c>
      <c r="C400" t="s">
        <v>294</v>
      </c>
      <c r="D400">
        <v>2</v>
      </c>
      <c r="E400">
        <v>56</v>
      </c>
      <c r="F400" t="s">
        <v>295</v>
      </c>
      <c r="G400" t="s">
        <v>296</v>
      </c>
      <c r="I400" t="s">
        <v>297</v>
      </c>
      <c r="J400" t="s">
        <v>56</v>
      </c>
      <c r="K400">
        <f>1.33+1.33+0.5</f>
        <v>3.16</v>
      </c>
      <c r="L400">
        <v>6</v>
      </c>
      <c r="M400" t="s">
        <v>298</v>
      </c>
    </row>
    <row r="401" spans="1:13">
      <c r="A401" s="8">
        <v>38584</v>
      </c>
      <c r="B401" t="s">
        <v>119</v>
      </c>
      <c r="C401" t="s">
        <v>248</v>
      </c>
      <c r="D401">
        <v>2</v>
      </c>
      <c r="E401">
        <v>56</v>
      </c>
      <c r="F401" t="s">
        <v>347</v>
      </c>
      <c r="G401" t="s">
        <v>192</v>
      </c>
      <c r="I401" t="s">
        <v>193</v>
      </c>
      <c r="J401" t="s">
        <v>56</v>
      </c>
      <c r="K401">
        <v>0.13</v>
      </c>
      <c r="L401">
        <v>1</v>
      </c>
      <c r="M401" t="s">
        <v>411</v>
      </c>
    </row>
    <row r="402" spans="1:13">
      <c r="A402" s="8">
        <v>38584</v>
      </c>
      <c r="B402" t="s">
        <v>382</v>
      </c>
      <c r="C402" t="s">
        <v>383</v>
      </c>
      <c r="D402">
        <v>2</v>
      </c>
      <c r="E402">
        <v>56</v>
      </c>
      <c r="F402" t="s">
        <v>299</v>
      </c>
      <c r="G402" t="s">
        <v>439</v>
      </c>
      <c r="I402" t="s">
        <v>338</v>
      </c>
      <c r="K402">
        <v>4.41</v>
      </c>
    </row>
    <row r="403" spans="1:13">
      <c r="A403" s="8">
        <v>38584</v>
      </c>
      <c r="B403" t="s">
        <v>382</v>
      </c>
      <c r="C403" t="s">
        <v>383</v>
      </c>
      <c r="D403">
        <v>2</v>
      </c>
      <c r="E403">
        <v>56</v>
      </c>
      <c r="F403" t="s">
        <v>299</v>
      </c>
      <c r="G403" t="s">
        <v>311</v>
      </c>
      <c r="H403" t="s">
        <v>437</v>
      </c>
      <c r="I403" t="s">
        <v>338</v>
      </c>
      <c r="K403">
        <v>0.41</v>
      </c>
    </row>
    <row r="404" spans="1:13">
      <c r="A404" s="8">
        <v>38584</v>
      </c>
      <c r="B404" t="s">
        <v>382</v>
      </c>
      <c r="C404" t="s">
        <v>383</v>
      </c>
      <c r="D404">
        <v>3</v>
      </c>
      <c r="E404">
        <v>57</v>
      </c>
      <c r="F404" t="s">
        <v>372</v>
      </c>
      <c r="G404" t="s">
        <v>515</v>
      </c>
      <c r="I404" t="s">
        <v>516</v>
      </c>
      <c r="K404">
        <v>0.91</v>
      </c>
    </row>
    <row r="405" spans="1:13">
      <c r="A405" s="8">
        <v>38584</v>
      </c>
      <c r="B405" t="s">
        <v>382</v>
      </c>
      <c r="C405" t="s">
        <v>383</v>
      </c>
      <c r="D405">
        <v>3</v>
      </c>
      <c r="E405">
        <v>57</v>
      </c>
      <c r="F405" t="s">
        <v>372</v>
      </c>
      <c r="G405" t="s">
        <v>498</v>
      </c>
      <c r="I405" t="s">
        <v>456</v>
      </c>
      <c r="J405" t="s">
        <v>56</v>
      </c>
      <c r="K405">
        <v>0.21</v>
      </c>
      <c r="L405">
        <v>1</v>
      </c>
      <c r="M405" t="s">
        <v>499</v>
      </c>
    </row>
    <row r="406" spans="1:13">
      <c r="A406" s="8">
        <v>38584</v>
      </c>
      <c r="B406" t="s">
        <v>503</v>
      </c>
      <c r="C406" t="s">
        <v>504</v>
      </c>
      <c r="D406">
        <v>3</v>
      </c>
      <c r="E406">
        <v>57</v>
      </c>
      <c r="F406" t="s">
        <v>505</v>
      </c>
      <c r="G406" t="s">
        <v>506</v>
      </c>
      <c r="I406" t="s">
        <v>507</v>
      </c>
      <c r="K406">
        <f>0.12+2.52+0.21</f>
        <v>2.85</v>
      </c>
    </row>
    <row r="407" spans="1:13">
      <c r="A407" s="8">
        <v>38584</v>
      </c>
      <c r="B407" t="s">
        <v>382</v>
      </c>
      <c r="C407" t="s">
        <v>383</v>
      </c>
      <c r="D407">
        <v>3</v>
      </c>
      <c r="E407">
        <v>57</v>
      </c>
      <c r="F407" t="s">
        <v>372</v>
      </c>
      <c r="G407" t="s">
        <v>514</v>
      </c>
      <c r="I407" t="s">
        <v>338</v>
      </c>
      <c r="K407">
        <v>3.62</v>
      </c>
    </row>
    <row r="408" spans="1:13">
      <c r="A408" s="8">
        <v>38584</v>
      </c>
      <c r="B408" t="s">
        <v>503</v>
      </c>
      <c r="C408" t="s">
        <v>504</v>
      </c>
      <c r="D408">
        <v>3</v>
      </c>
      <c r="E408">
        <v>57</v>
      </c>
      <c r="F408" t="s">
        <v>505</v>
      </c>
      <c r="G408" t="s">
        <v>508</v>
      </c>
      <c r="I408" t="s">
        <v>509</v>
      </c>
      <c r="K408">
        <v>0.09</v>
      </c>
    </row>
    <row r="409" spans="1:13">
      <c r="A409" s="8">
        <v>38584</v>
      </c>
      <c r="B409" t="s">
        <v>382</v>
      </c>
      <c r="C409" t="s">
        <v>383</v>
      </c>
      <c r="D409">
        <v>3</v>
      </c>
      <c r="E409">
        <v>57</v>
      </c>
      <c r="F409" t="s">
        <v>372</v>
      </c>
      <c r="G409" t="s">
        <v>308</v>
      </c>
      <c r="I409" t="s">
        <v>338</v>
      </c>
      <c r="K409">
        <v>0.15</v>
      </c>
    </row>
    <row r="410" spans="1:13">
      <c r="A410" s="8">
        <v>38584</v>
      </c>
      <c r="B410" t="s">
        <v>382</v>
      </c>
      <c r="C410" t="s">
        <v>383</v>
      </c>
      <c r="D410">
        <v>3</v>
      </c>
      <c r="E410">
        <v>57</v>
      </c>
      <c r="F410" t="s">
        <v>372</v>
      </c>
      <c r="G410" t="s">
        <v>373</v>
      </c>
      <c r="I410" t="s">
        <v>456</v>
      </c>
      <c r="J410" t="s">
        <v>56</v>
      </c>
      <c r="K410">
        <v>0.31</v>
      </c>
      <c r="L410">
        <v>1</v>
      </c>
      <c r="M410" t="s">
        <v>374</v>
      </c>
    </row>
    <row r="411" spans="1:13">
      <c r="A411" s="8">
        <v>38584</v>
      </c>
      <c r="B411" t="s">
        <v>382</v>
      </c>
      <c r="C411" t="s">
        <v>383</v>
      </c>
      <c r="D411">
        <v>3</v>
      </c>
      <c r="E411">
        <v>57</v>
      </c>
      <c r="F411" t="s">
        <v>372</v>
      </c>
      <c r="G411" t="s">
        <v>500</v>
      </c>
      <c r="I411" t="s">
        <v>501</v>
      </c>
      <c r="J411" t="s">
        <v>56</v>
      </c>
      <c r="K411">
        <v>0.06</v>
      </c>
      <c r="L411">
        <v>1</v>
      </c>
      <c r="M411" t="s">
        <v>502</v>
      </c>
    </row>
    <row r="412" spans="1:13">
      <c r="A412" s="8">
        <v>38584</v>
      </c>
      <c r="B412" t="s">
        <v>382</v>
      </c>
      <c r="C412" t="s">
        <v>383</v>
      </c>
      <c r="D412">
        <v>3</v>
      </c>
      <c r="E412">
        <v>57</v>
      </c>
      <c r="F412" t="s">
        <v>372</v>
      </c>
      <c r="G412" t="s">
        <v>517</v>
      </c>
      <c r="H412" t="s">
        <v>518</v>
      </c>
      <c r="I412" t="s">
        <v>338</v>
      </c>
      <c r="K412">
        <v>0.97</v>
      </c>
      <c r="M412" t="s">
        <v>519</v>
      </c>
    </row>
    <row r="413" spans="1:13">
      <c r="A413" s="8">
        <v>38584</v>
      </c>
      <c r="B413" t="s">
        <v>382</v>
      </c>
      <c r="C413" t="s">
        <v>383</v>
      </c>
      <c r="D413">
        <v>3</v>
      </c>
      <c r="E413">
        <v>57</v>
      </c>
      <c r="F413" t="s">
        <v>372</v>
      </c>
      <c r="G413" t="s">
        <v>395</v>
      </c>
      <c r="H413" t="s">
        <v>396</v>
      </c>
      <c r="I413" t="s">
        <v>338</v>
      </c>
      <c r="K413">
        <f>0.59+0.27</f>
        <v>0.86</v>
      </c>
      <c r="M413" t="s">
        <v>397</v>
      </c>
    </row>
    <row r="414" spans="1:13">
      <c r="A414" s="8">
        <v>38584</v>
      </c>
      <c r="B414" t="s">
        <v>382</v>
      </c>
      <c r="C414" t="s">
        <v>383</v>
      </c>
      <c r="D414">
        <v>3</v>
      </c>
      <c r="E414">
        <v>57</v>
      </c>
      <c r="F414" t="s">
        <v>372</v>
      </c>
      <c r="G414" t="s">
        <v>398</v>
      </c>
      <c r="H414" t="s">
        <v>399</v>
      </c>
      <c r="I414" t="s">
        <v>338</v>
      </c>
      <c r="K414">
        <v>0.61</v>
      </c>
    </row>
    <row r="415" spans="1:13">
      <c r="A415" s="8">
        <v>38584</v>
      </c>
      <c r="B415" t="s">
        <v>382</v>
      </c>
      <c r="C415" t="s">
        <v>383</v>
      </c>
      <c r="D415">
        <v>3</v>
      </c>
      <c r="E415">
        <v>57</v>
      </c>
      <c r="F415" t="s">
        <v>372</v>
      </c>
      <c r="G415" t="s">
        <v>400</v>
      </c>
      <c r="H415" t="s">
        <v>401</v>
      </c>
      <c r="I415" t="s">
        <v>338</v>
      </c>
      <c r="K415">
        <f>0.44+0.32</f>
        <v>0.76</v>
      </c>
    </row>
    <row r="416" spans="1:13">
      <c r="A416" s="8">
        <v>38584</v>
      </c>
      <c r="B416" t="s">
        <v>503</v>
      </c>
      <c r="C416" t="s">
        <v>504</v>
      </c>
      <c r="D416">
        <v>3</v>
      </c>
      <c r="E416">
        <v>57</v>
      </c>
      <c r="F416" t="s">
        <v>505</v>
      </c>
      <c r="G416" t="s">
        <v>510</v>
      </c>
      <c r="H416" t="s">
        <v>511</v>
      </c>
      <c r="I416" t="s">
        <v>507</v>
      </c>
      <c r="K416">
        <f>0.69+0.34</f>
        <v>1.03</v>
      </c>
    </row>
    <row r="417" spans="1:13">
      <c r="A417" s="8">
        <v>38584</v>
      </c>
      <c r="B417" t="s">
        <v>503</v>
      </c>
      <c r="C417" t="s">
        <v>504</v>
      </c>
      <c r="D417">
        <v>3</v>
      </c>
      <c r="E417">
        <v>57</v>
      </c>
      <c r="F417" t="s">
        <v>505</v>
      </c>
      <c r="G417" t="s">
        <v>512</v>
      </c>
      <c r="H417" t="s">
        <v>513</v>
      </c>
      <c r="I417" t="s">
        <v>338</v>
      </c>
      <c r="K417">
        <v>2.85</v>
      </c>
    </row>
    <row r="418" spans="1:13">
      <c r="A418" s="8">
        <v>38584</v>
      </c>
      <c r="B418" t="s">
        <v>382</v>
      </c>
      <c r="C418" t="s">
        <v>383</v>
      </c>
      <c r="D418">
        <v>4</v>
      </c>
      <c r="E418">
        <v>58</v>
      </c>
      <c r="F418" t="s">
        <v>402</v>
      </c>
      <c r="G418" t="s">
        <v>515</v>
      </c>
      <c r="I418" t="s">
        <v>516</v>
      </c>
      <c r="K418">
        <f>6.41+0.93</f>
        <v>7.34</v>
      </c>
    </row>
    <row r="419" spans="1:13">
      <c r="A419" s="8">
        <v>38584</v>
      </c>
      <c r="B419" t="s">
        <v>382</v>
      </c>
      <c r="C419" t="s">
        <v>383</v>
      </c>
      <c r="D419">
        <v>4</v>
      </c>
      <c r="E419">
        <v>58</v>
      </c>
      <c r="F419" t="s">
        <v>402</v>
      </c>
      <c r="G419" t="s">
        <v>310</v>
      </c>
      <c r="I419" t="s">
        <v>338</v>
      </c>
      <c r="K419">
        <v>16.010000000000002</v>
      </c>
    </row>
    <row r="420" spans="1:13">
      <c r="A420" s="8">
        <v>38584</v>
      </c>
      <c r="B420" t="s">
        <v>382</v>
      </c>
      <c r="C420" t="s">
        <v>383</v>
      </c>
      <c r="D420">
        <v>4</v>
      </c>
      <c r="E420">
        <v>58</v>
      </c>
      <c r="F420" t="s">
        <v>402</v>
      </c>
      <c r="G420" t="s">
        <v>514</v>
      </c>
      <c r="H420" t="s">
        <v>403</v>
      </c>
      <c r="I420" t="s">
        <v>338</v>
      </c>
      <c r="K420">
        <v>1.52</v>
      </c>
    </row>
    <row r="421" spans="1:13">
      <c r="A421" s="8">
        <v>38584</v>
      </c>
      <c r="B421" t="s">
        <v>382</v>
      </c>
      <c r="C421" t="s">
        <v>383</v>
      </c>
      <c r="D421">
        <v>4</v>
      </c>
      <c r="E421">
        <v>58</v>
      </c>
      <c r="F421" t="s">
        <v>402</v>
      </c>
      <c r="G421" t="s">
        <v>404</v>
      </c>
      <c r="I421" t="s">
        <v>338</v>
      </c>
      <c r="K421">
        <v>1.69</v>
      </c>
    </row>
    <row r="422" spans="1:13">
      <c r="A422" s="8">
        <v>38584</v>
      </c>
      <c r="B422" t="s">
        <v>382</v>
      </c>
      <c r="C422" t="s">
        <v>383</v>
      </c>
      <c r="D422">
        <v>4</v>
      </c>
      <c r="E422">
        <v>58</v>
      </c>
      <c r="F422" t="s">
        <v>402</v>
      </c>
      <c r="G422" t="s">
        <v>311</v>
      </c>
      <c r="H422" t="s">
        <v>437</v>
      </c>
      <c r="I422" t="s">
        <v>338</v>
      </c>
      <c r="K422">
        <v>0.99</v>
      </c>
    </row>
    <row r="423" spans="1:13">
      <c r="A423" s="8">
        <v>38584</v>
      </c>
      <c r="B423" t="s">
        <v>382</v>
      </c>
      <c r="C423" t="s">
        <v>383</v>
      </c>
      <c r="D423">
        <v>5</v>
      </c>
      <c r="E423">
        <v>59</v>
      </c>
      <c r="F423" t="s">
        <v>405</v>
      </c>
      <c r="G423" t="s">
        <v>379</v>
      </c>
      <c r="I423" t="s">
        <v>380</v>
      </c>
      <c r="J423" t="s">
        <v>56</v>
      </c>
      <c r="K423">
        <f>0.86+0.77+0.74</f>
        <v>2.37</v>
      </c>
      <c r="L423">
        <v>3</v>
      </c>
      <c r="M423" t="s">
        <v>464</v>
      </c>
    </row>
    <row r="424" spans="1:13">
      <c r="A424" s="8">
        <v>38584</v>
      </c>
      <c r="B424" t="s">
        <v>382</v>
      </c>
      <c r="C424" t="s">
        <v>383</v>
      </c>
      <c r="D424">
        <v>5</v>
      </c>
      <c r="E424">
        <v>59</v>
      </c>
      <c r="F424" t="s">
        <v>405</v>
      </c>
      <c r="G424" t="s">
        <v>307</v>
      </c>
      <c r="I424" t="s">
        <v>338</v>
      </c>
      <c r="K424">
        <f>31.76+0.18</f>
        <v>31.94</v>
      </c>
    </row>
    <row r="425" spans="1:13">
      <c r="A425" s="8">
        <v>38584</v>
      </c>
      <c r="B425" t="s">
        <v>382</v>
      </c>
      <c r="C425" t="s">
        <v>383</v>
      </c>
      <c r="D425">
        <v>5</v>
      </c>
      <c r="E425">
        <v>59</v>
      </c>
      <c r="F425" t="s">
        <v>405</v>
      </c>
      <c r="G425" t="s">
        <v>310</v>
      </c>
      <c r="I425" t="s">
        <v>338</v>
      </c>
      <c r="K425">
        <f>11.53+1.33</f>
        <v>12.86</v>
      </c>
    </row>
    <row r="426" spans="1:13">
      <c r="A426" s="8">
        <v>38584</v>
      </c>
      <c r="B426" t="s">
        <v>382</v>
      </c>
      <c r="C426" t="s">
        <v>383</v>
      </c>
      <c r="D426">
        <v>5</v>
      </c>
      <c r="E426">
        <v>59</v>
      </c>
      <c r="F426" t="s">
        <v>405</v>
      </c>
      <c r="G426" t="s">
        <v>472</v>
      </c>
      <c r="I426" t="s">
        <v>304</v>
      </c>
      <c r="K426">
        <v>3.94</v>
      </c>
    </row>
    <row r="427" spans="1:13">
      <c r="A427" s="8">
        <v>38584</v>
      </c>
      <c r="B427" t="s">
        <v>382</v>
      </c>
      <c r="C427" t="s">
        <v>383</v>
      </c>
      <c r="D427">
        <v>5</v>
      </c>
      <c r="E427">
        <v>59</v>
      </c>
      <c r="F427" t="s">
        <v>405</v>
      </c>
      <c r="G427" t="s">
        <v>455</v>
      </c>
      <c r="I427" t="s">
        <v>456</v>
      </c>
      <c r="J427" t="s">
        <v>56</v>
      </c>
      <c r="K427">
        <v>0.04</v>
      </c>
      <c r="L427">
        <v>1</v>
      </c>
      <c r="M427" t="s">
        <v>468</v>
      </c>
    </row>
    <row r="428" spans="1:13">
      <c r="A428" s="8">
        <v>38584</v>
      </c>
      <c r="B428" t="s">
        <v>382</v>
      </c>
      <c r="C428" t="s">
        <v>383</v>
      </c>
      <c r="D428">
        <v>5</v>
      </c>
      <c r="E428">
        <v>59</v>
      </c>
      <c r="F428" t="s">
        <v>405</v>
      </c>
      <c r="G428" t="s">
        <v>469</v>
      </c>
      <c r="I428" t="s">
        <v>306</v>
      </c>
      <c r="K428">
        <v>26.28</v>
      </c>
    </row>
    <row r="429" spans="1:13">
      <c r="A429" s="8">
        <v>38584</v>
      </c>
      <c r="B429" t="s">
        <v>382</v>
      </c>
      <c r="C429" t="s">
        <v>383</v>
      </c>
      <c r="D429">
        <v>5</v>
      </c>
      <c r="E429">
        <v>59</v>
      </c>
      <c r="F429" t="s">
        <v>405</v>
      </c>
      <c r="G429" t="s">
        <v>466</v>
      </c>
      <c r="I429" t="s">
        <v>456</v>
      </c>
      <c r="J429" t="s">
        <v>56</v>
      </c>
      <c r="K429">
        <v>3.92</v>
      </c>
      <c r="L429">
        <v>1</v>
      </c>
      <c r="M429" t="s">
        <v>467</v>
      </c>
    </row>
    <row r="430" spans="1:13">
      <c r="A430" s="8">
        <v>38584</v>
      </c>
      <c r="B430" t="s">
        <v>382</v>
      </c>
      <c r="C430" t="s">
        <v>383</v>
      </c>
      <c r="D430">
        <v>5</v>
      </c>
      <c r="E430">
        <v>59</v>
      </c>
      <c r="F430" t="s">
        <v>405</v>
      </c>
      <c r="G430" t="s">
        <v>353</v>
      </c>
      <c r="I430" t="s">
        <v>338</v>
      </c>
      <c r="K430">
        <v>1.89</v>
      </c>
    </row>
    <row r="431" spans="1:13">
      <c r="A431" s="8">
        <v>38584</v>
      </c>
      <c r="B431" t="s">
        <v>382</v>
      </c>
      <c r="C431" t="s">
        <v>383</v>
      </c>
      <c r="D431">
        <v>5</v>
      </c>
      <c r="E431">
        <v>59</v>
      </c>
      <c r="F431" t="s">
        <v>405</v>
      </c>
      <c r="G431" t="s">
        <v>470</v>
      </c>
      <c r="I431" t="s">
        <v>471</v>
      </c>
      <c r="J431" t="s">
        <v>56</v>
      </c>
      <c r="K431">
        <v>0.03</v>
      </c>
    </row>
    <row r="432" spans="1:13">
      <c r="A432" s="8">
        <v>38584</v>
      </c>
      <c r="B432" t="s">
        <v>382</v>
      </c>
      <c r="C432" t="s">
        <v>383</v>
      </c>
      <c r="D432">
        <v>5</v>
      </c>
      <c r="E432">
        <v>59</v>
      </c>
      <c r="F432" t="s">
        <v>405</v>
      </c>
      <c r="G432" t="s">
        <v>389</v>
      </c>
      <c r="I432" t="s">
        <v>380</v>
      </c>
      <c r="J432" t="s">
        <v>56</v>
      </c>
      <c r="K432">
        <f>3.92+2.5</f>
        <v>6.42</v>
      </c>
      <c r="L432">
        <v>2</v>
      </c>
      <c r="M432" t="s">
        <v>465</v>
      </c>
    </row>
    <row r="433" spans="1:13">
      <c r="A433" s="8">
        <v>38584</v>
      </c>
      <c r="B433" t="s">
        <v>382</v>
      </c>
      <c r="C433" t="s">
        <v>383</v>
      </c>
      <c r="D433">
        <v>5</v>
      </c>
      <c r="E433">
        <v>59</v>
      </c>
      <c r="F433" t="s">
        <v>405</v>
      </c>
      <c r="G433" t="s">
        <v>473</v>
      </c>
      <c r="I433" t="s">
        <v>450</v>
      </c>
      <c r="J433" t="s">
        <v>56</v>
      </c>
      <c r="K433">
        <v>0.71</v>
      </c>
      <c r="L433">
        <v>1</v>
      </c>
      <c r="M433" t="s">
        <v>474</v>
      </c>
    </row>
    <row r="434" spans="1:13">
      <c r="A434" s="8">
        <v>38584</v>
      </c>
      <c r="B434" t="s">
        <v>382</v>
      </c>
      <c r="C434" t="s">
        <v>383</v>
      </c>
      <c r="D434">
        <v>5</v>
      </c>
      <c r="E434">
        <v>59</v>
      </c>
      <c r="F434" t="s">
        <v>405</v>
      </c>
      <c r="G434" t="s">
        <v>475</v>
      </c>
      <c r="H434" t="s">
        <v>476</v>
      </c>
      <c r="I434" t="s">
        <v>338</v>
      </c>
      <c r="K434">
        <v>2.2000000000000002</v>
      </c>
    </row>
    <row r="435" spans="1:13">
      <c r="A435" s="8">
        <v>38584</v>
      </c>
      <c r="B435" t="s">
        <v>382</v>
      </c>
      <c r="C435" t="s">
        <v>383</v>
      </c>
      <c r="D435">
        <v>5</v>
      </c>
      <c r="E435">
        <v>59</v>
      </c>
      <c r="F435" t="s">
        <v>405</v>
      </c>
      <c r="G435" t="s">
        <v>477</v>
      </c>
      <c r="H435" t="s">
        <v>478</v>
      </c>
      <c r="I435" t="s">
        <v>338</v>
      </c>
      <c r="K435">
        <v>1.77</v>
      </c>
    </row>
    <row r="436" spans="1:13">
      <c r="A436" s="8">
        <v>38584</v>
      </c>
      <c r="B436" t="s">
        <v>382</v>
      </c>
      <c r="C436" t="s">
        <v>383</v>
      </c>
      <c r="D436">
        <v>6</v>
      </c>
      <c r="E436">
        <v>60</v>
      </c>
      <c r="F436" t="s">
        <v>354</v>
      </c>
      <c r="G436" t="s">
        <v>369</v>
      </c>
      <c r="I436" t="s">
        <v>370</v>
      </c>
      <c r="K436">
        <v>0.08</v>
      </c>
    </row>
    <row r="437" spans="1:13">
      <c r="A437" s="8">
        <v>38584</v>
      </c>
      <c r="B437" t="s">
        <v>382</v>
      </c>
      <c r="C437" t="s">
        <v>383</v>
      </c>
      <c r="D437">
        <v>6</v>
      </c>
      <c r="E437">
        <v>60</v>
      </c>
      <c r="F437" t="s">
        <v>354</v>
      </c>
      <c r="G437" t="s">
        <v>307</v>
      </c>
      <c r="I437" t="s">
        <v>338</v>
      </c>
      <c r="K437">
        <v>7</v>
      </c>
    </row>
    <row r="438" spans="1:13">
      <c r="A438" s="8">
        <v>38584</v>
      </c>
      <c r="B438" t="s">
        <v>382</v>
      </c>
      <c r="C438" t="s">
        <v>383</v>
      </c>
      <c r="D438">
        <v>6</v>
      </c>
      <c r="E438">
        <v>60</v>
      </c>
      <c r="F438" t="s">
        <v>354</v>
      </c>
      <c r="G438" t="s">
        <v>310</v>
      </c>
      <c r="I438" t="s">
        <v>338</v>
      </c>
      <c r="K438">
        <v>6.84</v>
      </c>
    </row>
    <row r="439" spans="1:13">
      <c r="A439" s="8">
        <v>38584</v>
      </c>
      <c r="B439" t="s">
        <v>382</v>
      </c>
      <c r="C439" t="s">
        <v>383</v>
      </c>
      <c r="D439">
        <v>6</v>
      </c>
      <c r="E439">
        <v>60</v>
      </c>
      <c r="F439" t="s">
        <v>354</v>
      </c>
      <c r="G439" t="s">
        <v>336</v>
      </c>
      <c r="I439" t="s">
        <v>304</v>
      </c>
      <c r="K439">
        <f>3.95+0.46</f>
        <v>4.41</v>
      </c>
    </row>
    <row r="440" spans="1:13">
      <c r="A440" s="8">
        <v>38584</v>
      </c>
      <c r="B440" t="s">
        <v>382</v>
      </c>
      <c r="C440" t="s">
        <v>383</v>
      </c>
      <c r="D440">
        <v>6</v>
      </c>
      <c r="E440">
        <v>60</v>
      </c>
      <c r="F440" t="s">
        <v>354</v>
      </c>
      <c r="G440" t="s">
        <v>306</v>
      </c>
      <c r="I440" t="s">
        <v>306</v>
      </c>
      <c r="K440">
        <f>6.81+1.89</f>
        <v>8.6999999999999993</v>
      </c>
    </row>
    <row r="441" spans="1:13">
      <c r="A441" s="8">
        <v>38584</v>
      </c>
      <c r="B441" t="s">
        <v>382</v>
      </c>
      <c r="C441" t="s">
        <v>383</v>
      </c>
      <c r="D441">
        <v>6</v>
      </c>
      <c r="E441">
        <v>60</v>
      </c>
      <c r="F441" t="s">
        <v>354</v>
      </c>
      <c r="G441" t="s">
        <v>355</v>
      </c>
      <c r="I441" t="s">
        <v>450</v>
      </c>
      <c r="J441" t="s">
        <v>56</v>
      </c>
      <c r="K441">
        <v>3.45</v>
      </c>
      <c r="L441">
        <v>1</v>
      </c>
    </row>
    <row r="442" spans="1:13">
      <c r="A442" s="8">
        <v>38584</v>
      </c>
      <c r="B442" t="s">
        <v>382</v>
      </c>
      <c r="C442" t="s">
        <v>383</v>
      </c>
      <c r="D442">
        <v>6</v>
      </c>
      <c r="E442">
        <v>60</v>
      </c>
      <c r="F442" t="s">
        <v>354</v>
      </c>
      <c r="G442" t="s">
        <v>356</v>
      </c>
      <c r="I442" t="s">
        <v>450</v>
      </c>
      <c r="J442" t="s">
        <v>56</v>
      </c>
      <c r="K442">
        <v>0.18</v>
      </c>
      <c r="L442">
        <v>1</v>
      </c>
      <c r="M442" t="s">
        <v>357</v>
      </c>
    </row>
    <row r="443" spans="1:13">
      <c r="A443" s="8">
        <v>38584</v>
      </c>
      <c r="B443" t="s">
        <v>382</v>
      </c>
      <c r="C443" t="s">
        <v>383</v>
      </c>
      <c r="D443">
        <v>6</v>
      </c>
      <c r="E443">
        <v>60</v>
      </c>
      <c r="F443" t="s">
        <v>354</v>
      </c>
      <c r="G443" t="s">
        <v>514</v>
      </c>
      <c r="I443" t="s">
        <v>338</v>
      </c>
      <c r="K443">
        <v>0.34</v>
      </c>
    </row>
    <row r="444" spans="1:13">
      <c r="A444" s="8">
        <v>38584</v>
      </c>
      <c r="B444" t="s">
        <v>382</v>
      </c>
      <c r="C444" t="s">
        <v>383</v>
      </c>
      <c r="D444">
        <v>6</v>
      </c>
      <c r="E444">
        <v>60</v>
      </c>
      <c r="F444" t="s">
        <v>354</v>
      </c>
      <c r="G444" t="s">
        <v>443</v>
      </c>
      <c r="I444" t="s">
        <v>444</v>
      </c>
      <c r="K444">
        <f>1.04+0.17</f>
        <v>1.21</v>
      </c>
    </row>
    <row r="445" spans="1:13">
      <c r="A445" s="8">
        <v>38584</v>
      </c>
      <c r="B445" t="s">
        <v>382</v>
      </c>
      <c r="C445" t="s">
        <v>383</v>
      </c>
      <c r="D445">
        <v>6</v>
      </c>
      <c r="E445">
        <v>60</v>
      </c>
      <c r="F445" t="s">
        <v>354</v>
      </c>
      <c r="G445" t="s">
        <v>308</v>
      </c>
      <c r="I445" t="s">
        <v>338</v>
      </c>
      <c r="K445">
        <v>0.23</v>
      </c>
    </row>
    <row r="446" spans="1:13">
      <c r="A446" s="8">
        <v>38584</v>
      </c>
      <c r="B446" t="s">
        <v>382</v>
      </c>
      <c r="C446" t="s">
        <v>383</v>
      </c>
      <c r="D446">
        <v>6</v>
      </c>
      <c r="E446">
        <v>60</v>
      </c>
      <c r="F446" t="s">
        <v>354</v>
      </c>
      <c r="G446" t="s">
        <v>404</v>
      </c>
      <c r="I446" t="s">
        <v>338</v>
      </c>
      <c r="K446">
        <f>0.77+0.34</f>
        <v>1.1100000000000001</v>
      </c>
    </row>
    <row r="447" spans="1:13">
      <c r="A447" s="8">
        <v>38584</v>
      </c>
      <c r="B447" t="s">
        <v>382</v>
      </c>
      <c r="C447" t="s">
        <v>383</v>
      </c>
      <c r="D447">
        <v>6</v>
      </c>
      <c r="E447">
        <v>60</v>
      </c>
      <c r="F447" t="s">
        <v>354</v>
      </c>
      <c r="G447" t="s">
        <v>311</v>
      </c>
      <c r="H447" t="s">
        <v>358</v>
      </c>
      <c r="I447" t="s">
        <v>338</v>
      </c>
      <c r="K447">
        <f>19.91+0.68</f>
        <v>20.59</v>
      </c>
    </row>
    <row r="448" spans="1:13">
      <c r="A448" s="8">
        <v>38584</v>
      </c>
      <c r="B448" t="s">
        <v>382</v>
      </c>
      <c r="C448" t="s">
        <v>383</v>
      </c>
      <c r="D448">
        <v>6</v>
      </c>
      <c r="E448">
        <v>60</v>
      </c>
      <c r="F448" t="s">
        <v>354</v>
      </c>
      <c r="G448" t="s">
        <v>517</v>
      </c>
      <c r="H448" t="s">
        <v>359</v>
      </c>
      <c r="I448" t="s">
        <v>338</v>
      </c>
      <c r="K448">
        <v>0.79</v>
      </c>
      <c r="M448" t="s">
        <v>360</v>
      </c>
    </row>
    <row r="449" spans="1:13">
      <c r="A449" s="8">
        <v>38584</v>
      </c>
      <c r="B449" t="s">
        <v>382</v>
      </c>
      <c r="C449" t="s">
        <v>383</v>
      </c>
      <c r="D449">
        <v>6</v>
      </c>
      <c r="E449">
        <v>60</v>
      </c>
      <c r="F449" t="s">
        <v>354</v>
      </c>
      <c r="G449" t="s">
        <v>395</v>
      </c>
      <c r="H449" t="s">
        <v>361</v>
      </c>
      <c r="I449" t="s">
        <v>338</v>
      </c>
      <c r="K449">
        <v>1.19</v>
      </c>
      <c r="M449" t="s">
        <v>362</v>
      </c>
    </row>
    <row r="450" spans="1:13">
      <c r="A450" s="8">
        <v>38584</v>
      </c>
      <c r="B450" t="s">
        <v>382</v>
      </c>
      <c r="C450" t="s">
        <v>383</v>
      </c>
      <c r="D450">
        <v>6</v>
      </c>
      <c r="E450">
        <v>60</v>
      </c>
      <c r="F450" t="s">
        <v>354</v>
      </c>
      <c r="G450" t="s">
        <v>398</v>
      </c>
      <c r="H450" t="s">
        <v>363</v>
      </c>
      <c r="I450" t="s">
        <v>338</v>
      </c>
      <c r="K450">
        <v>0.12</v>
      </c>
    </row>
    <row r="451" spans="1:13">
      <c r="A451" s="8">
        <v>38584</v>
      </c>
      <c r="B451" t="s">
        <v>382</v>
      </c>
      <c r="C451" t="s">
        <v>383</v>
      </c>
      <c r="D451">
        <v>6</v>
      </c>
      <c r="E451">
        <v>60</v>
      </c>
      <c r="F451" t="s">
        <v>354</v>
      </c>
      <c r="G451" t="s">
        <v>400</v>
      </c>
      <c r="H451" t="s">
        <v>364</v>
      </c>
      <c r="I451" t="s">
        <v>338</v>
      </c>
      <c r="K451">
        <v>7.0000000000000007E-2</v>
      </c>
    </row>
    <row r="452" spans="1:13">
      <c r="A452" s="8">
        <v>38584</v>
      </c>
      <c r="B452" t="s">
        <v>382</v>
      </c>
      <c r="C452" t="s">
        <v>383</v>
      </c>
      <c r="D452">
        <v>6</v>
      </c>
      <c r="E452">
        <v>60</v>
      </c>
      <c r="F452" t="s">
        <v>354</v>
      </c>
      <c r="G452" t="s">
        <v>365</v>
      </c>
      <c r="H452" t="s">
        <v>366</v>
      </c>
      <c r="I452" t="s">
        <v>338</v>
      </c>
      <c r="K452">
        <v>0.25</v>
      </c>
    </row>
    <row r="453" spans="1:13">
      <c r="A453" s="8">
        <v>38584</v>
      </c>
      <c r="B453" t="s">
        <v>382</v>
      </c>
      <c r="C453" t="s">
        <v>383</v>
      </c>
      <c r="D453">
        <v>6</v>
      </c>
      <c r="E453">
        <v>60</v>
      </c>
      <c r="F453" t="s">
        <v>354</v>
      </c>
      <c r="G453" t="s">
        <v>367</v>
      </c>
      <c r="H453" t="s">
        <v>368</v>
      </c>
      <c r="I453" t="s">
        <v>338</v>
      </c>
      <c r="K453">
        <v>0.23</v>
      </c>
    </row>
    <row r="454" spans="1:13">
      <c r="A454" s="8">
        <v>38584</v>
      </c>
      <c r="B454" t="s">
        <v>382</v>
      </c>
      <c r="C454" t="s">
        <v>383</v>
      </c>
      <c r="D454">
        <v>6</v>
      </c>
      <c r="E454">
        <v>60</v>
      </c>
      <c r="F454" t="s">
        <v>354</v>
      </c>
      <c r="G454" t="s">
        <v>423</v>
      </c>
      <c r="H454" t="s">
        <v>424</v>
      </c>
      <c r="I454" t="s">
        <v>338</v>
      </c>
      <c r="K454">
        <v>0.02</v>
      </c>
    </row>
    <row r="455" spans="1:13">
      <c r="A455" s="8">
        <v>38584</v>
      </c>
      <c r="B455" t="s">
        <v>382</v>
      </c>
      <c r="C455" t="s">
        <v>383</v>
      </c>
      <c r="D455">
        <v>6</v>
      </c>
      <c r="E455">
        <v>60</v>
      </c>
      <c r="F455" t="s">
        <v>354</v>
      </c>
      <c r="G455" t="s">
        <v>425</v>
      </c>
      <c r="H455" t="s">
        <v>426</v>
      </c>
      <c r="I455" t="s">
        <v>338</v>
      </c>
      <c r="K455">
        <v>0.01</v>
      </c>
    </row>
    <row r="456" spans="1:13">
      <c r="A456" s="8">
        <v>38586</v>
      </c>
      <c r="B456" t="s">
        <v>382</v>
      </c>
      <c r="C456" t="s">
        <v>383</v>
      </c>
      <c r="D456">
        <v>7</v>
      </c>
      <c r="E456">
        <v>61</v>
      </c>
      <c r="F456" t="s">
        <v>564</v>
      </c>
      <c r="G456" t="s">
        <v>567</v>
      </c>
      <c r="I456" t="s">
        <v>568</v>
      </c>
      <c r="J456" t="s">
        <v>56</v>
      </c>
      <c r="K456">
        <v>0.21</v>
      </c>
      <c r="L456">
        <v>1</v>
      </c>
    </row>
    <row r="457" spans="1:13">
      <c r="A457" s="8">
        <v>38586</v>
      </c>
      <c r="B457" t="s">
        <v>382</v>
      </c>
      <c r="C457" t="s">
        <v>383</v>
      </c>
      <c r="D457">
        <v>7</v>
      </c>
      <c r="E457">
        <v>61</v>
      </c>
      <c r="F457" t="s">
        <v>427</v>
      </c>
      <c r="G457" t="s">
        <v>369</v>
      </c>
      <c r="I457" t="s">
        <v>370</v>
      </c>
      <c r="K457">
        <v>1.92</v>
      </c>
    </row>
    <row r="458" spans="1:13">
      <c r="A458" s="8">
        <v>38586</v>
      </c>
      <c r="B458" t="s">
        <v>382</v>
      </c>
      <c r="C458" t="s">
        <v>383</v>
      </c>
      <c r="D458">
        <v>7</v>
      </c>
      <c r="E458">
        <v>61</v>
      </c>
      <c r="F458" t="s">
        <v>427</v>
      </c>
      <c r="G458" t="s">
        <v>379</v>
      </c>
      <c r="I458" t="s">
        <v>380</v>
      </c>
      <c r="J458" t="s">
        <v>56</v>
      </c>
      <c r="K458">
        <v>0.5</v>
      </c>
      <c r="L458">
        <v>1</v>
      </c>
      <c r="M458" t="s">
        <v>435</v>
      </c>
    </row>
    <row r="459" spans="1:13">
      <c r="A459" s="8">
        <v>38586</v>
      </c>
      <c r="B459" t="s">
        <v>382</v>
      </c>
      <c r="C459" t="s">
        <v>383</v>
      </c>
      <c r="D459">
        <v>7</v>
      </c>
      <c r="E459">
        <v>61</v>
      </c>
      <c r="F459" t="s">
        <v>427</v>
      </c>
      <c r="G459" t="s">
        <v>306</v>
      </c>
      <c r="I459" t="s">
        <v>306</v>
      </c>
      <c r="K459">
        <v>0.4</v>
      </c>
    </row>
    <row r="460" spans="1:13">
      <c r="A460" s="8">
        <v>38586</v>
      </c>
      <c r="B460" t="s">
        <v>382</v>
      </c>
      <c r="C460" t="s">
        <v>383</v>
      </c>
      <c r="D460">
        <v>7</v>
      </c>
      <c r="E460">
        <v>61</v>
      </c>
      <c r="F460" t="s">
        <v>427</v>
      </c>
      <c r="G460" t="s">
        <v>440</v>
      </c>
      <c r="I460" t="s">
        <v>441</v>
      </c>
      <c r="J460" t="s">
        <v>56</v>
      </c>
      <c r="K460">
        <v>1.51</v>
      </c>
    </row>
    <row r="461" spans="1:13">
      <c r="A461" s="8">
        <v>38586</v>
      </c>
      <c r="B461" t="s">
        <v>382</v>
      </c>
      <c r="C461" t="s">
        <v>383</v>
      </c>
      <c r="D461">
        <v>7</v>
      </c>
      <c r="E461">
        <v>61</v>
      </c>
      <c r="F461" t="s">
        <v>427</v>
      </c>
      <c r="G461" t="s">
        <v>371</v>
      </c>
      <c r="I461" t="s">
        <v>441</v>
      </c>
      <c r="J461" t="s">
        <v>56</v>
      </c>
      <c r="K461">
        <v>3.12</v>
      </c>
    </row>
    <row r="462" spans="1:13">
      <c r="A462" s="8">
        <v>38586</v>
      </c>
      <c r="B462" t="s">
        <v>382</v>
      </c>
      <c r="C462" t="s">
        <v>383</v>
      </c>
      <c r="D462">
        <v>7</v>
      </c>
      <c r="E462">
        <v>61</v>
      </c>
      <c r="F462" t="s">
        <v>427</v>
      </c>
      <c r="G462" t="s">
        <v>430</v>
      </c>
      <c r="I462" t="s">
        <v>431</v>
      </c>
      <c r="J462" t="s">
        <v>56</v>
      </c>
      <c r="K462">
        <v>0.34</v>
      </c>
    </row>
    <row r="463" spans="1:13">
      <c r="A463" s="8">
        <v>38586</v>
      </c>
      <c r="B463" t="s">
        <v>382</v>
      </c>
      <c r="C463" t="s">
        <v>383</v>
      </c>
      <c r="D463">
        <v>7</v>
      </c>
      <c r="E463">
        <v>61</v>
      </c>
      <c r="F463" t="s">
        <v>427</v>
      </c>
      <c r="G463" t="s">
        <v>432</v>
      </c>
      <c r="I463" t="s">
        <v>447</v>
      </c>
      <c r="J463" t="s">
        <v>56</v>
      </c>
      <c r="K463">
        <v>0.77</v>
      </c>
      <c r="L463">
        <v>2</v>
      </c>
      <c r="M463" t="s">
        <v>433</v>
      </c>
    </row>
    <row r="464" spans="1:13">
      <c r="A464" s="8">
        <v>38586</v>
      </c>
      <c r="B464" t="s">
        <v>382</v>
      </c>
      <c r="C464" t="s">
        <v>383</v>
      </c>
      <c r="D464">
        <v>7</v>
      </c>
      <c r="E464">
        <v>61</v>
      </c>
      <c r="F464" t="s">
        <v>427</v>
      </c>
      <c r="G464" t="s">
        <v>389</v>
      </c>
      <c r="I464" t="s">
        <v>380</v>
      </c>
      <c r="J464" t="s">
        <v>56</v>
      </c>
      <c r="K464">
        <v>1.94</v>
      </c>
      <c r="L464">
        <v>1</v>
      </c>
      <c r="M464" t="s">
        <v>434</v>
      </c>
    </row>
    <row r="465" spans="1:13">
      <c r="A465" s="8">
        <v>38586</v>
      </c>
      <c r="B465" t="s">
        <v>382</v>
      </c>
      <c r="C465" t="s">
        <v>383</v>
      </c>
      <c r="D465">
        <v>7</v>
      </c>
      <c r="E465">
        <v>61</v>
      </c>
      <c r="F465" t="s">
        <v>564</v>
      </c>
      <c r="G465" t="s">
        <v>565</v>
      </c>
      <c r="I465" t="s">
        <v>450</v>
      </c>
      <c r="J465" t="s">
        <v>56</v>
      </c>
      <c r="K465">
        <v>0.28000000000000003</v>
      </c>
      <c r="L465">
        <v>1</v>
      </c>
      <c r="M465" t="s">
        <v>566</v>
      </c>
    </row>
    <row r="466" spans="1:13">
      <c r="A466" s="8">
        <v>38586</v>
      </c>
      <c r="B466" t="s">
        <v>382</v>
      </c>
      <c r="C466" t="s">
        <v>383</v>
      </c>
      <c r="D466">
        <v>7</v>
      </c>
      <c r="E466">
        <v>61</v>
      </c>
      <c r="F466" t="s">
        <v>427</v>
      </c>
      <c r="G466" t="s">
        <v>436</v>
      </c>
      <c r="I466" t="s">
        <v>562</v>
      </c>
      <c r="J466" t="s">
        <v>56</v>
      </c>
      <c r="K466">
        <v>0.56000000000000005</v>
      </c>
      <c r="L466">
        <v>1</v>
      </c>
      <c r="M466" t="s">
        <v>563</v>
      </c>
    </row>
    <row r="467" spans="1:13">
      <c r="A467" s="8">
        <v>38586</v>
      </c>
      <c r="B467" t="s">
        <v>382</v>
      </c>
      <c r="C467" t="s">
        <v>383</v>
      </c>
      <c r="D467">
        <v>7</v>
      </c>
      <c r="E467">
        <v>61</v>
      </c>
      <c r="F467" t="s">
        <v>427</v>
      </c>
      <c r="G467" t="s">
        <v>404</v>
      </c>
      <c r="I467" t="s">
        <v>338</v>
      </c>
      <c r="K467">
        <v>2.93</v>
      </c>
    </row>
    <row r="468" spans="1:13">
      <c r="A468" s="8">
        <v>38586</v>
      </c>
      <c r="B468" t="s">
        <v>382</v>
      </c>
      <c r="C468" t="s">
        <v>383</v>
      </c>
      <c r="D468">
        <v>7</v>
      </c>
      <c r="E468">
        <v>61</v>
      </c>
      <c r="F468" t="s">
        <v>427</v>
      </c>
      <c r="G468" t="s">
        <v>311</v>
      </c>
      <c r="H468" t="s">
        <v>428</v>
      </c>
      <c r="I468" t="s">
        <v>338</v>
      </c>
      <c r="K468">
        <v>7.43</v>
      </c>
    </row>
    <row r="469" spans="1:13">
      <c r="A469" s="8">
        <v>38586</v>
      </c>
      <c r="B469" t="s">
        <v>382</v>
      </c>
      <c r="C469" t="s">
        <v>383</v>
      </c>
      <c r="D469">
        <v>7</v>
      </c>
      <c r="E469">
        <v>61</v>
      </c>
      <c r="F469" t="s">
        <v>427</v>
      </c>
      <c r="G469" t="s">
        <v>517</v>
      </c>
      <c r="H469" t="s">
        <v>429</v>
      </c>
      <c r="I469" t="s">
        <v>338</v>
      </c>
      <c r="K469">
        <f>7.72+18.83+19.47</f>
        <v>46.019999999999996</v>
      </c>
    </row>
    <row r="470" spans="1:13">
      <c r="A470" s="8">
        <v>38586</v>
      </c>
      <c r="B470" t="s">
        <v>503</v>
      </c>
      <c r="C470" t="s">
        <v>504</v>
      </c>
      <c r="D470">
        <v>8</v>
      </c>
      <c r="E470">
        <v>62</v>
      </c>
      <c r="F470" t="s">
        <v>571</v>
      </c>
      <c r="G470" t="s">
        <v>579</v>
      </c>
      <c r="I470" t="s">
        <v>580</v>
      </c>
      <c r="K470">
        <f>0.15+0.25</f>
        <v>0.4</v>
      </c>
    </row>
    <row r="471" spans="1:13">
      <c r="A471" s="8">
        <v>38586</v>
      </c>
      <c r="B471" t="s">
        <v>503</v>
      </c>
      <c r="C471" t="s">
        <v>504</v>
      </c>
      <c r="D471">
        <v>8</v>
      </c>
      <c r="E471">
        <v>62</v>
      </c>
      <c r="F471" t="s">
        <v>571</v>
      </c>
      <c r="G471" t="s">
        <v>133</v>
      </c>
      <c r="I471" t="s">
        <v>131</v>
      </c>
      <c r="K471">
        <f>14.52+1.41+0.34+141.99+94.51+2.05</f>
        <v>254.82000000000005</v>
      </c>
    </row>
    <row r="472" spans="1:13">
      <c r="A472" s="8">
        <v>38586</v>
      </c>
      <c r="B472" t="s">
        <v>569</v>
      </c>
      <c r="C472" t="s">
        <v>570</v>
      </c>
      <c r="D472">
        <v>8</v>
      </c>
      <c r="E472">
        <v>62</v>
      </c>
      <c r="F472" t="s">
        <v>460</v>
      </c>
      <c r="G472" t="s">
        <v>639</v>
      </c>
      <c r="I472" t="s">
        <v>640</v>
      </c>
      <c r="J472" t="s">
        <v>56</v>
      </c>
      <c r="K472">
        <v>1.08</v>
      </c>
    </row>
    <row r="473" spans="1:13">
      <c r="A473" s="8">
        <v>38586</v>
      </c>
      <c r="B473" t="s">
        <v>569</v>
      </c>
      <c r="C473" t="s">
        <v>570</v>
      </c>
      <c r="D473">
        <v>8</v>
      </c>
      <c r="E473">
        <v>62</v>
      </c>
      <c r="F473" t="s">
        <v>571</v>
      </c>
      <c r="G473" t="s">
        <v>572</v>
      </c>
      <c r="I473" t="s">
        <v>573</v>
      </c>
      <c r="K473">
        <v>0.69</v>
      </c>
    </row>
    <row r="474" spans="1:13">
      <c r="A474" s="8">
        <v>38586</v>
      </c>
      <c r="B474" t="s">
        <v>569</v>
      </c>
      <c r="C474" t="s">
        <v>570</v>
      </c>
      <c r="D474">
        <v>8</v>
      </c>
      <c r="E474">
        <v>62</v>
      </c>
      <c r="F474" t="s">
        <v>460</v>
      </c>
      <c r="G474" t="s">
        <v>641</v>
      </c>
      <c r="I474" t="s">
        <v>520</v>
      </c>
      <c r="K474">
        <v>0.39</v>
      </c>
    </row>
    <row r="475" spans="1:13">
      <c r="A475" s="8">
        <v>38586</v>
      </c>
      <c r="B475" t="s">
        <v>503</v>
      </c>
      <c r="C475" t="s">
        <v>504</v>
      </c>
      <c r="D475">
        <v>8</v>
      </c>
      <c r="E475">
        <v>62</v>
      </c>
      <c r="F475" t="s">
        <v>571</v>
      </c>
      <c r="G475" t="s">
        <v>581</v>
      </c>
      <c r="I475" t="s">
        <v>507</v>
      </c>
      <c r="K475">
        <f>2.58+0.45+19.74+0.41</f>
        <v>23.18</v>
      </c>
    </row>
    <row r="476" spans="1:13">
      <c r="A476" s="8">
        <v>38586</v>
      </c>
      <c r="B476" t="s">
        <v>503</v>
      </c>
      <c r="C476" t="s">
        <v>504</v>
      </c>
      <c r="D476">
        <v>8</v>
      </c>
      <c r="E476">
        <v>62</v>
      </c>
      <c r="F476" t="s">
        <v>571</v>
      </c>
      <c r="G476" t="s">
        <v>574</v>
      </c>
      <c r="H476" t="s">
        <v>575</v>
      </c>
      <c r="I476" t="s">
        <v>507</v>
      </c>
      <c r="K476">
        <f>4.63+3.33+0.76+0.15+11.25+0.27+0.13+0.24</f>
        <v>20.759999999999998</v>
      </c>
      <c r="M476" t="s">
        <v>576</v>
      </c>
    </row>
    <row r="477" spans="1:13">
      <c r="A477" s="8">
        <v>38586</v>
      </c>
      <c r="B477" t="s">
        <v>503</v>
      </c>
      <c r="C477" t="s">
        <v>504</v>
      </c>
      <c r="D477">
        <v>8</v>
      </c>
      <c r="E477">
        <v>62</v>
      </c>
      <c r="F477" t="s">
        <v>571</v>
      </c>
      <c r="G477" t="s">
        <v>577</v>
      </c>
      <c r="H477" t="s">
        <v>578</v>
      </c>
      <c r="I477" t="s">
        <v>507</v>
      </c>
      <c r="K477">
        <f>2.6+1.16+0.02+0.47</f>
        <v>4.25</v>
      </c>
    </row>
    <row r="478" spans="1:13">
      <c r="A478" s="8">
        <v>38586</v>
      </c>
      <c r="B478" t="s">
        <v>503</v>
      </c>
      <c r="C478" t="s">
        <v>504</v>
      </c>
      <c r="D478">
        <v>8</v>
      </c>
      <c r="E478">
        <v>62</v>
      </c>
      <c r="F478" t="s">
        <v>571</v>
      </c>
      <c r="G478" t="s">
        <v>582</v>
      </c>
      <c r="H478" t="s">
        <v>459</v>
      </c>
      <c r="I478" t="s">
        <v>507</v>
      </c>
      <c r="K478">
        <v>43.97</v>
      </c>
    </row>
    <row r="479" spans="1:13">
      <c r="A479" s="8">
        <v>38586</v>
      </c>
      <c r="B479" t="s">
        <v>503</v>
      </c>
      <c r="C479" t="s">
        <v>504</v>
      </c>
      <c r="D479">
        <v>8</v>
      </c>
      <c r="E479">
        <v>62</v>
      </c>
      <c r="F479" t="s">
        <v>460</v>
      </c>
      <c r="G479" t="s">
        <v>461</v>
      </c>
      <c r="H479" t="s">
        <v>462</v>
      </c>
      <c r="I479" t="s">
        <v>463</v>
      </c>
      <c r="K479">
        <f>0.09+0.01</f>
        <v>9.9999999999999992E-2</v>
      </c>
    </row>
    <row r="480" spans="1:13">
      <c r="A480" s="8">
        <v>38586</v>
      </c>
      <c r="B480" t="s">
        <v>216</v>
      </c>
      <c r="C480" t="s">
        <v>294</v>
      </c>
      <c r="D480">
        <v>8</v>
      </c>
      <c r="E480">
        <v>62</v>
      </c>
      <c r="F480" t="s">
        <v>628</v>
      </c>
      <c r="G480" t="s">
        <v>107</v>
      </c>
      <c r="H480" t="s">
        <v>629</v>
      </c>
      <c r="I480" t="s">
        <v>94</v>
      </c>
      <c r="K480">
        <v>1.22</v>
      </c>
    </row>
    <row r="481" spans="1:13">
      <c r="A481" s="8">
        <v>38586</v>
      </c>
      <c r="B481" t="s">
        <v>216</v>
      </c>
      <c r="C481" t="s">
        <v>294</v>
      </c>
      <c r="D481">
        <v>8</v>
      </c>
      <c r="E481">
        <v>62</v>
      </c>
      <c r="F481" t="s">
        <v>628</v>
      </c>
      <c r="G481" t="s">
        <v>109</v>
      </c>
      <c r="H481" t="s">
        <v>630</v>
      </c>
      <c r="I481" t="s">
        <v>631</v>
      </c>
      <c r="K481">
        <v>0.18</v>
      </c>
    </row>
    <row r="482" spans="1:13">
      <c r="A482" s="8">
        <v>38586</v>
      </c>
      <c r="B482" t="s">
        <v>216</v>
      </c>
      <c r="C482" t="s">
        <v>294</v>
      </c>
      <c r="D482">
        <v>8</v>
      </c>
      <c r="E482">
        <v>62</v>
      </c>
      <c r="F482" t="s">
        <v>632</v>
      </c>
      <c r="G482" t="s">
        <v>633</v>
      </c>
      <c r="H482" t="s">
        <v>634</v>
      </c>
      <c r="I482" t="s">
        <v>631</v>
      </c>
      <c r="K482">
        <v>17.100000000000001</v>
      </c>
      <c r="M482" t="s">
        <v>635</v>
      </c>
    </row>
    <row r="483" spans="1:13">
      <c r="A483" s="8">
        <v>38586</v>
      </c>
      <c r="B483" t="s">
        <v>216</v>
      </c>
      <c r="C483" t="s">
        <v>294</v>
      </c>
      <c r="D483">
        <v>8</v>
      </c>
      <c r="E483">
        <v>62</v>
      </c>
      <c r="F483" t="s">
        <v>632</v>
      </c>
      <c r="G483" t="s">
        <v>636</v>
      </c>
      <c r="H483" t="s">
        <v>637</v>
      </c>
      <c r="I483" t="s">
        <v>631</v>
      </c>
      <c r="K483">
        <f>6.06+3.32</f>
        <v>9.379999999999999</v>
      </c>
      <c r="M483" t="s">
        <v>638</v>
      </c>
    </row>
    <row r="484" spans="1:13">
      <c r="A484" s="8">
        <v>38586</v>
      </c>
      <c r="B484" t="s">
        <v>569</v>
      </c>
      <c r="C484" t="s">
        <v>570</v>
      </c>
      <c r="D484">
        <v>9</v>
      </c>
      <c r="E484">
        <v>63</v>
      </c>
      <c r="F484" t="s">
        <v>521</v>
      </c>
      <c r="G484" t="s">
        <v>523</v>
      </c>
      <c r="I484" t="s">
        <v>524</v>
      </c>
      <c r="K484">
        <f>0.2+0.41+0.34</f>
        <v>0.95</v>
      </c>
    </row>
    <row r="485" spans="1:13">
      <c r="A485" s="8">
        <v>38586</v>
      </c>
      <c r="B485" t="s">
        <v>569</v>
      </c>
      <c r="C485" t="s">
        <v>570</v>
      </c>
      <c r="D485">
        <v>9</v>
      </c>
      <c r="E485">
        <v>63</v>
      </c>
      <c r="F485" t="s">
        <v>521</v>
      </c>
      <c r="G485" t="s">
        <v>522</v>
      </c>
      <c r="I485" t="s">
        <v>463</v>
      </c>
      <c r="K485">
        <f>56+166</f>
        <v>222</v>
      </c>
    </row>
    <row r="486" spans="1:13">
      <c r="A486" s="8">
        <v>38586</v>
      </c>
      <c r="B486" t="s">
        <v>569</v>
      </c>
      <c r="C486" t="s">
        <v>570</v>
      </c>
      <c r="D486">
        <v>9</v>
      </c>
      <c r="E486">
        <v>63</v>
      </c>
      <c r="F486" t="s">
        <v>521</v>
      </c>
      <c r="G486" t="s">
        <v>525</v>
      </c>
      <c r="I486" t="s">
        <v>526</v>
      </c>
      <c r="J486" t="s">
        <v>56</v>
      </c>
      <c r="K486">
        <v>0.13</v>
      </c>
    </row>
    <row r="487" spans="1:13">
      <c r="A487" s="8">
        <v>38586</v>
      </c>
      <c r="B487" t="s">
        <v>569</v>
      </c>
      <c r="C487" t="s">
        <v>570</v>
      </c>
      <c r="D487">
        <v>9</v>
      </c>
      <c r="E487">
        <v>63</v>
      </c>
      <c r="F487" t="s">
        <v>521</v>
      </c>
      <c r="G487" t="s">
        <v>527</v>
      </c>
      <c r="I487" t="s">
        <v>463</v>
      </c>
      <c r="K487">
        <v>24.67</v>
      </c>
    </row>
    <row r="488" spans="1:13">
      <c r="A488" s="8">
        <v>38586</v>
      </c>
      <c r="B488" t="s">
        <v>569</v>
      </c>
      <c r="C488" t="s">
        <v>570</v>
      </c>
      <c r="D488">
        <v>9</v>
      </c>
      <c r="E488">
        <v>63</v>
      </c>
      <c r="F488" t="s">
        <v>521</v>
      </c>
      <c r="G488" t="s">
        <v>528</v>
      </c>
      <c r="I488" t="s">
        <v>463</v>
      </c>
      <c r="K488">
        <v>23.51</v>
      </c>
      <c r="M488" t="s">
        <v>529</v>
      </c>
    </row>
    <row r="489" spans="1:13">
      <c r="A489" s="8">
        <v>38586</v>
      </c>
      <c r="B489" t="s">
        <v>569</v>
      </c>
      <c r="C489" t="s">
        <v>570</v>
      </c>
      <c r="D489">
        <v>9</v>
      </c>
      <c r="E489">
        <v>63</v>
      </c>
      <c r="F489" t="s">
        <v>521</v>
      </c>
      <c r="G489" t="s">
        <v>530</v>
      </c>
      <c r="H489" t="s">
        <v>531</v>
      </c>
      <c r="I489" t="s">
        <v>507</v>
      </c>
      <c r="K489">
        <v>9.23</v>
      </c>
      <c r="M489" t="s">
        <v>532</v>
      </c>
    </row>
    <row r="490" spans="1:13">
      <c r="A490" s="8">
        <v>38586</v>
      </c>
      <c r="B490" t="s">
        <v>503</v>
      </c>
      <c r="C490" t="s">
        <v>504</v>
      </c>
      <c r="D490">
        <v>9</v>
      </c>
      <c r="E490">
        <v>63</v>
      </c>
      <c r="F490" t="s">
        <v>533</v>
      </c>
      <c r="G490" t="s">
        <v>422</v>
      </c>
      <c r="H490" t="s">
        <v>594</v>
      </c>
      <c r="I490" t="s">
        <v>507</v>
      </c>
      <c r="K490">
        <v>2.7</v>
      </c>
    </row>
    <row r="491" spans="1:13">
      <c r="A491" s="8">
        <v>38586</v>
      </c>
      <c r="B491" t="s">
        <v>503</v>
      </c>
      <c r="C491" t="s">
        <v>504</v>
      </c>
      <c r="D491">
        <v>9</v>
      </c>
      <c r="E491">
        <v>63</v>
      </c>
      <c r="F491" t="s">
        <v>533</v>
      </c>
      <c r="G491" t="s">
        <v>595</v>
      </c>
      <c r="H491" t="s">
        <v>596</v>
      </c>
      <c r="I491" t="s">
        <v>507</v>
      </c>
      <c r="K491">
        <v>0.34</v>
      </c>
    </row>
    <row r="492" spans="1:13">
      <c r="A492" s="8">
        <v>38586</v>
      </c>
      <c r="B492" t="s">
        <v>503</v>
      </c>
      <c r="C492" t="s">
        <v>504</v>
      </c>
      <c r="D492">
        <v>9</v>
      </c>
      <c r="E492">
        <v>63</v>
      </c>
      <c r="F492" t="s">
        <v>533</v>
      </c>
      <c r="G492" t="s">
        <v>597</v>
      </c>
      <c r="H492" t="s">
        <v>511</v>
      </c>
      <c r="I492" t="s">
        <v>507</v>
      </c>
      <c r="K492">
        <v>0.21</v>
      </c>
    </row>
    <row r="493" spans="1:13">
      <c r="A493" s="8">
        <v>38586</v>
      </c>
      <c r="B493" t="s">
        <v>503</v>
      </c>
      <c r="C493" t="s">
        <v>504</v>
      </c>
      <c r="D493">
        <v>9</v>
      </c>
      <c r="E493">
        <v>63</v>
      </c>
      <c r="F493" t="s">
        <v>533</v>
      </c>
      <c r="G493" t="s">
        <v>577</v>
      </c>
      <c r="H493" t="s">
        <v>534</v>
      </c>
      <c r="I493" t="s">
        <v>507</v>
      </c>
      <c r="K493">
        <v>29.98</v>
      </c>
      <c r="M493" t="s">
        <v>535</v>
      </c>
    </row>
    <row r="494" spans="1:13">
      <c r="A494" s="8">
        <v>38586</v>
      </c>
      <c r="B494" t="s">
        <v>503</v>
      </c>
      <c r="C494" t="s">
        <v>504</v>
      </c>
      <c r="D494">
        <v>9</v>
      </c>
      <c r="E494">
        <v>63</v>
      </c>
      <c r="F494" t="s">
        <v>533</v>
      </c>
      <c r="G494" t="s">
        <v>582</v>
      </c>
      <c r="H494" t="s">
        <v>536</v>
      </c>
      <c r="I494" t="s">
        <v>507</v>
      </c>
      <c r="K494">
        <v>0.71</v>
      </c>
    </row>
    <row r="495" spans="1:13">
      <c r="A495" s="8">
        <v>38586</v>
      </c>
      <c r="B495" t="s">
        <v>503</v>
      </c>
      <c r="C495" t="s">
        <v>504</v>
      </c>
      <c r="D495">
        <v>9</v>
      </c>
      <c r="E495">
        <v>63</v>
      </c>
      <c r="F495" t="s">
        <v>533</v>
      </c>
      <c r="G495" t="s">
        <v>537</v>
      </c>
      <c r="H495" t="s">
        <v>538</v>
      </c>
      <c r="I495" t="s">
        <v>507</v>
      </c>
      <c r="K495">
        <v>0.12</v>
      </c>
    </row>
    <row r="496" spans="1:13">
      <c r="A496" s="8">
        <v>38586</v>
      </c>
      <c r="B496" t="s">
        <v>503</v>
      </c>
      <c r="C496" t="s">
        <v>504</v>
      </c>
      <c r="D496">
        <v>9</v>
      </c>
      <c r="E496">
        <v>63</v>
      </c>
      <c r="F496" t="s">
        <v>533</v>
      </c>
      <c r="G496" t="s">
        <v>539</v>
      </c>
      <c r="H496" t="s">
        <v>540</v>
      </c>
      <c r="I496" t="s">
        <v>507</v>
      </c>
      <c r="K496">
        <v>0.27</v>
      </c>
    </row>
    <row r="497" spans="1:13">
      <c r="A497" s="8">
        <v>38586</v>
      </c>
      <c r="B497" t="s">
        <v>503</v>
      </c>
      <c r="C497" t="s">
        <v>504</v>
      </c>
      <c r="D497">
        <v>9</v>
      </c>
      <c r="E497">
        <v>63</v>
      </c>
      <c r="F497" t="s">
        <v>533</v>
      </c>
      <c r="G497" t="s">
        <v>510</v>
      </c>
      <c r="H497" t="s">
        <v>416</v>
      </c>
      <c r="I497" t="s">
        <v>507</v>
      </c>
      <c r="K497">
        <v>0.56999999999999995</v>
      </c>
    </row>
    <row r="498" spans="1:13">
      <c r="A498" s="8">
        <v>38586</v>
      </c>
      <c r="B498" t="s">
        <v>503</v>
      </c>
      <c r="C498" t="s">
        <v>504</v>
      </c>
      <c r="D498">
        <v>9</v>
      </c>
      <c r="E498">
        <v>63</v>
      </c>
      <c r="F498" t="s">
        <v>533</v>
      </c>
      <c r="G498" t="s">
        <v>512</v>
      </c>
      <c r="H498" t="s">
        <v>417</v>
      </c>
      <c r="I498" t="s">
        <v>507</v>
      </c>
      <c r="K498">
        <v>0.9</v>
      </c>
    </row>
    <row r="499" spans="1:13">
      <c r="A499" s="8">
        <v>38586</v>
      </c>
      <c r="B499" t="s">
        <v>503</v>
      </c>
      <c r="C499" t="s">
        <v>504</v>
      </c>
      <c r="D499">
        <v>9</v>
      </c>
      <c r="E499">
        <v>63</v>
      </c>
      <c r="F499" t="s">
        <v>533</v>
      </c>
      <c r="G499" t="s">
        <v>418</v>
      </c>
      <c r="H499" t="s">
        <v>419</v>
      </c>
      <c r="I499" t="s">
        <v>507</v>
      </c>
      <c r="K499">
        <v>1.27</v>
      </c>
    </row>
    <row r="500" spans="1:13">
      <c r="A500" s="8">
        <v>38586</v>
      </c>
      <c r="B500" t="s">
        <v>503</v>
      </c>
      <c r="C500" t="s">
        <v>504</v>
      </c>
      <c r="D500">
        <v>9</v>
      </c>
      <c r="E500">
        <v>63</v>
      </c>
      <c r="F500" t="s">
        <v>533</v>
      </c>
      <c r="G500" t="s">
        <v>420</v>
      </c>
      <c r="H500" t="s">
        <v>421</v>
      </c>
      <c r="I500" t="s">
        <v>507</v>
      </c>
      <c r="K500">
        <v>1.1100000000000001</v>
      </c>
    </row>
    <row r="501" spans="1:13">
      <c r="A501" s="8">
        <v>38586</v>
      </c>
      <c r="B501" t="s">
        <v>503</v>
      </c>
      <c r="C501" t="s">
        <v>504</v>
      </c>
      <c r="D501">
        <v>10</v>
      </c>
      <c r="E501">
        <v>64</v>
      </c>
      <c r="F501" t="s">
        <v>598</v>
      </c>
      <c r="G501" t="s">
        <v>579</v>
      </c>
      <c r="I501" t="s">
        <v>580</v>
      </c>
      <c r="K501">
        <v>17.239999999999998</v>
      </c>
    </row>
    <row r="502" spans="1:13">
      <c r="A502" s="8">
        <v>38586</v>
      </c>
      <c r="B502" t="s">
        <v>503</v>
      </c>
      <c r="C502" t="s">
        <v>504</v>
      </c>
      <c r="D502">
        <v>10</v>
      </c>
      <c r="E502">
        <v>64</v>
      </c>
      <c r="F502" t="s">
        <v>598</v>
      </c>
      <c r="G502" t="s">
        <v>599</v>
      </c>
      <c r="I502" t="s">
        <v>507</v>
      </c>
      <c r="K502">
        <f>10.98+1.14</f>
        <v>12.120000000000001</v>
      </c>
    </row>
    <row r="503" spans="1:13">
      <c r="A503" s="8">
        <v>38586</v>
      </c>
      <c r="B503" t="s">
        <v>503</v>
      </c>
      <c r="C503" t="s">
        <v>504</v>
      </c>
      <c r="D503">
        <v>10</v>
      </c>
      <c r="E503">
        <v>64</v>
      </c>
      <c r="F503" t="s">
        <v>598</v>
      </c>
      <c r="G503" t="s">
        <v>527</v>
      </c>
      <c r="I503" t="s">
        <v>463</v>
      </c>
      <c r="K503">
        <v>6.84</v>
      </c>
      <c r="M503" t="s">
        <v>602</v>
      </c>
    </row>
    <row r="504" spans="1:13">
      <c r="A504" s="8">
        <v>38586</v>
      </c>
      <c r="B504" t="s">
        <v>503</v>
      </c>
      <c r="C504" t="s">
        <v>504</v>
      </c>
      <c r="D504">
        <v>10</v>
      </c>
      <c r="E504">
        <v>64</v>
      </c>
      <c r="F504" t="s">
        <v>598</v>
      </c>
      <c r="G504" t="s">
        <v>574</v>
      </c>
      <c r="H504" t="s">
        <v>600</v>
      </c>
      <c r="I504" t="s">
        <v>507</v>
      </c>
      <c r="K504">
        <v>16.350000000000001</v>
      </c>
    </row>
    <row r="505" spans="1:13">
      <c r="A505" s="8">
        <v>38586</v>
      </c>
      <c r="B505" t="s">
        <v>503</v>
      </c>
      <c r="C505" t="s">
        <v>504</v>
      </c>
      <c r="D505">
        <v>10</v>
      </c>
      <c r="E505">
        <v>64</v>
      </c>
      <c r="F505" t="s">
        <v>598</v>
      </c>
      <c r="G505" t="s">
        <v>577</v>
      </c>
      <c r="H505" t="s">
        <v>601</v>
      </c>
      <c r="I505" t="s">
        <v>507</v>
      </c>
      <c r="K505">
        <v>0.57999999999999996</v>
      </c>
    </row>
    <row r="506" spans="1:13">
      <c r="A506" s="8">
        <v>38586</v>
      </c>
      <c r="B506" t="s">
        <v>503</v>
      </c>
      <c r="C506" t="s">
        <v>504</v>
      </c>
      <c r="D506">
        <v>10</v>
      </c>
      <c r="E506">
        <v>64</v>
      </c>
      <c r="F506" t="s">
        <v>598</v>
      </c>
      <c r="G506" t="s">
        <v>582</v>
      </c>
      <c r="H506" t="s">
        <v>511</v>
      </c>
      <c r="I506" t="s">
        <v>507</v>
      </c>
      <c r="K506">
        <v>2.38</v>
      </c>
    </row>
    <row r="507" spans="1:13">
      <c r="A507" s="8">
        <v>38586</v>
      </c>
      <c r="B507" t="s">
        <v>503</v>
      </c>
      <c r="C507" t="s">
        <v>504</v>
      </c>
      <c r="D507">
        <v>10</v>
      </c>
      <c r="E507">
        <v>64</v>
      </c>
      <c r="F507" t="s">
        <v>598</v>
      </c>
      <c r="G507" t="s">
        <v>537</v>
      </c>
      <c r="H507" t="s">
        <v>459</v>
      </c>
      <c r="I507" t="s">
        <v>507</v>
      </c>
      <c r="K507">
        <v>1.53</v>
      </c>
    </row>
    <row r="508" spans="1:13">
      <c r="A508" s="8">
        <v>38586</v>
      </c>
      <c r="B508" t="s">
        <v>503</v>
      </c>
      <c r="C508" t="s">
        <v>504</v>
      </c>
      <c r="D508">
        <v>10</v>
      </c>
      <c r="E508">
        <v>64</v>
      </c>
      <c r="F508" t="s">
        <v>598</v>
      </c>
      <c r="G508" t="s">
        <v>539</v>
      </c>
      <c r="H508" t="s">
        <v>417</v>
      </c>
      <c r="I508" t="s">
        <v>507</v>
      </c>
      <c r="K508">
        <v>4.41</v>
      </c>
    </row>
    <row r="509" spans="1:13">
      <c r="A509" s="8">
        <v>38586</v>
      </c>
      <c r="B509" t="s">
        <v>503</v>
      </c>
      <c r="C509" t="s">
        <v>504</v>
      </c>
      <c r="D509">
        <v>10</v>
      </c>
      <c r="E509">
        <v>64</v>
      </c>
      <c r="F509" t="s">
        <v>598</v>
      </c>
      <c r="G509" t="s">
        <v>510</v>
      </c>
      <c r="H509" t="s">
        <v>603</v>
      </c>
      <c r="I509" t="s">
        <v>507</v>
      </c>
      <c r="K509">
        <v>0.5</v>
      </c>
    </row>
    <row r="510" spans="1:13">
      <c r="A510" s="8">
        <v>38586</v>
      </c>
      <c r="B510" t="s">
        <v>503</v>
      </c>
      <c r="C510" t="s">
        <v>504</v>
      </c>
      <c r="D510">
        <v>10</v>
      </c>
      <c r="E510">
        <v>64</v>
      </c>
      <c r="F510" t="s">
        <v>598</v>
      </c>
      <c r="G510" t="s">
        <v>512</v>
      </c>
      <c r="H510" t="s">
        <v>601</v>
      </c>
      <c r="I510" t="s">
        <v>507</v>
      </c>
      <c r="K510">
        <v>4.22</v>
      </c>
    </row>
    <row r="511" spans="1:13">
      <c r="A511" s="8">
        <v>38586</v>
      </c>
      <c r="B511" t="s">
        <v>503</v>
      </c>
      <c r="C511" t="s">
        <v>504</v>
      </c>
      <c r="D511">
        <v>10</v>
      </c>
      <c r="E511">
        <v>64</v>
      </c>
      <c r="F511" t="s">
        <v>598</v>
      </c>
      <c r="G511" t="s">
        <v>418</v>
      </c>
      <c r="H511" t="s">
        <v>604</v>
      </c>
      <c r="I511" t="s">
        <v>507</v>
      </c>
      <c r="K511">
        <v>1.92</v>
      </c>
    </row>
    <row r="512" spans="1:13">
      <c r="A512" s="8">
        <v>38586</v>
      </c>
      <c r="B512" t="s">
        <v>503</v>
      </c>
      <c r="C512" t="s">
        <v>504</v>
      </c>
      <c r="D512">
        <v>11</v>
      </c>
      <c r="E512">
        <v>65</v>
      </c>
      <c r="F512" t="s">
        <v>479</v>
      </c>
      <c r="G512" t="s">
        <v>599</v>
      </c>
      <c r="I512" t="s">
        <v>507</v>
      </c>
      <c r="K512">
        <f>25.33+3.96+0.23</f>
        <v>29.52</v>
      </c>
    </row>
    <row r="513" spans="1:13">
      <c r="A513" s="8">
        <v>38586</v>
      </c>
      <c r="B513" t="s">
        <v>503</v>
      </c>
      <c r="C513" t="s">
        <v>504</v>
      </c>
      <c r="D513">
        <v>11</v>
      </c>
      <c r="E513">
        <v>65</v>
      </c>
      <c r="F513" t="s">
        <v>479</v>
      </c>
      <c r="G513" t="s">
        <v>480</v>
      </c>
      <c r="I513" t="s">
        <v>481</v>
      </c>
      <c r="K513">
        <v>10.68</v>
      </c>
    </row>
    <row r="514" spans="1:13">
      <c r="A514" s="8">
        <v>38586</v>
      </c>
      <c r="B514" t="s">
        <v>200</v>
      </c>
      <c r="C514" t="s">
        <v>377</v>
      </c>
      <c r="D514">
        <v>11</v>
      </c>
      <c r="E514">
        <v>65</v>
      </c>
      <c r="F514" t="s">
        <v>493</v>
      </c>
      <c r="G514" t="s">
        <v>494</v>
      </c>
      <c r="I514" t="s">
        <v>113</v>
      </c>
      <c r="K514">
        <v>0.14000000000000001</v>
      </c>
    </row>
    <row r="515" spans="1:13">
      <c r="A515" s="8">
        <v>38586</v>
      </c>
      <c r="B515" t="s">
        <v>200</v>
      </c>
      <c r="C515" t="s">
        <v>377</v>
      </c>
      <c r="D515">
        <v>11</v>
      </c>
      <c r="E515">
        <v>65</v>
      </c>
      <c r="F515" t="s">
        <v>493</v>
      </c>
      <c r="G515" t="s">
        <v>495</v>
      </c>
      <c r="I515" t="s">
        <v>37</v>
      </c>
      <c r="K515">
        <v>12.36</v>
      </c>
    </row>
    <row r="516" spans="1:13">
      <c r="A516" s="8">
        <v>38586</v>
      </c>
      <c r="B516" t="s">
        <v>503</v>
      </c>
      <c r="C516" t="s">
        <v>504</v>
      </c>
      <c r="D516">
        <v>11</v>
      </c>
      <c r="E516">
        <v>65</v>
      </c>
      <c r="F516" t="s">
        <v>479</v>
      </c>
      <c r="G516" t="s">
        <v>574</v>
      </c>
      <c r="H516" t="s">
        <v>482</v>
      </c>
      <c r="I516" t="s">
        <v>507</v>
      </c>
      <c r="K516">
        <f>10.67+0.31+0.77</f>
        <v>11.75</v>
      </c>
    </row>
    <row r="517" spans="1:13">
      <c r="A517" s="8">
        <v>38586</v>
      </c>
      <c r="B517" t="s">
        <v>483</v>
      </c>
      <c r="C517" t="s">
        <v>484</v>
      </c>
      <c r="D517">
        <v>11</v>
      </c>
      <c r="E517">
        <v>65</v>
      </c>
      <c r="F517" t="s">
        <v>485</v>
      </c>
      <c r="G517" t="s">
        <v>517</v>
      </c>
      <c r="H517" t="s">
        <v>486</v>
      </c>
      <c r="I517" t="s">
        <v>631</v>
      </c>
      <c r="K517">
        <f>20.56+1.38</f>
        <v>21.939999999999998</v>
      </c>
      <c r="M517" t="s">
        <v>487</v>
      </c>
    </row>
    <row r="518" spans="1:13">
      <c r="A518" s="8">
        <v>38586</v>
      </c>
      <c r="B518" t="s">
        <v>483</v>
      </c>
      <c r="C518" t="s">
        <v>484</v>
      </c>
      <c r="D518">
        <v>11</v>
      </c>
      <c r="E518">
        <v>65</v>
      </c>
      <c r="F518" t="s">
        <v>488</v>
      </c>
      <c r="G518" t="s">
        <v>489</v>
      </c>
      <c r="H518" t="s">
        <v>490</v>
      </c>
      <c r="I518" t="s">
        <v>631</v>
      </c>
      <c r="K518">
        <v>0.12</v>
      </c>
    </row>
    <row r="519" spans="1:13">
      <c r="A519" s="8">
        <v>38586</v>
      </c>
      <c r="B519" t="s">
        <v>483</v>
      </c>
      <c r="C519" t="s">
        <v>484</v>
      </c>
      <c r="D519">
        <v>11</v>
      </c>
      <c r="E519">
        <v>65</v>
      </c>
      <c r="F519" t="s">
        <v>488</v>
      </c>
      <c r="G519" t="s">
        <v>491</v>
      </c>
      <c r="H519" t="s">
        <v>634</v>
      </c>
      <c r="I519" t="s">
        <v>631</v>
      </c>
      <c r="K519">
        <v>3.76</v>
      </c>
    </row>
    <row r="520" spans="1:13">
      <c r="A520" s="8">
        <v>38586</v>
      </c>
      <c r="B520" t="s">
        <v>483</v>
      </c>
      <c r="C520" t="s">
        <v>484</v>
      </c>
      <c r="D520">
        <v>11</v>
      </c>
      <c r="E520">
        <v>65</v>
      </c>
      <c r="F520" t="s">
        <v>488</v>
      </c>
      <c r="G520" t="s">
        <v>209</v>
      </c>
      <c r="H520" t="s">
        <v>492</v>
      </c>
      <c r="I520" t="s">
        <v>37</v>
      </c>
      <c r="K520">
        <v>8.85</v>
      </c>
    </row>
    <row r="521" spans="1:13">
      <c r="A521" s="8">
        <v>38581</v>
      </c>
      <c r="B521" t="s">
        <v>200</v>
      </c>
      <c r="C521" t="s">
        <v>496</v>
      </c>
      <c r="D521">
        <v>1</v>
      </c>
      <c r="E521">
        <v>66</v>
      </c>
      <c r="F521" t="s">
        <v>497</v>
      </c>
      <c r="G521" t="s">
        <v>624</v>
      </c>
      <c r="I521" t="s">
        <v>625</v>
      </c>
      <c r="K521">
        <f>0.07*1000</f>
        <v>70</v>
      </c>
    </row>
    <row r="522" spans="1:13">
      <c r="A522" s="8">
        <v>38581</v>
      </c>
      <c r="B522" t="s">
        <v>200</v>
      </c>
      <c r="C522" t="s">
        <v>496</v>
      </c>
      <c r="D522">
        <v>1</v>
      </c>
      <c r="E522">
        <v>66</v>
      </c>
      <c r="F522" t="s">
        <v>497</v>
      </c>
      <c r="G522" t="s">
        <v>627</v>
      </c>
      <c r="I522" t="s">
        <v>555</v>
      </c>
      <c r="K522">
        <v>15.05</v>
      </c>
    </row>
    <row r="523" spans="1:13">
      <c r="A523" s="8">
        <v>38581</v>
      </c>
      <c r="B523" t="s">
        <v>200</v>
      </c>
      <c r="C523" t="s">
        <v>496</v>
      </c>
      <c r="D523">
        <v>1</v>
      </c>
      <c r="E523">
        <v>66</v>
      </c>
      <c r="F523" t="s">
        <v>497</v>
      </c>
      <c r="G523" t="s">
        <v>623</v>
      </c>
      <c r="I523" t="s">
        <v>37</v>
      </c>
      <c r="K523">
        <v>7.68</v>
      </c>
    </row>
    <row r="524" spans="1:13">
      <c r="A524" s="8">
        <v>38581</v>
      </c>
      <c r="B524" t="s">
        <v>200</v>
      </c>
      <c r="C524" t="s">
        <v>496</v>
      </c>
      <c r="D524">
        <v>1</v>
      </c>
      <c r="E524">
        <v>66</v>
      </c>
      <c r="F524" t="s">
        <v>497</v>
      </c>
      <c r="G524" t="s">
        <v>556</v>
      </c>
      <c r="H524" t="s">
        <v>557</v>
      </c>
      <c r="I524" t="s">
        <v>127</v>
      </c>
      <c r="K524">
        <v>1.94</v>
      </c>
    </row>
    <row r="525" spans="1:13">
      <c r="A525" s="8">
        <v>38581</v>
      </c>
      <c r="B525" t="s">
        <v>200</v>
      </c>
      <c r="C525" t="s">
        <v>496</v>
      </c>
      <c r="D525">
        <v>1</v>
      </c>
      <c r="E525">
        <v>66</v>
      </c>
      <c r="F525" t="s">
        <v>497</v>
      </c>
      <c r="G525" t="s">
        <v>558</v>
      </c>
      <c r="H525" t="s">
        <v>559</v>
      </c>
      <c r="I525" t="s">
        <v>37</v>
      </c>
      <c r="K525">
        <v>0.92</v>
      </c>
    </row>
    <row r="526" spans="1:13">
      <c r="A526" s="8">
        <v>38581</v>
      </c>
      <c r="B526" t="s">
        <v>200</v>
      </c>
      <c r="C526" t="s">
        <v>496</v>
      </c>
      <c r="D526">
        <v>1</v>
      </c>
      <c r="E526">
        <v>66</v>
      </c>
      <c r="F526" t="s">
        <v>497</v>
      </c>
      <c r="G526" t="s">
        <v>626</v>
      </c>
      <c r="I526" t="s">
        <v>269</v>
      </c>
      <c r="J526" t="s">
        <v>56</v>
      </c>
      <c r="K526">
        <v>0.93</v>
      </c>
    </row>
    <row r="527" spans="1:13">
      <c r="A527" s="8">
        <v>38581</v>
      </c>
      <c r="B527" t="s">
        <v>200</v>
      </c>
      <c r="C527" t="s">
        <v>496</v>
      </c>
      <c r="D527">
        <v>1</v>
      </c>
      <c r="E527">
        <v>66</v>
      </c>
      <c r="F527" t="s">
        <v>497</v>
      </c>
      <c r="G527" t="s">
        <v>560</v>
      </c>
      <c r="I527" t="s">
        <v>560</v>
      </c>
      <c r="K527">
        <v>28.71</v>
      </c>
    </row>
    <row r="528" spans="1:13">
      <c r="A528" s="8">
        <v>38581</v>
      </c>
      <c r="B528" t="s">
        <v>200</v>
      </c>
      <c r="C528" t="s">
        <v>496</v>
      </c>
      <c r="D528">
        <v>2</v>
      </c>
      <c r="E528">
        <v>67</v>
      </c>
      <c r="F528" t="s">
        <v>561</v>
      </c>
      <c r="G528" t="s">
        <v>624</v>
      </c>
      <c r="I528" t="s">
        <v>625</v>
      </c>
      <c r="K528">
        <v>0.78</v>
      </c>
    </row>
    <row r="529" spans="1:13">
      <c r="A529" s="8">
        <v>38581</v>
      </c>
      <c r="B529" t="s">
        <v>200</v>
      </c>
      <c r="C529" t="s">
        <v>496</v>
      </c>
      <c r="D529">
        <v>2</v>
      </c>
      <c r="E529">
        <v>67</v>
      </c>
      <c r="F529" t="s">
        <v>561</v>
      </c>
      <c r="G529" t="s">
        <v>697</v>
      </c>
      <c r="I529" t="s">
        <v>127</v>
      </c>
      <c r="K529">
        <v>0.37</v>
      </c>
    </row>
    <row r="530" spans="1:13">
      <c r="A530" s="8">
        <v>38581</v>
      </c>
      <c r="B530" t="s">
        <v>200</v>
      </c>
      <c r="C530" t="s">
        <v>496</v>
      </c>
      <c r="D530">
        <v>2</v>
      </c>
      <c r="E530">
        <v>67</v>
      </c>
      <c r="F530" t="s">
        <v>561</v>
      </c>
      <c r="G530" t="s">
        <v>698</v>
      </c>
      <c r="H530" t="s">
        <v>699</v>
      </c>
      <c r="I530" t="s">
        <v>127</v>
      </c>
      <c r="K530">
        <v>3.62</v>
      </c>
      <c r="M530" t="s">
        <v>700</v>
      </c>
    </row>
    <row r="531" spans="1:13">
      <c r="A531" s="8">
        <v>38581</v>
      </c>
      <c r="B531" t="s">
        <v>200</v>
      </c>
      <c r="C531" t="s">
        <v>496</v>
      </c>
      <c r="D531">
        <v>2</v>
      </c>
      <c r="E531">
        <v>67</v>
      </c>
      <c r="F531" t="s">
        <v>561</v>
      </c>
      <c r="G531" t="s">
        <v>627</v>
      </c>
      <c r="I531" t="s">
        <v>555</v>
      </c>
      <c r="K531">
        <v>2.71</v>
      </c>
    </row>
    <row r="532" spans="1:13">
      <c r="A532" s="8">
        <v>38581</v>
      </c>
      <c r="B532" t="s">
        <v>200</v>
      </c>
      <c r="C532" t="s">
        <v>496</v>
      </c>
      <c r="D532">
        <v>2</v>
      </c>
      <c r="E532">
        <v>67</v>
      </c>
      <c r="F532" t="s">
        <v>561</v>
      </c>
      <c r="G532" t="s">
        <v>198</v>
      </c>
      <c r="I532" t="s">
        <v>692</v>
      </c>
      <c r="K532">
        <v>1.84</v>
      </c>
    </row>
    <row r="533" spans="1:13">
      <c r="A533" s="8">
        <v>38581</v>
      </c>
      <c r="B533" t="s">
        <v>200</v>
      </c>
      <c r="C533" t="s">
        <v>496</v>
      </c>
      <c r="D533">
        <v>2</v>
      </c>
      <c r="E533">
        <v>67</v>
      </c>
      <c r="F533" t="s">
        <v>561</v>
      </c>
      <c r="G533" t="s">
        <v>143</v>
      </c>
      <c r="I533" t="s">
        <v>143</v>
      </c>
      <c r="K533">
        <v>2.0299999999999998</v>
      </c>
    </row>
    <row r="534" spans="1:13">
      <c r="A534" s="8">
        <v>38581</v>
      </c>
      <c r="B534" t="s">
        <v>200</v>
      </c>
      <c r="C534" t="s">
        <v>496</v>
      </c>
      <c r="D534">
        <v>2</v>
      </c>
      <c r="E534">
        <v>67</v>
      </c>
      <c r="F534" t="s">
        <v>561</v>
      </c>
      <c r="G534" t="s">
        <v>695</v>
      </c>
      <c r="I534" t="s">
        <v>696</v>
      </c>
      <c r="J534" t="s">
        <v>56</v>
      </c>
      <c r="K534">
        <v>8.83</v>
      </c>
    </row>
    <row r="535" spans="1:13">
      <c r="A535" s="8">
        <v>38581</v>
      </c>
      <c r="B535" t="s">
        <v>200</v>
      </c>
      <c r="C535" t="s">
        <v>496</v>
      </c>
      <c r="D535">
        <v>2</v>
      </c>
      <c r="E535">
        <v>67</v>
      </c>
      <c r="F535" t="s">
        <v>561</v>
      </c>
      <c r="G535" t="s">
        <v>689</v>
      </c>
      <c r="I535" t="s">
        <v>37</v>
      </c>
      <c r="K535">
        <v>0.63</v>
      </c>
    </row>
    <row r="536" spans="1:13">
      <c r="A536" s="8">
        <v>38581</v>
      </c>
      <c r="B536" t="s">
        <v>200</v>
      </c>
      <c r="C536" t="s">
        <v>496</v>
      </c>
      <c r="D536">
        <v>2</v>
      </c>
      <c r="E536">
        <v>67</v>
      </c>
      <c r="F536" t="s">
        <v>561</v>
      </c>
      <c r="G536" t="s">
        <v>701</v>
      </c>
      <c r="H536" t="s">
        <v>702</v>
      </c>
      <c r="I536" t="s">
        <v>127</v>
      </c>
      <c r="K536">
        <v>0.08</v>
      </c>
    </row>
    <row r="537" spans="1:13">
      <c r="A537" s="8">
        <v>38581</v>
      </c>
      <c r="B537" t="s">
        <v>200</v>
      </c>
      <c r="C537" t="s">
        <v>496</v>
      </c>
      <c r="D537">
        <v>2</v>
      </c>
      <c r="E537">
        <v>67</v>
      </c>
      <c r="F537" t="s">
        <v>561</v>
      </c>
      <c r="G537" t="s">
        <v>560</v>
      </c>
      <c r="I537" t="s">
        <v>560</v>
      </c>
      <c r="K537">
        <f>65.29+29.25</f>
        <v>94.54</v>
      </c>
    </row>
    <row r="538" spans="1:13">
      <c r="A538" s="8">
        <v>38581</v>
      </c>
      <c r="B538" t="s">
        <v>200</v>
      </c>
      <c r="C538" t="s">
        <v>496</v>
      </c>
      <c r="D538">
        <v>2</v>
      </c>
      <c r="E538">
        <v>67</v>
      </c>
      <c r="F538" t="s">
        <v>561</v>
      </c>
      <c r="G538" t="s">
        <v>693</v>
      </c>
      <c r="H538" t="s">
        <v>694</v>
      </c>
      <c r="I538" t="s">
        <v>37</v>
      </c>
      <c r="K538">
        <v>3.38</v>
      </c>
    </row>
    <row r="539" spans="1:13">
      <c r="A539" s="8">
        <v>38581</v>
      </c>
      <c r="B539" t="s">
        <v>200</v>
      </c>
      <c r="C539" t="s">
        <v>496</v>
      </c>
      <c r="D539">
        <v>2</v>
      </c>
      <c r="E539">
        <v>67</v>
      </c>
      <c r="F539" t="s">
        <v>561</v>
      </c>
      <c r="G539" t="s">
        <v>690</v>
      </c>
      <c r="H539" t="s">
        <v>691</v>
      </c>
      <c r="I539" t="s">
        <v>127</v>
      </c>
      <c r="K539">
        <v>1.08</v>
      </c>
    </row>
    <row r="540" spans="1:13">
      <c r="A540" s="8">
        <v>38581</v>
      </c>
      <c r="B540" t="s">
        <v>200</v>
      </c>
      <c r="C540" t="s">
        <v>496</v>
      </c>
      <c r="D540">
        <v>3</v>
      </c>
      <c r="E540">
        <v>68</v>
      </c>
      <c r="F540" t="s">
        <v>703</v>
      </c>
      <c r="G540" t="s">
        <v>704</v>
      </c>
      <c r="I540" t="s">
        <v>705</v>
      </c>
      <c r="J540" t="s">
        <v>56</v>
      </c>
      <c r="K540">
        <f>22.49+16.4</f>
        <v>38.89</v>
      </c>
    </row>
    <row r="541" spans="1:13">
      <c r="A541" s="8">
        <v>38581</v>
      </c>
      <c r="B541" t="s">
        <v>483</v>
      </c>
      <c r="C541" t="s">
        <v>707</v>
      </c>
      <c r="D541">
        <v>3</v>
      </c>
      <c r="E541">
        <v>68</v>
      </c>
      <c r="F541" t="s">
        <v>708</v>
      </c>
      <c r="G541" t="s">
        <v>709</v>
      </c>
      <c r="I541" t="s">
        <v>583</v>
      </c>
      <c r="K541">
        <v>0.28000000000000003</v>
      </c>
    </row>
    <row r="542" spans="1:13">
      <c r="A542" s="8">
        <v>38581</v>
      </c>
      <c r="B542" t="s">
        <v>200</v>
      </c>
      <c r="C542" t="s">
        <v>496</v>
      </c>
      <c r="D542">
        <v>3</v>
      </c>
      <c r="E542">
        <v>68</v>
      </c>
      <c r="F542" t="s">
        <v>703</v>
      </c>
      <c r="G542" t="s">
        <v>263</v>
      </c>
      <c r="I542" t="s">
        <v>264</v>
      </c>
      <c r="J542" t="s">
        <v>56</v>
      </c>
      <c r="K542">
        <v>0.32</v>
      </c>
    </row>
    <row r="543" spans="1:13">
      <c r="A543" s="8">
        <v>38581</v>
      </c>
      <c r="B543" t="s">
        <v>200</v>
      </c>
      <c r="C543" t="s">
        <v>496</v>
      </c>
      <c r="D543">
        <v>3</v>
      </c>
      <c r="E543">
        <v>68</v>
      </c>
      <c r="F543" t="s">
        <v>703</v>
      </c>
      <c r="G543" t="s">
        <v>706</v>
      </c>
      <c r="I543" t="s">
        <v>269</v>
      </c>
      <c r="J543" t="s">
        <v>56</v>
      </c>
      <c r="K543">
        <v>0.56000000000000005</v>
      </c>
    </row>
    <row r="544" spans="1:13">
      <c r="A544" s="8">
        <v>38581</v>
      </c>
      <c r="B544" t="s">
        <v>483</v>
      </c>
      <c r="C544" t="s">
        <v>707</v>
      </c>
      <c r="D544">
        <v>3</v>
      </c>
      <c r="E544">
        <v>68</v>
      </c>
      <c r="F544" t="s">
        <v>708</v>
      </c>
      <c r="G544" t="s">
        <v>586</v>
      </c>
      <c r="I544" t="s">
        <v>587</v>
      </c>
      <c r="K544">
        <v>0.06</v>
      </c>
    </row>
    <row r="545" spans="1:11">
      <c r="A545" s="8">
        <v>38581</v>
      </c>
      <c r="B545" t="s">
        <v>483</v>
      </c>
      <c r="C545" t="s">
        <v>707</v>
      </c>
      <c r="D545">
        <v>3</v>
      </c>
      <c r="E545">
        <v>68</v>
      </c>
      <c r="F545" t="s">
        <v>708</v>
      </c>
      <c r="G545" t="s">
        <v>584</v>
      </c>
      <c r="I545" t="s">
        <v>585</v>
      </c>
      <c r="K545">
        <v>2.44</v>
      </c>
    </row>
    <row r="546" spans="1:11">
      <c r="A546" s="8">
        <v>38581</v>
      </c>
      <c r="B546" t="s">
        <v>483</v>
      </c>
      <c r="C546" t="s">
        <v>707</v>
      </c>
      <c r="D546">
        <v>3</v>
      </c>
      <c r="E546">
        <v>68</v>
      </c>
      <c r="F546" t="s">
        <v>708</v>
      </c>
      <c r="G546" t="s">
        <v>588</v>
      </c>
      <c r="I546" t="s">
        <v>631</v>
      </c>
      <c r="K546">
        <v>0.27</v>
      </c>
    </row>
    <row r="547" spans="1:11">
      <c r="A547" s="8">
        <v>38581</v>
      </c>
      <c r="B547" t="s">
        <v>483</v>
      </c>
      <c r="C547" t="s">
        <v>707</v>
      </c>
      <c r="D547">
        <v>4</v>
      </c>
      <c r="E547">
        <v>69</v>
      </c>
      <c r="F547" t="s">
        <v>589</v>
      </c>
      <c r="G547" t="s">
        <v>709</v>
      </c>
      <c r="I547" t="s">
        <v>583</v>
      </c>
      <c r="K547">
        <v>1.56</v>
      </c>
    </row>
    <row r="548" spans="1:11">
      <c r="A548" s="8">
        <v>38581</v>
      </c>
      <c r="B548" t="s">
        <v>483</v>
      </c>
      <c r="C548" t="s">
        <v>707</v>
      </c>
      <c r="D548">
        <v>4</v>
      </c>
      <c r="E548">
        <v>69</v>
      </c>
      <c r="F548" t="s">
        <v>589</v>
      </c>
      <c r="G548" t="s">
        <v>649</v>
      </c>
      <c r="I548" t="s">
        <v>631</v>
      </c>
      <c r="K548">
        <v>2.97</v>
      </c>
    </row>
    <row r="549" spans="1:11">
      <c r="A549" s="8">
        <v>38581</v>
      </c>
      <c r="B549" t="s">
        <v>483</v>
      </c>
      <c r="C549" t="s">
        <v>707</v>
      </c>
      <c r="D549">
        <v>4</v>
      </c>
      <c r="E549">
        <v>69</v>
      </c>
      <c r="F549" t="s">
        <v>589</v>
      </c>
      <c r="G549" t="s">
        <v>650</v>
      </c>
      <c r="I549" t="s">
        <v>651</v>
      </c>
      <c r="K549">
        <v>40.700000000000003</v>
      </c>
    </row>
    <row r="550" spans="1:11">
      <c r="A550" s="8">
        <v>38581</v>
      </c>
      <c r="B550" t="s">
        <v>483</v>
      </c>
      <c r="C550" t="s">
        <v>707</v>
      </c>
      <c r="D550">
        <v>4</v>
      </c>
      <c r="E550">
        <v>69</v>
      </c>
      <c r="F550" t="s">
        <v>589</v>
      </c>
      <c r="G550" t="s">
        <v>590</v>
      </c>
      <c r="I550" t="s">
        <v>591</v>
      </c>
      <c r="J550" t="s">
        <v>56</v>
      </c>
      <c r="K550">
        <v>1.45</v>
      </c>
    </row>
    <row r="551" spans="1:11">
      <c r="A551" s="8">
        <v>38581</v>
      </c>
      <c r="B551" t="s">
        <v>483</v>
      </c>
      <c r="C551" t="s">
        <v>707</v>
      </c>
      <c r="D551">
        <v>4</v>
      </c>
      <c r="E551">
        <v>69</v>
      </c>
      <c r="F551" t="s">
        <v>589</v>
      </c>
      <c r="G551" t="s">
        <v>585</v>
      </c>
      <c r="I551" t="s">
        <v>585</v>
      </c>
      <c r="K551">
        <v>0.94</v>
      </c>
    </row>
    <row r="552" spans="1:11">
      <c r="A552" s="8">
        <v>38581</v>
      </c>
      <c r="B552" t="s">
        <v>483</v>
      </c>
      <c r="C552" t="s">
        <v>707</v>
      </c>
      <c r="D552">
        <v>4</v>
      </c>
      <c r="E552">
        <v>69</v>
      </c>
      <c r="F552" t="s">
        <v>589</v>
      </c>
      <c r="G552" t="s">
        <v>643</v>
      </c>
      <c r="I552" t="s">
        <v>644</v>
      </c>
      <c r="J552" t="s">
        <v>56</v>
      </c>
      <c r="K552">
        <v>1.57</v>
      </c>
    </row>
    <row r="553" spans="1:11">
      <c r="A553" s="8">
        <v>38581</v>
      </c>
      <c r="B553" t="s">
        <v>483</v>
      </c>
      <c r="C553" t="s">
        <v>707</v>
      </c>
      <c r="D553">
        <v>4</v>
      </c>
      <c r="E553">
        <v>69</v>
      </c>
      <c r="F553" t="s">
        <v>589</v>
      </c>
      <c r="G553" t="s">
        <v>652</v>
      </c>
      <c r="H553" t="s">
        <v>653</v>
      </c>
      <c r="I553" t="s">
        <v>631</v>
      </c>
      <c r="K553">
        <v>3.12</v>
      </c>
    </row>
    <row r="554" spans="1:11">
      <c r="A554" s="8">
        <v>38581</v>
      </c>
      <c r="B554" t="s">
        <v>483</v>
      </c>
      <c r="C554" t="s">
        <v>707</v>
      </c>
      <c r="D554">
        <v>4</v>
      </c>
      <c r="E554">
        <v>69</v>
      </c>
      <c r="F554" t="s">
        <v>589</v>
      </c>
      <c r="G554" t="s">
        <v>645</v>
      </c>
      <c r="I554" t="s">
        <v>646</v>
      </c>
      <c r="J554" t="s">
        <v>56</v>
      </c>
      <c r="K554">
        <v>1.4</v>
      </c>
    </row>
    <row r="555" spans="1:11">
      <c r="A555" s="8">
        <v>38581</v>
      </c>
      <c r="B555" t="s">
        <v>483</v>
      </c>
      <c r="C555" t="s">
        <v>707</v>
      </c>
      <c r="D555">
        <v>4</v>
      </c>
      <c r="E555">
        <v>69</v>
      </c>
      <c r="F555" t="s">
        <v>589</v>
      </c>
      <c r="G555" t="s">
        <v>586</v>
      </c>
      <c r="I555" t="s">
        <v>587</v>
      </c>
      <c r="K555">
        <v>0.78</v>
      </c>
    </row>
    <row r="556" spans="1:11">
      <c r="A556" s="8">
        <v>38581</v>
      </c>
      <c r="B556" t="s">
        <v>483</v>
      </c>
      <c r="C556" t="s">
        <v>707</v>
      </c>
      <c r="D556">
        <v>4</v>
      </c>
      <c r="E556">
        <v>69</v>
      </c>
      <c r="F556" t="s">
        <v>589</v>
      </c>
      <c r="G556" t="s">
        <v>647</v>
      </c>
      <c r="I556" t="s">
        <v>648</v>
      </c>
      <c r="J556" t="s">
        <v>56</v>
      </c>
      <c r="K556">
        <v>1.63</v>
      </c>
    </row>
    <row r="557" spans="1:11">
      <c r="A557" s="8">
        <v>38581</v>
      </c>
      <c r="B557" t="s">
        <v>483</v>
      </c>
      <c r="C557" t="s">
        <v>707</v>
      </c>
      <c r="D557">
        <v>4</v>
      </c>
      <c r="E557">
        <v>69</v>
      </c>
      <c r="F557" t="s">
        <v>589</v>
      </c>
      <c r="G557" t="s">
        <v>592</v>
      </c>
      <c r="I557" t="s">
        <v>593</v>
      </c>
      <c r="J557" t="s">
        <v>56</v>
      </c>
      <c r="K557">
        <v>2.42</v>
      </c>
    </row>
    <row r="558" spans="1:11">
      <c r="A558" s="8">
        <v>38581</v>
      </c>
      <c r="B558" t="s">
        <v>119</v>
      </c>
      <c r="C558" t="s">
        <v>663</v>
      </c>
      <c r="D558">
        <v>5</v>
      </c>
      <c r="E558">
        <v>70</v>
      </c>
      <c r="F558" t="s">
        <v>664</v>
      </c>
      <c r="G558" t="s">
        <v>541</v>
      </c>
      <c r="I558" t="s">
        <v>392</v>
      </c>
      <c r="J558" t="s">
        <v>56</v>
      </c>
      <c r="K558">
        <v>1.25</v>
      </c>
    </row>
    <row r="559" spans="1:11">
      <c r="A559" s="8">
        <v>38581</v>
      </c>
      <c r="B559" t="s">
        <v>119</v>
      </c>
      <c r="C559" t="s">
        <v>663</v>
      </c>
      <c r="D559">
        <v>5</v>
      </c>
      <c r="E559">
        <v>70</v>
      </c>
      <c r="F559" t="s">
        <v>664</v>
      </c>
      <c r="G559" t="s">
        <v>553</v>
      </c>
      <c r="I559" t="s">
        <v>343</v>
      </c>
      <c r="K559">
        <v>0.61</v>
      </c>
    </row>
    <row r="560" spans="1:11">
      <c r="A560" s="8">
        <v>38581</v>
      </c>
      <c r="B560" t="s">
        <v>119</v>
      </c>
      <c r="C560" t="s">
        <v>663</v>
      </c>
      <c r="D560">
        <v>5</v>
      </c>
      <c r="E560">
        <v>70</v>
      </c>
      <c r="F560" t="s">
        <v>664</v>
      </c>
      <c r="G560" t="s">
        <v>315</v>
      </c>
      <c r="I560" t="s">
        <v>316</v>
      </c>
      <c r="J560" t="s">
        <v>56</v>
      </c>
      <c r="K560">
        <v>0.53</v>
      </c>
    </row>
    <row r="561" spans="1:13">
      <c r="A561" s="8">
        <v>38581</v>
      </c>
      <c r="B561" t="s">
        <v>483</v>
      </c>
      <c r="C561" t="s">
        <v>707</v>
      </c>
      <c r="D561">
        <v>5</v>
      </c>
      <c r="E561">
        <v>70</v>
      </c>
      <c r="F561" t="s">
        <v>654</v>
      </c>
      <c r="G561" t="s">
        <v>649</v>
      </c>
      <c r="H561" t="s">
        <v>656</v>
      </c>
      <c r="I561" t="s">
        <v>631</v>
      </c>
      <c r="K561">
        <f>48.49+20.77</f>
        <v>69.260000000000005</v>
      </c>
    </row>
    <row r="562" spans="1:13">
      <c r="A562" s="8">
        <v>38581</v>
      </c>
      <c r="B562" t="s">
        <v>119</v>
      </c>
      <c r="C562" t="s">
        <v>663</v>
      </c>
      <c r="D562">
        <v>5</v>
      </c>
      <c r="E562">
        <v>70</v>
      </c>
      <c r="F562" t="s">
        <v>664</v>
      </c>
      <c r="G562" t="s">
        <v>153</v>
      </c>
      <c r="I562" t="s">
        <v>183</v>
      </c>
      <c r="J562" t="s">
        <v>56</v>
      </c>
      <c r="K562">
        <v>6.89</v>
      </c>
    </row>
    <row r="563" spans="1:13">
      <c r="A563" s="8">
        <v>38581</v>
      </c>
      <c r="B563" t="s">
        <v>483</v>
      </c>
      <c r="C563" t="s">
        <v>707</v>
      </c>
      <c r="D563">
        <v>5</v>
      </c>
      <c r="E563">
        <v>70</v>
      </c>
      <c r="F563" t="s">
        <v>657</v>
      </c>
      <c r="G563" t="s">
        <v>627</v>
      </c>
      <c r="I563" t="s">
        <v>651</v>
      </c>
      <c r="K563">
        <v>22.07</v>
      </c>
    </row>
    <row r="564" spans="1:13">
      <c r="A564" s="8">
        <v>38581</v>
      </c>
      <c r="B564" t="s">
        <v>483</v>
      </c>
      <c r="C564" t="s">
        <v>707</v>
      </c>
      <c r="D564">
        <v>5</v>
      </c>
      <c r="E564">
        <v>70</v>
      </c>
      <c r="F564" t="s">
        <v>654</v>
      </c>
      <c r="G564" t="s">
        <v>655</v>
      </c>
      <c r="I564" t="s">
        <v>644</v>
      </c>
      <c r="J564" t="s">
        <v>56</v>
      </c>
      <c r="K564">
        <v>3.25</v>
      </c>
    </row>
    <row r="565" spans="1:13">
      <c r="A565" s="8">
        <v>38581</v>
      </c>
      <c r="B565" t="s">
        <v>119</v>
      </c>
      <c r="C565" t="s">
        <v>663</v>
      </c>
      <c r="D565">
        <v>5</v>
      </c>
      <c r="E565">
        <v>70</v>
      </c>
      <c r="F565" t="s">
        <v>664</v>
      </c>
      <c r="G565" t="s">
        <v>548</v>
      </c>
      <c r="I565" t="s">
        <v>549</v>
      </c>
      <c r="J565" t="s">
        <v>56</v>
      </c>
      <c r="K565">
        <v>3.83</v>
      </c>
    </row>
    <row r="566" spans="1:13">
      <c r="A566" s="8">
        <v>38581</v>
      </c>
      <c r="B566" t="s">
        <v>119</v>
      </c>
      <c r="C566" t="s">
        <v>663</v>
      </c>
      <c r="D566">
        <v>5</v>
      </c>
      <c r="E566">
        <v>70</v>
      </c>
      <c r="F566" t="s">
        <v>664</v>
      </c>
      <c r="G566" t="s">
        <v>550</v>
      </c>
      <c r="I566" t="s">
        <v>408</v>
      </c>
      <c r="J566" t="s">
        <v>56</v>
      </c>
      <c r="K566">
        <v>0.05</v>
      </c>
    </row>
    <row r="567" spans="1:13">
      <c r="A567" s="8">
        <v>38581</v>
      </c>
      <c r="B567" t="s">
        <v>483</v>
      </c>
      <c r="C567" t="s">
        <v>707</v>
      </c>
      <c r="D567">
        <v>5</v>
      </c>
      <c r="E567">
        <v>70</v>
      </c>
      <c r="F567" t="s">
        <v>657</v>
      </c>
      <c r="G567" t="s">
        <v>658</v>
      </c>
      <c r="I567" t="s">
        <v>631</v>
      </c>
      <c r="K567">
        <v>4.28</v>
      </c>
    </row>
    <row r="568" spans="1:13">
      <c r="A568" s="8">
        <v>38581</v>
      </c>
      <c r="B568" t="s">
        <v>483</v>
      </c>
      <c r="C568" t="s">
        <v>707</v>
      </c>
      <c r="D568">
        <v>5</v>
      </c>
      <c r="E568">
        <v>70</v>
      </c>
      <c r="F568" t="s">
        <v>657</v>
      </c>
      <c r="G568" t="s">
        <v>143</v>
      </c>
      <c r="I568" t="s">
        <v>585</v>
      </c>
      <c r="K568">
        <v>2.12</v>
      </c>
    </row>
    <row r="569" spans="1:13">
      <c r="A569" s="8">
        <v>38581</v>
      </c>
      <c r="B569" t="s">
        <v>483</v>
      </c>
      <c r="C569" t="s">
        <v>707</v>
      </c>
      <c r="D569">
        <v>5</v>
      </c>
      <c r="E569">
        <v>70</v>
      </c>
      <c r="F569" t="s">
        <v>657</v>
      </c>
      <c r="G569" t="s">
        <v>661</v>
      </c>
      <c r="I569" t="s">
        <v>662</v>
      </c>
      <c r="J569" t="s">
        <v>56</v>
      </c>
      <c r="K569">
        <f>1.85+1.77</f>
        <v>3.62</v>
      </c>
    </row>
    <row r="570" spans="1:13">
      <c r="A570" s="8">
        <v>38581</v>
      </c>
      <c r="B570" t="s">
        <v>119</v>
      </c>
      <c r="C570" t="s">
        <v>663</v>
      </c>
      <c r="D570">
        <v>5</v>
      </c>
      <c r="E570">
        <v>70</v>
      </c>
      <c r="F570" t="s">
        <v>664</v>
      </c>
      <c r="G570" t="s">
        <v>312</v>
      </c>
      <c r="I570" t="s">
        <v>313</v>
      </c>
      <c r="J570" t="s">
        <v>56</v>
      </c>
      <c r="K570">
        <v>0.46</v>
      </c>
    </row>
    <row r="571" spans="1:13">
      <c r="A571" s="8">
        <v>38581</v>
      </c>
      <c r="B571" t="s">
        <v>119</v>
      </c>
      <c r="C571" t="s">
        <v>663</v>
      </c>
      <c r="D571">
        <v>5</v>
      </c>
      <c r="E571">
        <v>70</v>
      </c>
      <c r="F571" t="s">
        <v>664</v>
      </c>
      <c r="G571" t="s">
        <v>551</v>
      </c>
      <c r="I571" t="s">
        <v>552</v>
      </c>
      <c r="J571" t="s">
        <v>56</v>
      </c>
      <c r="K571">
        <v>0.74</v>
      </c>
    </row>
    <row r="572" spans="1:13">
      <c r="A572" s="8">
        <v>38581</v>
      </c>
      <c r="B572" t="s">
        <v>483</v>
      </c>
      <c r="C572" t="s">
        <v>707</v>
      </c>
      <c r="D572">
        <v>5</v>
      </c>
      <c r="E572">
        <v>70</v>
      </c>
      <c r="F572" t="s">
        <v>657</v>
      </c>
      <c r="G572" t="s">
        <v>660</v>
      </c>
      <c r="I572" t="s">
        <v>644</v>
      </c>
      <c r="J572" t="s">
        <v>56</v>
      </c>
      <c r="K572">
        <v>15.01</v>
      </c>
    </row>
    <row r="573" spans="1:13">
      <c r="A573" s="8">
        <v>38581</v>
      </c>
      <c r="B573" t="s">
        <v>119</v>
      </c>
      <c r="C573" t="s">
        <v>663</v>
      </c>
      <c r="D573">
        <v>5</v>
      </c>
      <c r="E573">
        <v>70</v>
      </c>
      <c r="F573" t="s">
        <v>664</v>
      </c>
      <c r="G573" t="s">
        <v>545</v>
      </c>
      <c r="I573" t="s">
        <v>546</v>
      </c>
      <c r="J573" t="s">
        <v>56</v>
      </c>
      <c r="K573">
        <v>5.8</v>
      </c>
      <c r="M573" t="s">
        <v>547</v>
      </c>
    </row>
    <row r="574" spans="1:13">
      <c r="A574" s="8">
        <v>38581</v>
      </c>
      <c r="B574" t="s">
        <v>119</v>
      </c>
      <c r="C574" t="s">
        <v>663</v>
      </c>
      <c r="D574">
        <v>5</v>
      </c>
      <c r="E574">
        <v>70</v>
      </c>
      <c r="F574" t="s">
        <v>664</v>
      </c>
      <c r="G574" t="s">
        <v>542</v>
      </c>
      <c r="I574" t="s">
        <v>543</v>
      </c>
      <c r="J574" t="s">
        <v>56</v>
      </c>
      <c r="K574">
        <v>3.42</v>
      </c>
      <c r="M574" t="s">
        <v>544</v>
      </c>
    </row>
    <row r="575" spans="1:13">
      <c r="A575" s="8">
        <v>38581</v>
      </c>
      <c r="B575" t="s">
        <v>483</v>
      </c>
      <c r="C575" t="s">
        <v>707</v>
      </c>
      <c r="D575">
        <v>5</v>
      </c>
      <c r="E575">
        <v>70</v>
      </c>
      <c r="F575" t="s">
        <v>657</v>
      </c>
      <c r="G575" t="s">
        <v>659</v>
      </c>
      <c r="I575" t="s">
        <v>587</v>
      </c>
      <c r="K575">
        <v>1.08</v>
      </c>
    </row>
    <row r="576" spans="1:13">
      <c r="A576" s="8">
        <v>38581</v>
      </c>
      <c r="B576" t="s">
        <v>200</v>
      </c>
      <c r="C576" t="s">
        <v>496</v>
      </c>
      <c r="D576">
        <v>6</v>
      </c>
      <c r="E576">
        <v>71</v>
      </c>
      <c r="F576" t="s">
        <v>750</v>
      </c>
      <c r="G576" t="s">
        <v>755</v>
      </c>
      <c r="I576" t="s">
        <v>127</v>
      </c>
      <c r="K576">
        <v>1.5</v>
      </c>
    </row>
    <row r="577" spans="1:13">
      <c r="A577" s="8">
        <v>38581</v>
      </c>
      <c r="B577" t="s">
        <v>483</v>
      </c>
      <c r="C577" t="s">
        <v>707</v>
      </c>
      <c r="D577">
        <v>6</v>
      </c>
      <c r="E577">
        <v>71</v>
      </c>
      <c r="F577" t="s">
        <v>614</v>
      </c>
      <c r="G577" t="s">
        <v>649</v>
      </c>
      <c r="I577" t="s">
        <v>631</v>
      </c>
      <c r="K577">
        <v>0.65</v>
      </c>
    </row>
    <row r="578" spans="1:13">
      <c r="A578" s="8">
        <v>38581</v>
      </c>
      <c r="B578" t="s">
        <v>200</v>
      </c>
      <c r="C578" t="s">
        <v>496</v>
      </c>
      <c r="D578">
        <v>6</v>
      </c>
      <c r="E578">
        <v>71</v>
      </c>
      <c r="F578" t="s">
        <v>750</v>
      </c>
      <c r="G578" t="s">
        <v>751</v>
      </c>
      <c r="H578" t="s">
        <v>752</v>
      </c>
      <c r="I578" t="s">
        <v>37</v>
      </c>
      <c r="K578">
        <f>35.15+17.6</f>
        <v>52.75</v>
      </c>
      <c r="M578" t="s">
        <v>753</v>
      </c>
    </row>
    <row r="579" spans="1:13">
      <c r="A579" s="8">
        <v>38581</v>
      </c>
      <c r="B579" t="s">
        <v>200</v>
      </c>
      <c r="C579" t="s">
        <v>496</v>
      </c>
      <c r="D579">
        <v>6</v>
      </c>
      <c r="E579">
        <v>71</v>
      </c>
      <c r="F579" t="s">
        <v>750</v>
      </c>
      <c r="G579" t="s">
        <v>627</v>
      </c>
      <c r="I579" t="s">
        <v>555</v>
      </c>
      <c r="K579">
        <v>135.21</v>
      </c>
    </row>
    <row r="580" spans="1:13">
      <c r="A580" s="8">
        <v>38581</v>
      </c>
      <c r="B580" t="s">
        <v>119</v>
      </c>
      <c r="C580" t="s">
        <v>663</v>
      </c>
      <c r="D580">
        <v>6</v>
      </c>
      <c r="E580">
        <v>71</v>
      </c>
      <c r="F580" t="s">
        <v>554</v>
      </c>
      <c r="G580" t="s">
        <v>134</v>
      </c>
      <c r="I580" t="s">
        <v>131</v>
      </c>
      <c r="K580">
        <f>6.08+0.26</f>
        <v>6.34</v>
      </c>
    </row>
    <row r="581" spans="1:13">
      <c r="A581" s="8">
        <v>38581</v>
      </c>
      <c r="B581" t="s">
        <v>119</v>
      </c>
      <c r="C581" t="s">
        <v>663</v>
      </c>
      <c r="D581">
        <v>6</v>
      </c>
      <c r="E581">
        <v>71</v>
      </c>
      <c r="F581" t="s">
        <v>554</v>
      </c>
      <c r="G581" t="s">
        <v>325</v>
      </c>
      <c r="I581" t="s">
        <v>326</v>
      </c>
      <c r="K581">
        <v>1.1299999999999999</v>
      </c>
    </row>
    <row r="582" spans="1:13">
      <c r="A582" s="8">
        <v>38581</v>
      </c>
      <c r="B582" t="s">
        <v>119</v>
      </c>
      <c r="C582" t="s">
        <v>663</v>
      </c>
      <c r="D582">
        <v>6</v>
      </c>
      <c r="E582">
        <v>71</v>
      </c>
      <c r="F582" t="s">
        <v>554</v>
      </c>
      <c r="G582" t="s">
        <v>611</v>
      </c>
      <c r="I582" t="s">
        <v>612</v>
      </c>
      <c r="K582">
        <v>1.39</v>
      </c>
    </row>
    <row r="583" spans="1:13">
      <c r="A583" s="8">
        <v>38581</v>
      </c>
      <c r="B583" t="s">
        <v>200</v>
      </c>
      <c r="C583" t="s">
        <v>496</v>
      </c>
      <c r="D583">
        <v>6</v>
      </c>
      <c r="E583">
        <v>71</v>
      </c>
      <c r="F583" t="s">
        <v>750</v>
      </c>
      <c r="G583" t="s">
        <v>560</v>
      </c>
      <c r="I583" t="s">
        <v>560</v>
      </c>
      <c r="K583">
        <v>67.75</v>
      </c>
    </row>
    <row r="584" spans="1:13">
      <c r="A584" s="8">
        <v>38581</v>
      </c>
      <c r="B584" t="s">
        <v>200</v>
      </c>
      <c r="C584" t="s">
        <v>496</v>
      </c>
      <c r="D584">
        <v>6</v>
      </c>
      <c r="E584">
        <v>71</v>
      </c>
      <c r="F584" t="s">
        <v>750</v>
      </c>
      <c r="G584" t="s">
        <v>754</v>
      </c>
      <c r="I584" t="s">
        <v>37</v>
      </c>
      <c r="K584">
        <v>14.6</v>
      </c>
    </row>
    <row r="585" spans="1:13">
      <c r="A585" s="8">
        <v>38581</v>
      </c>
      <c r="B585" t="s">
        <v>483</v>
      </c>
      <c r="C585" t="s">
        <v>707</v>
      </c>
      <c r="D585">
        <v>6</v>
      </c>
      <c r="E585">
        <v>71</v>
      </c>
      <c r="F585" t="s">
        <v>614</v>
      </c>
      <c r="G585" t="s">
        <v>617</v>
      </c>
      <c r="I585" t="s">
        <v>631</v>
      </c>
      <c r="K585">
        <v>2.25</v>
      </c>
    </row>
    <row r="586" spans="1:13">
      <c r="A586" s="8">
        <v>38581</v>
      </c>
      <c r="B586" t="s">
        <v>119</v>
      </c>
      <c r="C586" t="s">
        <v>663</v>
      </c>
      <c r="D586">
        <v>6</v>
      </c>
      <c r="E586">
        <v>71</v>
      </c>
      <c r="F586" t="s">
        <v>554</v>
      </c>
      <c r="G586" t="s">
        <v>329</v>
      </c>
      <c r="H586" t="s">
        <v>613</v>
      </c>
      <c r="I586" t="s">
        <v>131</v>
      </c>
      <c r="K586">
        <v>2.5299999999999998</v>
      </c>
    </row>
    <row r="587" spans="1:13">
      <c r="A587" s="8">
        <v>38581</v>
      </c>
      <c r="B587" t="s">
        <v>483</v>
      </c>
      <c r="C587" t="s">
        <v>707</v>
      </c>
      <c r="D587">
        <v>6</v>
      </c>
      <c r="E587">
        <v>71</v>
      </c>
      <c r="F587" t="s">
        <v>614</v>
      </c>
      <c r="G587" t="s">
        <v>615</v>
      </c>
      <c r="H587" t="s">
        <v>616</v>
      </c>
      <c r="I587" t="s">
        <v>631</v>
      </c>
      <c r="K587">
        <v>7.96</v>
      </c>
    </row>
    <row r="588" spans="1:13">
      <c r="A588" s="8">
        <v>38581</v>
      </c>
      <c r="B588" t="s">
        <v>483</v>
      </c>
      <c r="C588" t="s">
        <v>707</v>
      </c>
      <c r="D588">
        <v>6</v>
      </c>
      <c r="E588">
        <v>71</v>
      </c>
      <c r="F588" t="s">
        <v>614</v>
      </c>
      <c r="G588" t="s">
        <v>489</v>
      </c>
      <c r="H588" t="s">
        <v>618</v>
      </c>
      <c r="I588" t="s">
        <v>631</v>
      </c>
      <c r="K588">
        <v>2.2999999999999998</v>
      </c>
    </row>
    <row r="589" spans="1:13">
      <c r="A589" s="8">
        <v>38581</v>
      </c>
      <c r="B589" t="s">
        <v>483</v>
      </c>
      <c r="C589" t="s">
        <v>707</v>
      </c>
      <c r="D589">
        <v>6</v>
      </c>
      <c r="E589">
        <v>71</v>
      </c>
      <c r="F589" t="s">
        <v>614</v>
      </c>
      <c r="G589" t="s">
        <v>491</v>
      </c>
      <c r="H589" t="s">
        <v>619</v>
      </c>
      <c r="I589" t="s">
        <v>37</v>
      </c>
      <c r="K589">
        <v>0.13</v>
      </c>
    </row>
    <row r="590" spans="1:13">
      <c r="A590" s="8">
        <v>38581</v>
      </c>
      <c r="B590" t="s">
        <v>200</v>
      </c>
      <c r="C590" t="s">
        <v>496</v>
      </c>
      <c r="D590">
        <v>7</v>
      </c>
      <c r="E590">
        <v>72</v>
      </c>
      <c r="F590" t="s">
        <v>620</v>
      </c>
      <c r="G590" t="s">
        <v>162</v>
      </c>
      <c r="I590" t="s">
        <v>163</v>
      </c>
      <c r="J590" t="s">
        <v>56</v>
      </c>
      <c r="K590">
        <v>0.96</v>
      </c>
    </row>
    <row r="591" spans="1:13">
      <c r="A591" s="8">
        <v>38581</v>
      </c>
      <c r="B591" t="s">
        <v>200</v>
      </c>
      <c r="C591" t="s">
        <v>496</v>
      </c>
      <c r="D591">
        <v>7</v>
      </c>
      <c r="E591">
        <v>72</v>
      </c>
      <c r="F591" t="s">
        <v>620</v>
      </c>
      <c r="G591" t="s">
        <v>627</v>
      </c>
      <c r="I591" t="s">
        <v>555</v>
      </c>
      <c r="K591">
        <v>27.78</v>
      </c>
    </row>
    <row r="592" spans="1:13">
      <c r="A592" s="8">
        <v>38581</v>
      </c>
      <c r="B592" t="s">
        <v>200</v>
      </c>
      <c r="C592" t="s">
        <v>496</v>
      </c>
      <c r="D592">
        <v>7</v>
      </c>
      <c r="E592">
        <v>72</v>
      </c>
      <c r="F592" t="s">
        <v>620</v>
      </c>
      <c r="G592" t="s">
        <v>143</v>
      </c>
      <c r="I592" t="s">
        <v>143</v>
      </c>
      <c r="K592">
        <v>1.83</v>
      </c>
    </row>
    <row r="593" spans="1:13">
      <c r="A593" s="8">
        <v>38581</v>
      </c>
      <c r="B593" t="s">
        <v>200</v>
      </c>
      <c r="C593" t="s">
        <v>496</v>
      </c>
      <c r="D593">
        <v>7</v>
      </c>
      <c r="E593">
        <v>72</v>
      </c>
      <c r="F593" t="s">
        <v>620</v>
      </c>
      <c r="G593" t="s">
        <v>621</v>
      </c>
      <c r="I593" t="s">
        <v>37</v>
      </c>
      <c r="K593">
        <v>0.53</v>
      </c>
      <c r="M593" t="s">
        <v>622</v>
      </c>
    </row>
    <row r="594" spans="1:13">
      <c r="A594" s="8">
        <v>38581</v>
      </c>
      <c r="B594" t="s">
        <v>200</v>
      </c>
      <c r="C594" t="s">
        <v>496</v>
      </c>
      <c r="D594">
        <v>7</v>
      </c>
      <c r="E594">
        <v>72</v>
      </c>
      <c r="F594" t="s">
        <v>620</v>
      </c>
      <c r="G594" t="s">
        <v>661</v>
      </c>
      <c r="I594" t="s">
        <v>696</v>
      </c>
      <c r="J594" t="s">
        <v>56</v>
      </c>
      <c r="K594">
        <v>7.55</v>
      </c>
    </row>
    <row r="595" spans="1:13">
      <c r="A595" s="8">
        <v>38581</v>
      </c>
      <c r="B595" t="s">
        <v>200</v>
      </c>
      <c r="C595" t="s">
        <v>496</v>
      </c>
      <c r="D595">
        <v>7</v>
      </c>
      <c r="E595">
        <v>72</v>
      </c>
      <c r="F595" t="s">
        <v>620</v>
      </c>
      <c r="G595" t="s">
        <v>560</v>
      </c>
      <c r="I595" t="s">
        <v>560</v>
      </c>
      <c r="K595">
        <v>22.76</v>
      </c>
    </row>
    <row r="596" spans="1:13">
      <c r="A596" s="8">
        <v>38583</v>
      </c>
      <c r="B596" t="s">
        <v>200</v>
      </c>
      <c r="C596" t="s">
        <v>496</v>
      </c>
      <c r="D596">
        <v>8</v>
      </c>
      <c r="E596">
        <v>73</v>
      </c>
      <c r="F596" t="s">
        <v>756</v>
      </c>
      <c r="G596" t="s">
        <v>757</v>
      </c>
      <c r="I596" t="s">
        <v>463</v>
      </c>
      <c r="K596">
        <v>7.0000000000000007E-2</v>
      </c>
    </row>
    <row r="597" spans="1:13">
      <c r="A597" s="8">
        <v>38583</v>
      </c>
      <c r="B597" t="s">
        <v>200</v>
      </c>
      <c r="C597" t="s">
        <v>496</v>
      </c>
      <c r="D597">
        <v>8</v>
      </c>
      <c r="E597">
        <v>73</v>
      </c>
      <c r="F597" t="s">
        <v>756</v>
      </c>
      <c r="G597" t="s">
        <v>763</v>
      </c>
      <c r="I597" t="s">
        <v>764</v>
      </c>
      <c r="J597" t="s">
        <v>56</v>
      </c>
      <c r="K597">
        <v>1.36</v>
      </c>
      <c r="M597" t="s">
        <v>184</v>
      </c>
    </row>
    <row r="598" spans="1:13">
      <c r="A598" s="8">
        <v>38583</v>
      </c>
      <c r="B598" t="s">
        <v>200</v>
      </c>
      <c r="C598" t="s">
        <v>496</v>
      </c>
      <c r="D598">
        <v>8</v>
      </c>
      <c r="E598">
        <v>73</v>
      </c>
      <c r="F598" t="s">
        <v>756</v>
      </c>
      <c r="G598" t="s">
        <v>266</v>
      </c>
      <c r="I598" t="s">
        <v>267</v>
      </c>
      <c r="J598" t="s">
        <v>56</v>
      </c>
      <c r="K598">
        <v>3.85</v>
      </c>
      <c r="L598">
        <v>1</v>
      </c>
    </row>
    <row r="599" spans="1:13">
      <c r="A599" s="8">
        <v>38583</v>
      </c>
      <c r="B599" t="s">
        <v>483</v>
      </c>
      <c r="C599" t="s">
        <v>707</v>
      </c>
      <c r="D599">
        <v>8</v>
      </c>
      <c r="E599">
        <v>73</v>
      </c>
      <c r="F599" t="s">
        <v>758</v>
      </c>
      <c r="G599" t="s">
        <v>761</v>
      </c>
      <c r="I599" t="s">
        <v>762</v>
      </c>
      <c r="J599" t="s">
        <v>56</v>
      </c>
      <c r="K599">
        <f>2.85+0.77</f>
        <v>3.62</v>
      </c>
      <c r="L599">
        <v>2</v>
      </c>
    </row>
    <row r="600" spans="1:13">
      <c r="A600" s="8">
        <v>38583</v>
      </c>
      <c r="B600" t="s">
        <v>200</v>
      </c>
      <c r="C600" t="s">
        <v>496</v>
      </c>
      <c r="D600">
        <v>8</v>
      </c>
      <c r="E600">
        <v>73</v>
      </c>
      <c r="F600" t="s">
        <v>756</v>
      </c>
      <c r="G600" t="s">
        <v>256</v>
      </c>
      <c r="I600" t="s">
        <v>113</v>
      </c>
      <c r="K600">
        <f>22.22+0.46</f>
        <v>22.68</v>
      </c>
    </row>
    <row r="601" spans="1:13">
      <c r="A601" s="8">
        <v>38583</v>
      </c>
      <c r="B601" t="s">
        <v>200</v>
      </c>
      <c r="C601" t="s">
        <v>496</v>
      </c>
      <c r="D601">
        <v>8</v>
      </c>
      <c r="E601">
        <v>73</v>
      </c>
      <c r="F601" t="s">
        <v>756</v>
      </c>
      <c r="G601" t="s">
        <v>766</v>
      </c>
      <c r="I601" t="s">
        <v>142</v>
      </c>
      <c r="K601">
        <f>19.7+0.76+2.06</f>
        <v>22.52</v>
      </c>
    </row>
    <row r="602" spans="1:13">
      <c r="A602" s="8">
        <v>38583</v>
      </c>
      <c r="B602" t="s">
        <v>200</v>
      </c>
      <c r="C602" t="s">
        <v>496</v>
      </c>
      <c r="D602">
        <v>8</v>
      </c>
      <c r="E602">
        <v>73</v>
      </c>
      <c r="F602" t="s">
        <v>756</v>
      </c>
      <c r="G602" t="s">
        <v>268</v>
      </c>
      <c r="I602" t="s">
        <v>269</v>
      </c>
      <c r="J602" t="s">
        <v>56</v>
      </c>
      <c r="K602">
        <v>4.87</v>
      </c>
      <c r="L602">
        <v>1</v>
      </c>
    </row>
    <row r="603" spans="1:13">
      <c r="A603" s="8">
        <v>38583</v>
      </c>
      <c r="B603" t="s">
        <v>483</v>
      </c>
      <c r="C603" t="s">
        <v>707</v>
      </c>
      <c r="D603">
        <v>8</v>
      </c>
      <c r="E603">
        <v>73</v>
      </c>
      <c r="F603" t="s">
        <v>758</v>
      </c>
      <c r="G603" t="s">
        <v>759</v>
      </c>
      <c r="I603" t="s">
        <v>760</v>
      </c>
      <c r="J603" t="s">
        <v>56</v>
      </c>
      <c r="K603">
        <v>3.32</v>
      </c>
    </row>
    <row r="604" spans="1:13">
      <c r="A604" s="8">
        <v>38583</v>
      </c>
      <c r="B604" t="s">
        <v>200</v>
      </c>
      <c r="C604" t="s">
        <v>496</v>
      </c>
      <c r="D604">
        <v>8</v>
      </c>
      <c r="E604">
        <v>73</v>
      </c>
      <c r="F604" t="s">
        <v>756</v>
      </c>
      <c r="G604" t="s">
        <v>765</v>
      </c>
      <c r="I604" t="s">
        <v>267</v>
      </c>
      <c r="J604" t="s">
        <v>56</v>
      </c>
      <c r="K604">
        <v>1.22</v>
      </c>
      <c r="L604">
        <v>1</v>
      </c>
    </row>
    <row r="605" spans="1:13">
      <c r="A605" s="8">
        <v>38583</v>
      </c>
      <c r="B605" t="s">
        <v>200</v>
      </c>
      <c r="C605" t="s">
        <v>496</v>
      </c>
      <c r="D605">
        <v>9</v>
      </c>
      <c r="E605">
        <v>74</v>
      </c>
      <c r="F605" t="s">
        <v>767</v>
      </c>
      <c r="G605" t="s">
        <v>627</v>
      </c>
      <c r="I605" t="s">
        <v>555</v>
      </c>
      <c r="K605">
        <v>1.04</v>
      </c>
    </row>
    <row r="606" spans="1:13">
      <c r="A606" s="8">
        <v>38583</v>
      </c>
      <c r="B606" t="s">
        <v>200</v>
      </c>
      <c r="C606" t="s">
        <v>496</v>
      </c>
      <c r="D606">
        <v>9</v>
      </c>
      <c r="E606">
        <v>74</v>
      </c>
      <c r="F606" t="s">
        <v>767</v>
      </c>
      <c r="G606" t="s">
        <v>256</v>
      </c>
      <c r="I606" t="s">
        <v>113</v>
      </c>
      <c r="K606">
        <f>30.62+37.18+72.4+30.53+0.07</f>
        <v>170.79999999999998</v>
      </c>
    </row>
    <row r="607" spans="1:13">
      <c r="A607" s="8">
        <v>38583</v>
      </c>
      <c r="B607" t="s">
        <v>200</v>
      </c>
      <c r="C607" t="s">
        <v>496</v>
      </c>
      <c r="D607">
        <v>9</v>
      </c>
      <c r="E607">
        <v>74</v>
      </c>
      <c r="F607" t="s">
        <v>767</v>
      </c>
      <c r="G607" t="s">
        <v>766</v>
      </c>
      <c r="I607" t="s">
        <v>142</v>
      </c>
      <c r="K607">
        <v>1.35</v>
      </c>
    </row>
    <row r="608" spans="1:13">
      <c r="A608" s="8">
        <v>38583</v>
      </c>
      <c r="B608" t="s">
        <v>200</v>
      </c>
      <c r="C608" t="s">
        <v>496</v>
      </c>
      <c r="D608">
        <v>10</v>
      </c>
      <c r="E608">
        <v>75</v>
      </c>
      <c r="F608" t="s">
        <v>642</v>
      </c>
      <c r="G608" t="s">
        <v>698</v>
      </c>
      <c r="I608" t="s">
        <v>127</v>
      </c>
      <c r="K608">
        <f>3.36+0.79+1.01</f>
        <v>5.16</v>
      </c>
    </row>
    <row r="609" spans="1:12">
      <c r="A609" s="8">
        <v>38583</v>
      </c>
      <c r="B609" t="s">
        <v>200</v>
      </c>
      <c r="C609" t="s">
        <v>496</v>
      </c>
      <c r="D609">
        <v>10</v>
      </c>
      <c r="E609">
        <v>75</v>
      </c>
      <c r="F609" t="s">
        <v>642</v>
      </c>
      <c r="G609" t="s">
        <v>256</v>
      </c>
      <c r="I609" t="s">
        <v>113</v>
      </c>
      <c r="K609">
        <f>31.7+16.9</f>
        <v>48.599999999999994</v>
      </c>
    </row>
    <row r="610" spans="1:12">
      <c r="A610" s="8">
        <v>38583</v>
      </c>
      <c r="B610" t="s">
        <v>569</v>
      </c>
      <c r="C610" t="s">
        <v>828</v>
      </c>
      <c r="D610">
        <v>10</v>
      </c>
      <c r="E610">
        <v>75</v>
      </c>
      <c r="F610" t="s">
        <v>829</v>
      </c>
      <c r="G610" t="s">
        <v>830</v>
      </c>
      <c r="I610" t="s">
        <v>831</v>
      </c>
      <c r="K610">
        <f>20.06+0.22</f>
        <v>20.279999999999998</v>
      </c>
    </row>
    <row r="611" spans="1:12">
      <c r="A611" s="8">
        <v>38583</v>
      </c>
      <c r="B611" t="s">
        <v>200</v>
      </c>
      <c r="C611" t="s">
        <v>496</v>
      </c>
      <c r="D611">
        <v>10</v>
      </c>
      <c r="E611">
        <v>75</v>
      </c>
      <c r="F611" t="s">
        <v>642</v>
      </c>
      <c r="G611" t="s">
        <v>832</v>
      </c>
      <c r="I611" t="s">
        <v>37</v>
      </c>
      <c r="K611">
        <f>2.06+0.6</f>
        <v>2.66</v>
      </c>
    </row>
    <row r="612" spans="1:12">
      <c r="A612" s="8">
        <v>38583</v>
      </c>
      <c r="B612" t="s">
        <v>200</v>
      </c>
      <c r="C612" t="s">
        <v>496</v>
      </c>
      <c r="D612">
        <v>11</v>
      </c>
      <c r="E612">
        <v>76</v>
      </c>
      <c r="F612" t="s">
        <v>833</v>
      </c>
      <c r="G612" t="s">
        <v>755</v>
      </c>
      <c r="H612" t="s">
        <v>712</v>
      </c>
      <c r="I612" t="s">
        <v>127</v>
      </c>
      <c r="K612">
        <f>5.62+1.24</f>
        <v>6.86</v>
      </c>
    </row>
    <row r="613" spans="1:12">
      <c r="A613" s="8">
        <v>38583</v>
      </c>
      <c r="B613" t="s">
        <v>200</v>
      </c>
      <c r="C613" t="s">
        <v>496</v>
      </c>
      <c r="D613">
        <v>11</v>
      </c>
      <c r="E613">
        <v>76</v>
      </c>
      <c r="F613" t="s">
        <v>833</v>
      </c>
      <c r="G613" t="s">
        <v>112</v>
      </c>
      <c r="I613" t="s">
        <v>113</v>
      </c>
      <c r="K613">
        <v>0.95</v>
      </c>
    </row>
    <row r="614" spans="1:12">
      <c r="A614" s="8">
        <v>38583</v>
      </c>
      <c r="B614" t="s">
        <v>200</v>
      </c>
      <c r="C614" t="s">
        <v>496</v>
      </c>
      <c r="D614">
        <v>11</v>
      </c>
      <c r="E614">
        <v>76</v>
      </c>
      <c r="F614" t="s">
        <v>833</v>
      </c>
      <c r="G614" t="s">
        <v>710</v>
      </c>
      <c r="I614" t="s">
        <v>711</v>
      </c>
      <c r="J614" t="s">
        <v>56</v>
      </c>
      <c r="K614">
        <v>2.38</v>
      </c>
      <c r="L614">
        <v>2</v>
      </c>
    </row>
    <row r="615" spans="1:12">
      <c r="A615" s="8">
        <v>38583</v>
      </c>
      <c r="B615" t="s">
        <v>200</v>
      </c>
      <c r="C615" t="s">
        <v>496</v>
      </c>
      <c r="D615">
        <v>11</v>
      </c>
      <c r="E615">
        <v>76</v>
      </c>
      <c r="F615" t="s">
        <v>833</v>
      </c>
      <c r="G615" t="s">
        <v>834</v>
      </c>
      <c r="I615" t="s">
        <v>835</v>
      </c>
      <c r="J615" t="s">
        <v>56</v>
      </c>
      <c r="K615">
        <v>0.72</v>
      </c>
      <c r="L615">
        <v>1</v>
      </c>
    </row>
    <row r="616" spans="1:12">
      <c r="A616" s="8">
        <v>38583</v>
      </c>
      <c r="B616" t="s">
        <v>200</v>
      </c>
      <c r="C616" t="s">
        <v>496</v>
      </c>
      <c r="D616">
        <v>11</v>
      </c>
      <c r="E616">
        <v>76</v>
      </c>
      <c r="F616" t="s">
        <v>833</v>
      </c>
      <c r="G616" t="s">
        <v>258</v>
      </c>
      <c r="H616" t="s">
        <v>210</v>
      </c>
      <c r="I616" t="s">
        <v>37</v>
      </c>
      <c r="K616">
        <v>0.87</v>
      </c>
    </row>
    <row r="617" spans="1:12">
      <c r="A617" s="8">
        <v>38583</v>
      </c>
      <c r="B617" t="s">
        <v>200</v>
      </c>
      <c r="C617" t="s">
        <v>496</v>
      </c>
      <c r="D617">
        <v>11</v>
      </c>
      <c r="E617">
        <v>76</v>
      </c>
      <c r="F617" t="s">
        <v>833</v>
      </c>
      <c r="G617" t="s">
        <v>260</v>
      </c>
      <c r="H617" t="s">
        <v>714</v>
      </c>
      <c r="I617" t="s">
        <v>37</v>
      </c>
      <c r="K617">
        <v>3.15</v>
      </c>
    </row>
    <row r="618" spans="1:12">
      <c r="A618" s="8">
        <v>38583</v>
      </c>
      <c r="B618" t="s">
        <v>200</v>
      </c>
      <c r="C618" t="s">
        <v>496</v>
      </c>
      <c r="D618">
        <v>11</v>
      </c>
      <c r="E618">
        <v>76</v>
      </c>
      <c r="F618" t="s">
        <v>833</v>
      </c>
      <c r="G618" t="s">
        <v>40</v>
      </c>
      <c r="H618" t="s">
        <v>715</v>
      </c>
      <c r="I618" t="s">
        <v>37</v>
      </c>
      <c r="K618">
        <v>3.35</v>
      </c>
    </row>
    <row r="619" spans="1:12">
      <c r="A619" s="8">
        <v>38583</v>
      </c>
      <c r="B619" t="s">
        <v>200</v>
      </c>
      <c r="C619" t="s">
        <v>496</v>
      </c>
      <c r="D619">
        <v>11</v>
      </c>
      <c r="E619">
        <v>76</v>
      </c>
      <c r="F619" t="s">
        <v>833</v>
      </c>
      <c r="G619" t="s">
        <v>145</v>
      </c>
      <c r="H619" t="s">
        <v>716</v>
      </c>
      <c r="I619" t="s">
        <v>37</v>
      </c>
      <c r="K619">
        <v>3.42</v>
      </c>
    </row>
    <row r="620" spans="1:12">
      <c r="A620" s="8">
        <v>38583</v>
      </c>
      <c r="B620" t="s">
        <v>200</v>
      </c>
      <c r="C620" t="s">
        <v>496</v>
      </c>
      <c r="D620">
        <v>11</v>
      </c>
      <c r="E620">
        <v>76</v>
      </c>
      <c r="F620" t="s">
        <v>833</v>
      </c>
      <c r="G620" t="s">
        <v>713</v>
      </c>
      <c r="I620" t="s">
        <v>37</v>
      </c>
      <c r="K620">
        <v>2.56</v>
      </c>
    </row>
    <row r="621" spans="1:12">
      <c r="A621" s="8">
        <v>38583</v>
      </c>
      <c r="B621" t="s">
        <v>200</v>
      </c>
      <c r="C621" t="s">
        <v>496</v>
      </c>
      <c r="D621">
        <v>12</v>
      </c>
      <c r="E621">
        <v>77</v>
      </c>
      <c r="F621" t="s">
        <v>725</v>
      </c>
      <c r="G621" t="s">
        <v>553</v>
      </c>
      <c r="I621" t="s">
        <v>127</v>
      </c>
      <c r="K621">
        <v>11.07</v>
      </c>
    </row>
    <row r="622" spans="1:12">
      <c r="A622" s="8">
        <v>38583</v>
      </c>
      <c r="B622" t="s">
        <v>200</v>
      </c>
      <c r="C622" t="s">
        <v>496</v>
      </c>
      <c r="D622">
        <v>12</v>
      </c>
      <c r="E622">
        <v>77</v>
      </c>
      <c r="F622" t="s">
        <v>718</v>
      </c>
      <c r="G622" t="s">
        <v>723</v>
      </c>
      <c r="I622" t="s">
        <v>37</v>
      </c>
      <c r="K622">
        <v>5.84</v>
      </c>
    </row>
    <row r="623" spans="1:12">
      <c r="A623" s="8">
        <v>38583</v>
      </c>
      <c r="B623" t="s">
        <v>200</v>
      </c>
      <c r="C623" t="s">
        <v>496</v>
      </c>
      <c r="D623">
        <v>12</v>
      </c>
      <c r="E623">
        <v>77</v>
      </c>
      <c r="F623" t="s">
        <v>717</v>
      </c>
      <c r="G623" t="s">
        <v>112</v>
      </c>
      <c r="I623" t="s">
        <v>113</v>
      </c>
      <c r="K623">
        <f>115.72+22.45</f>
        <v>138.16999999999999</v>
      </c>
    </row>
    <row r="624" spans="1:12">
      <c r="A624" s="8">
        <v>38583</v>
      </c>
      <c r="B624" t="s">
        <v>200</v>
      </c>
      <c r="C624" t="s">
        <v>496</v>
      </c>
      <c r="D624">
        <v>12</v>
      </c>
      <c r="E624">
        <v>77</v>
      </c>
      <c r="F624" t="s">
        <v>718</v>
      </c>
      <c r="G624" t="s">
        <v>724</v>
      </c>
      <c r="I624" t="s">
        <v>113</v>
      </c>
      <c r="K624">
        <v>0.12</v>
      </c>
    </row>
    <row r="625" spans="1:13">
      <c r="A625" s="8">
        <v>38583</v>
      </c>
      <c r="B625" t="s">
        <v>200</v>
      </c>
      <c r="C625" t="s">
        <v>496</v>
      </c>
      <c r="D625">
        <v>12</v>
      </c>
      <c r="E625">
        <v>77</v>
      </c>
      <c r="F625" t="s">
        <v>725</v>
      </c>
      <c r="G625" t="s">
        <v>129</v>
      </c>
      <c r="I625" t="s">
        <v>37</v>
      </c>
      <c r="K625">
        <v>0.13</v>
      </c>
    </row>
    <row r="626" spans="1:13">
      <c r="A626" s="8">
        <v>38583</v>
      </c>
      <c r="B626" t="s">
        <v>200</v>
      </c>
      <c r="C626" t="s">
        <v>496</v>
      </c>
      <c r="D626">
        <v>12</v>
      </c>
      <c r="E626">
        <v>77</v>
      </c>
      <c r="F626" t="s">
        <v>725</v>
      </c>
      <c r="G626" t="s">
        <v>726</v>
      </c>
      <c r="I626" t="s">
        <v>131</v>
      </c>
      <c r="K626">
        <v>0.21</v>
      </c>
    </row>
    <row r="627" spans="1:13">
      <c r="A627" s="8">
        <v>38583</v>
      </c>
      <c r="B627" t="s">
        <v>200</v>
      </c>
      <c r="C627" t="s">
        <v>496</v>
      </c>
      <c r="D627">
        <v>12</v>
      </c>
      <c r="E627">
        <v>77</v>
      </c>
      <c r="F627" t="s">
        <v>717</v>
      </c>
      <c r="G627" t="s">
        <v>834</v>
      </c>
      <c r="I627" t="s">
        <v>835</v>
      </c>
      <c r="J627" t="s">
        <v>56</v>
      </c>
      <c r="K627">
        <v>1.1599999999999999</v>
      </c>
    </row>
    <row r="628" spans="1:13">
      <c r="A628" s="8">
        <v>38583</v>
      </c>
      <c r="B628" t="s">
        <v>200</v>
      </c>
      <c r="C628" t="s">
        <v>496</v>
      </c>
      <c r="D628">
        <v>12</v>
      </c>
      <c r="E628">
        <v>77</v>
      </c>
      <c r="F628" t="s">
        <v>718</v>
      </c>
      <c r="G628" t="s">
        <v>719</v>
      </c>
      <c r="H628" t="s">
        <v>720</v>
      </c>
      <c r="I628" t="s">
        <v>721</v>
      </c>
      <c r="K628">
        <v>0.1</v>
      </c>
      <c r="M628" t="s">
        <v>722</v>
      </c>
    </row>
    <row r="629" spans="1:13">
      <c r="A629" s="8">
        <v>38583</v>
      </c>
      <c r="B629" t="s">
        <v>119</v>
      </c>
      <c r="C629" t="s">
        <v>663</v>
      </c>
      <c r="D629">
        <v>13</v>
      </c>
      <c r="E629">
        <v>78</v>
      </c>
      <c r="F629" t="s">
        <v>608</v>
      </c>
      <c r="G629" t="s">
        <v>523</v>
      </c>
      <c r="I629" t="s">
        <v>343</v>
      </c>
      <c r="K629">
        <v>0.28000000000000003</v>
      </c>
    </row>
    <row r="630" spans="1:13">
      <c r="A630" s="8">
        <v>38583</v>
      </c>
      <c r="B630" t="s">
        <v>200</v>
      </c>
      <c r="C630" t="s">
        <v>496</v>
      </c>
      <c r="D630">
        <v>13</v>
      </c>
      <c r="E630">
        <v>78</v>
      </c>
      <c r="F630" t="s">
        <v>727</v>
      </c>
      <c r="G630" t="s">
        <v>605</v>
      </c>
      <c r="I630" t="s">
        <v>606</v>
      </c>
      <c r="K630">
        <v>1.9</v>
      </c>
    </row>
    <row r="631" spans="1:13">
      <c r="A631" s="8">
        <v>38583</v>
      </c>
      <c r="B631" t="s">
        <v>200</v>
      </c>
      <c r="C631" t="s">
        <v>496</v>
      </c>
      <c r="D631">
        <v>13</v>
      </c>
      <c r="E631">
        <v>78</v>
      </c>
      <c r="F631" t="s">
        <v>608</v>
      </c>
      <c r="G631" t="s">
        <v>723</v>
      </c>
      <c r="I631" t="s">
        <v>37</v>
      </c>
      <c r="K631">
        <f>1.63+0.63</f>
        <v>2.2599999999999998</v>
      </c>
    </row>
    <row r="632" spans="1:13">
      <c r="A632" s="8">
        <v>38583</v>
      </c>
      <c r="B632" t="s">
        <v>200</v>
      </c>
      <c r="C632" t="s">
        <v>496</v>
      </c>
      <c r="D632">
        <v>13</v>
      </c>
      <c r="E632">
        <v>78</v>
      </c>
      <c r="F632" t="s">
        <v>609</v>
      </c>
      <c r="G632" t="s">
        <v>256</v>
      </c>
      <c r="I632" t="s">
        <v>113</v>
      </c>
      <c r="K632">
        <f>1.32+0.08</f>
        <v>1.4000000000000001</v>
      </c>
    </row>
    <row r="633" spans="1:13">
      <c r="A633" s="8">
        <v>38583</v>
      </c>
      <c r="B633" t="s">
        <v>200</v>
      </c>
      <c r="C633" t="s">
        <v>496</v>
      </c>
      <c r="D633">
        <v>13</v>
      </c>
      <c r="E633">
        <v>78</v>
      </c>
      <c r="F633" t="s">
        <v>727</v>
      </c>
      <c r="G633" t="s">
        <v>729</v>
      </c>
      <c r="I633" t="s">
        <v>79</v>
      </c>
      <c r="J633" t="s">
        <v>56</v>
      </c>
      <c r="K633">
        <v>0.38</v>
      </c>
    </row>
    <row r="634" spans="1:13">
      <c r="A634" s="8">
        <v>38583</v>
      </c>
      <c r="B634" t="s">
        <v>200</v>
      </c>
      <c r="C634" t="s">
        <v>496</v>
      </c>
      <c r="D634">
        <v>13</v>
      </c>
      <c r="E634">
        <v>78</v>
      </c>
      <c r="F634" t="s">
        <v>727</v>
      </c>
      <c r="G634" t="s">
        <v>317</v>
      </c>
      <c r="I634" t="s">
        <v>79</v>
      </c>
      <c r="J634" t="s">
        <v>56</v>
      </c>
      <c r="K634">
        <v>0.09</v>
      </c>
    </row>
    <row r="635" spans="1:13">
      <c r="A635" s="8">
        <v>38583</v>
      </c>
      <c r="B635" t="s">
        <v>119</v>
      </c>
      <c r="C635" t="s">
        <v>663</v>
      </c>
      <c r="D635">
        <v>13</v>
      </c>
      <c r="E635">
        <v>78</v>
      </c>
      <c r="F635" t="s">
        <v>608</v>
      </c>
      <c r="G635" t="s">
        <v>610</v>
      </c>
      <c r="I635" t="s">
        <v>131</v>
      </c>
      <c r="K635">
        <f>0.05+0.93</f>
        <v>0.98000000000000009</v>
      </c>
    </row>
    <row r="636" spans="1:13">
      <c r="A636" s="8">
        <v>38583</v>
      </c>
      <c r="B636" t="s">
        <v>200</v>
      </c>
      <c r="C636" t="s">
        <v>496</v>
      </c>
      <c r="D636">
        <v>13</v>
      </c>
      <c r="E636">
        <v>78</v>
      </c>
      <c r="F636" t="s">
        <v>727</v>
      </c>
      <c r="G636" t="s">
        <v>607</v>
      </c>
      <c r="I636" t="s">
        <v>143</v>
      </c>
      <c r="K636">
        <v>1.52</v>
      </c>
    </row>
    <row r="637" spans="1:13">
      <c r="A637" s="8">
        <v>38583</v>
      </c>
      <c r="B637" t="s">
        <v>200</v>
      </c>
      <c r="C637" t="s">
        <v>496</v>
      </c>
      <c r="D637">
        <v>13</v>
      </c>
      <c r="E637">
        <v>78</v>
      </c>
      <c r="F637" t="s">
        <v>727</v>
      </c>
      <c r="G637" t="s">
        <v>728</v>
      </c>
      <c r="I637" t="s">
        <v>138</v>
      </c>
      <c r="J637" t="s">
        <v>56</v>
      </c>
      <c r="K637">
        <v>0.96</v>
      </c>
    </row>
    <row r="638" spans="1:13">
      <c r="A638" s="8">
        <v>38583</v>
      </c>
      <c r="B638" t="s">
        <v>119</v>
      </c>
      <c r="C638" t="s">
        <v>663</v>
      </c>
      <c r="D638">
        <v>13</v>
      </c>
      <c r="E638">
        <v>78</v>
      </c>
      <c r="F638" t="s">
        <v>608</v>
      </c>
      <c r="G638" t="s">
        <v>669</v>
      </c>
      <c r="I638" t="s">
        <v>463</v>
      </c>
      <c r="K638">
        <f>1.3</f>
        <v>1.3</v>
      </c>
    </row>
    <row r="639" spans="1:13">
      <c r="A639" s="8">
        <v>38583</v>
      </c>
      <c r="B639" t="s">
        <v>119</v>
      </c>
      <c r="C639" t="s">
        <v>663</v>
      </c>
      <c r="D639">
        <v>13</v>
      </c>
      <c r="E639">
        <v>78</v>
      </c>
      <c r="F639" t="s">
        <v>727</v>
      </c>
      <c r="G639" t="s">
        <v>329</v>
      </c>
      <c r="H639" t="s">
        <v>667</v>
      </c>
      <c r="I639" t="s">
        <v>131</v>
      </c>
      <c r="K639">
        <v>0.31</v>
      </c>
    </row>
    <row r="640" spans="1:13">
      <c r="A640" s="8">
        <v>38583</v>
      </c>
      <c r="B640" t="s">
        <v>119</v>
      </c>
      <c r="C640" t="s">
        <v>663</v>
      </c>
      <c r="D640">
        <v>13</v>
      </c>
      <c r="E640">
        <v>78</v>
      </c>
      <c r="F640" t="s">
        <v>727</v>
      </c>
      <c r="G640" t="s">
        <v>35</v>
      </c>
      <c r="H640" t="s">
        <v>668</v>
      </c>
      <c r="I640" t="s">
        <v>131</v>
      </c>
      <c r="K640">
        <v>0.28999999999999998</v>
      </c>
    </row>
  </sheetData>
  <sortState ref="A2:XFD640">
    <sortCondition ref="E2:E640"/>
    <sortCondition ref="A2:A640"/>
    <sortCondition ref="G2:G640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80"/>
  <sheetViews>
    <sheetView workbookViewId="0">
      <selection activeCell="F67" sqref="F67"/>
    </sheetView>
  </sheetViews>
  <sheetFormatPr baseColWidth="10" defaultColWidth="11" defaultRowHeight="13"/>
  <cols>
    <col min="7" max="7" width="21.85546875" customWidth="1"/>
    <col min="12" max="12" width="15.42578125" customWidth="1"/>
  </cols>
  <sheetData>
    <row r="1" spans="1:13" s="3" customForma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11</v>
      </c>
      <c r="H1" s="2" t="s">
        <v>12</v>
      </c>
      <c r="I1" s="2" t="s">
        <v>13</v>
      </c>
      <c r="J1" s="2" t="s">
        <v>52</v>
      </c>
      <c r="K1" s="2" t="s">
        <v>14</v>
      </c>
      <c r="L1" s="2" t="s">
        <v>15</v>
      </c>
      <c r="M1" s="2" t="s">
        <v>16</v>
      </c>
    </row>
    <row r="2" spans="1:13">
      <c r="A2" s="8">
        <v>38535</v>
      </c>
      <c r="B2" s="6" t="s">
        <v>675</v>
      </c>
      <c r="C2" s="6" t="s">
        <v>735</v>
      </c>
      <c r="D2">
        <v>1</v>
      </c>
      <c r="E2">
        <v>1</v>
      </c>
      <c r="F2" t="s">
        <v>672</v>
      </c>
      <c r="G2" s="7" t="s">
        <v>858</v>
      </c>
      <c r="I2" t="s">
        <v>785</v>
      </c>
      <c r="J2" t="s">
        <v>54</v>
      </c>
      <c r="K2">
        <v>0.5</v>
      </c>
    </row>
    <row r="3" spans="1:13">
      <c r="A3" s="8">
        <v>38535</v>
      </c>
      <c r="B3" s="6" t="s">
        <v>675</v>
      </c>
      <c r="C3" s="6" t="s">
        <v>735</v>
      </c>
      <c r="D3">
        <v>1</v>
      </c>
      <c r="E3">
        <v>1</v>
      </c>
      <c r="F3" t="s">
        <v>672</v>
      </c>
      <c r="G3" s="7" t="s">
        <v>565</v>
      </c>
      <c r="I3" t="s">
        <v>562</v>
      </c>
      <c r="J3" t="s">
        <v>54</v>
      </c>
      <c r="K3">
        <v>0.33</v>
      </c>
      <c r="L3">
        <v>1</v>
      </c>
    </row>
    <row r="4" spans="1:13">
      <c r="A4" s="8">
        <v>38535</v>
      </c>
      <c r="B4" s="6" t="s">
        <v>675</v>
      </c>
      <c r="C4" s="6" t="s">
        <v>735</v>
      </c>
      <c r="D4">
        <v>1</v>
      </c>
      <c r="E4">
        <v>1</v>
      </c>
      <c r="F4" t="s">
        <v>672</v>
      </c>
      <c r="G4" s="7" t="s">
        <v>436</v>
      </c>
      <c r="I4" t="s">
        <v>562</v>
      </c>
      <c r="J4" t="s">
        <v>54</v>
      </c>
      <c r="K4">
        <v>0.99</v>
      </c>
      <c r="L4">
        <v>1</v>
      </c>
    </row>
    <row r="5" spans="1:13">
      <c r="A5" s="8">
        <v>38535</v>
      </c>
      <c r="B5" s="6" t="s">
        <v>675</v>
      </c>
      <c r="C5" s="6" t="s">
        <v>735</v>
      </c>
      <c r="D5">
        <v>2</v>
      </c>
      <c r="E5">
        <v>2</v>
      </c>
      <c r="F5" t="s">
        <v>682</v>
      </c>
      <c r="G5" s="7" t="s">
        <v>436</v>
      </c>
      <c r="I5" t="s">
        <v>562</v>
      </c>
      <c r="J5" t="s">
        <v>56</v>
      </c>
      <c r="K5">
        <v>1.36</v>
      </c>
      <c r="L5">
        <v>2</v>
      </c>
    </row>
    <row r="6" spans="1:13">
      <c r="A6" s="8">
        <v>38536</v>
      </c>
      <c r="B6" s="6" t="s">
        <v>675</v>
      </c>
      <c r="C6" s="6" t="s">
        <v>735</v>
      </c>
      <c r="D6">
        <v>7</v>
      </c>
      <c r="E6">
        <v>7</v>
      </c>
      <c r="F6" t="s">
        <v>849</v>
      </c>
      <c r="G6" s="7" t="s">
        <v>836</v>
      </c>
      <c r="I6" t="s">
        <v>640</v>
      </c>
      <c r="J6" t="s">
        <v>56</v>
      </c>
      <c r="K6">
        <v>0.57999999999999996</v>
      </c>
      <c r="L6">
        <v>1</v>
      </c>
    </row>
    <row r="7" spans="1:13">
      <c r="A7" s="8">
        <v>38536</v>
      </c>
      <c r="B7" s="6" t="s">
        <v>675</v>
      </c>
      <c r="C7" s="6" t="s">
        <v>735</v>
      </c>
      <c r="D7">
        <v>8</v>
      </c>
      <c r="E7">
        <v>8</v>
      </c>
      <c r="F7" t="s">
        <v>850</v>
      </c>
      <c r="G7" s="7" t="s">
        <v>919</v>
      </c>
      <c r="I7" t="s">
        <v>526</v>
      </c>
      <c r="J7" t="s">
        <v>56</v>
      </c>
      <c r="K7">
        <v>1.43</v>
      </c>
      <c r="L7">
        <v>1</v>
      </c>
    </row>
    <row r="8" spans="1:13">
      <c r="A8" s="8">
        <v>38536</v>
      </c>
      <c r="B8" s="6" t="s">
        <v>675</v>
      </c>
      <c r="C8" s="6" t="s">
        <v>735</v>
      </c>
      <c r="D8">
        <v>8</v>
      </c>
      <c r="E8">
        <v>8</v>
      </c>
      <c r="F8" t="s">
        <v>850</v>
      </c>
      <c r="G8" s="7" t="s">
        <v>943</v>
      </c>
      <c r="I8" t="s">
        <v>908</v>
      </c>
      <c r="J8" t="s">
        <v>56</v>
      </c>
      <c r="K8">
        <v>2.16</v>
      </c>
      <c r="L8">
        <v>1</v>
      </c>
    </row>
    <row r="9" spans="1:13">
      <c r="A9" s="8">
        <v>38536</v>
      </c>
      <c r="B9" s="6" t="s">
        <v>675</v>
      </c>
      <c r="C9" s="6" t="s">
        <v>735</v>
      </c>
      <c r="D9">
        <v>8</v>
      </c>
      <c r="E9">
        <v>8</v>
      </c>
      <c r="F9" t="s">
        <v>850</v>
      </c>
      <c r="G9" s="7" t="s">
        <v>836</v>
      </c>
      <c r="I9" t="s">
        <v>640</v>
      </c>
      <c r="J9" t="s">
        <v>56</v>
      </c>
      <c r="K9">
        <v>18.36</v>
      </c>
      <c r="L9">
        <v>1</v>
      </c>
      <c r="M9" t="s">
        <v>842</v>
      </c>
    </row>
    <row r="10" spans="1:13">
      <c r="A10" s="8">
        <v>38536</v>
      </c>
      <c r="B10" s="6" t="s">
        <v>675</v>
      </c>
      <c r="C10" s="6" t="s">
        <v>735</v>
      </c>
      <c r="D10">
        <v>9</v>
      </c>
      <c r="E10">
        <v>9</v>
      </c>
      <c r="F10" t="s">
        <v>781</v>
      </c>
      <c r="G10" s="7" t="s">
        <v>795</v>
      </c>
      <c r="I10" t="s">
        <v>640</v>
      </c>
      <c r="J10" t="s">
        <v>56</v>
      </c>
      <c r="K10">
        <v>6.58</v>
      </c>
      <c r="L10">
        <v>1</v>
      </c>
      <c r="M10" t="s">
        <v>796</v>
      </c>
    </row>
    <row r="11" spans="1:13">
      <c r="A11" s="8">
        <v>38536</v>
      </c>
      <c r="B11" s="6" t="s">
        <v>675</v>
      </c>
      <c r="C11" s="6" t="s">
        <v>735</v>
      </c>
      <c r="D11">
        <v>9</v>
      </c>
      <c r="E11">
        <v>9</v>
      </c>
      <c r="F11" t="s">
        <v>781</v>
      </c>
      <c r="G11" s="7" t="s">
        <v>797</v>
      </c>
      <c r="I11" t="s">
        <v>562</v>
      </c>
      <c r="J11" t="s">
        <v>56</v>
      </c>
      <c r="K11">
        <v>0.44</v>
      </c>
      <c r="L11">
        <v>1</v>
      </c>
    </row>
    <row r="12" spans="1:13">
      <c r="A12" s="8">
        <v>38536</v>
      </c>
      <c r="B12" s="6" t="s">
        <v>675</v>
      </c>
      <c r="C12" s="6" t="s">
        <v>735</v>
      </c>
      <c r="D12">
        <v>10</v>
      </c>
      <c r="E12">
        <v>10</v>
      </c>
      <c r="F12" t="s">
        <v>738</v>
      </c>
      <c r="G12" s="7" t="s">
        <v>803</v>
      </c>
      <c r="I12" t="s">
        <v>804</v>
      </c>
      <c r="J12" t="s">
        <v>56</v>
      </c>
      <c r="K12">
        <v>0.61</v>
      </c>
      <c r="L12">
        <v>0.5</v>
      </c>
      <c r="M12" t="s">
        <v>805</v>
      </c>
    </row>
    <row r="13" spans="1:13">
      <c r="A13" s="8">
        <v>38536</v>
      </c>
      <c r="B13" s="6" t="s">
        <v>675</v>
      </c>
      <c r="C13" s="6" t="s">
        <v>735</v>
      </c>
      <c r="D13">
        <v>10</v>
      </c>
      <c r="E13">
        <v>10</v>
      </c>
      <c r="F13" t="s">
        <v>738</v>
      </c>
      <c r="G13" s="7" t="s">
        <v>926</v>
      </c>
      <c r="I13" t="s">
        <v>640</v>
      </c>
      <c r="J13" t="s">
        <v>56</v>
      </c>
      <c r="K13">
        <v>3.92</v>
      </c>
      <c r="M13" t="s">
        <v>927</v>
      </c>
    </row>
    <row r="14" spans="1:13">
      <c r="A14" s="8">
        <v>38536</v>
      </c>
      <c r="B14" s="6" t="s">
        <v>688</v>
      </c>
      <c r="C14" s="6" t="s">
        <v>932</v>
      </c>
      <c r="D14">
        <v>11</v>
      </c>
      <c r="E14">
        <v>11</v>
      </c>
      <c r="F14" t="s">
        <v>933</v>
      </c>
      <c r="G14" s="7" t="s">
        <v>934</v>
      </c>
      <c r="I14" t="s">
        <v>935</v>
      </c>
      <c r="J14" t="s">
        <v>56</v>
      </c>
      <c r="K14">
        <v>0.48</v>
      </c>
    </row>
    <row r="15" spans="1:13">
      <c r="A15" s="8">
        <v>38536</v>
      </c>
      <c r="B15" s="6" t="s">
        <v>675</v>
      </c>
      <c r="C15" s="6" t="s">
        <v>735</v>
      </c>
      <c r="D15">
        <v>11</v>
      </c>
      <c r="E15">
        <v>11</v>
      </c>
      <c r="F15" t="s">
        <v>933</v>
      </c>
      <c r="G15" s="7" t="s">
        <v>928</v>
      </c>
      <c r="H15" t="s">
        <v>929</v>
      </c>
      <c r="I15" t="s">
        <v>640</v>
      </c>
      <c r="J15" t="s">
        <v>56</v>
      </c>
      <c r="K15">
        <v>43.63</v>
      </c>
      <c r="M15" t="s">
        <v>930</v>
      </c>
    </row>
    <row r="16" spans="1:13">
      <c r="A16" s="5">
        <v>38532</v>
      </c>
      <c r="B16" s="6" t="s">
        <v>670</v>
      </c>
      <c r="C16" s="6" t="s">
        <v>671</v>
      </c>
      <c r="D16">
        <v>1</v>
      </c>
      <c r="E16">
        <v>13</v>
      </c>
      <c r="F16" s="7" t="s">
        <v>672</v>
      </c>
      <c r="G16" s="7" t="s">
        <v>673</v>
      </c>
      <c r="I16" t="s">
        <v>674</v>
      </c>
      <c r="J16" t="s">
        <v>56</v>
      </c>
      <c r="K16" s="6">
        <v>5.05</v>
      </c>
    </row>
    <row r="17" spans="1:13">
      <c r="A17" s="5">
        <v>38532</v>
      </c>
      <c r="B17" s="6" t="s">
        <v>675</v>
      </c>
      <c r="C17" s="6" t="s">
        <v>676</v>
      </c>
      <c r="D17" s="7">
        <v>1</v>
      </c>
      <c r="E17">
        <v>13</v>
      </c>
      <c r="F17" s="7" t="s">
        <v>672</v>
      </c>
      <c r="G17" s="6" t="s">
        <v>677</v>
      </c>
      <c r="I17" t="s">
        <v>640</v>
      </c>
      <c r="J17" t="s">
        <v>56</v>
      </c>
      <c r="K17" s="6">
        <v>3.86</v>
      </c>
    </row>
    <row r="18" spans="1:13">
      <c r="A18" s="5">
        <v>38532</v>
      </c>
      <c r="B18" s="6" t="s">
        <v>675</v>
      </c>
      <c r="C18" s="6" t="s">
        <v>676</v>
      </c>
      <c r="D18" s="7">
        <v>1</v>
      </c>
      <c r="E18">
        <v>13</v>
      </c>
      <c r="F18" s="7" t="s">
        <v>672</v>
      </c>
      <c r="G18" s="6" t="s">
        <v>678</v>
      </c>
      <c r="I18" t="s">
        <v>640</v>
      </c>
      <c r="J18" t="s">
        <v>58</v>
      </c>
      <c r="K18" s="6">
        <v>1.29</v>
      </c>
    </row>
    <row r="19" spans="1:13">
      <c r="A19" s="5">
        <v>38532</v>
      </c>
      <c r="B19" s="6" t="s">
        <v>675</v>
      </c>
      <c r="C19" s="6" t="s">
        <v>676</v>
      </c>
      <c r="D19" s="7">
        <v>2</v>
      </c>
      <c r="E19">
        <v>14</v>
      </c>
      <c r="F19" s="7" t="s">
        <v>682</v>
      </c>
      <c r="G19" s="7" t="s">
        <v>673</v>
      </c>
      <c r="I19" t="s">
        <v>674</v>
      </c>
      <c r="J19" t="s">
        <v>56</v>
      </c>
      <c r="K19" s="7">
        <v>9.42</v>
      </c>
    </row>
    <row r="20" spans="1:13">
      <c r="A20" s="5">
        <v>38532</v>
      </c>
      <c r="B20" s="6" t="s">
        <v>688</v>
      </c>
      <c r="C20" s="6" t="s">
        <v>671</v>
      </c>
      <c r="D20" s="7">
        <v>2</v>
      </c>
      <c r="E20">
        <v>14</v>
      </c>
      <c r="F20" s="7" t="s">
        <v>814</v>
      </c>
      <c r="G20" s="7" t="s">
        <v>817</v>
      </c>
      <c r="I20" t="s">
        <v>818</v>
      </c>
      <c r="J20" t="s">
        <v>56</v>
      </c>
      <c r="K20" s="7">
        <v>1.24</v>
      </c>
    </row>
    <row r="21" spans="1:13">
      <c r="A21" s="5">
        <v>38532</v>
      </c>
      <c r="B21" s="6" t="s">
        <v>675</v>
      </c>
      <c r="C21" s="6" t="s">
        <v>676</v>
      </c>
      <c r="D21" s="7">
        <v>2</v>
      </c>
      <c r="E21">
        <v>14</v>
      </c>
      <c r="F21" s="7" t="s">
        <v>682</v>
      </c>
      <c r="G21" s="7" t="s">
        <v>761</v>
      </c>
      <c r="I21" t="s">
        <v>683</v>
      </c>
      <c r="J21" t="s">
        <v>56</v>
      </c>
      <c r="K21" s="7">
        <v>5.61</v>
      </c>
      <c r="L21">
        <v>1</v>
      </c>
    </row>
    <row r="22" spans="1:13">
      <c r="A22" s="5">
        <v>38532</v>
      </c>
      <c r="B22" s="6" t="s">
        <v>688</v>
      </c>
      <c r="C22" s="6" t="s">
        <v>671</v>
      </c>
      <c r="D22" s="7">
        <v>2</v>
      </c>
      <c r="E22">
        <v>14</v>
      </c>
      <c r="F22" s="7" t="s">
        <v>814</v>
      </c>
      <c r="G22" s="7" t="s">
        <v>815</v>
      </c>
      <c r="J22" t="s">
        <v>56</v>
      </c>
      <c r="K22" s="7">
        <v>0.79</v>
      </c>
      <c r="L22">
        <v>1</v>
      </c>
      <c r="M22" t="s">
        <v>816</v>
      </c>
    </row>
    <row r="23" spans="1:13">
      <c r="A23" s="5">
        <v>38532</v>
      </c>
      <c r="B23" s="6" t="s">
        <v>675</v>
      </c>
      <c r="C23" s="6" t="s">
        <v>676</v>
      </c>
      <c r="D23" s="7">
        <v>2</v>
      </c>
      <c r="E23">
        <v>14</v>
      </c>
      <c r="F23" s="7" t="s">
        <v>682</v>
      </c>
      <c r="G23" s="7" t="s">
        <v>685</v>
      </c>
      <c r="I23" t="s">
        <v>526</v>
      </c>
      <c r="J23" t="s">
        <v>56</v>
      </c>
      <c r="K23" s="7">
        <v>20.059999999999999</v>
      </c>
      <c r="L23">
        <v>1</v>
      </c>
      <c r="M23" t="s">
        <v>686</v>
      </c>
    </row>
    <row r="24" spans="1:13">
      <c r="A24" s="5">
        <v>38532</v>
      </c>
      <c r="B24" s="6" t="s">
        <v>675</v>
      </c>
      <c r="C24" s="6" t="s">
        <v>676</v>
      </c>
      <c r="D24" s="7">
        <v>2</v>
      </c>
      <c r="E24">
        <v>14</v>
      </c>
      <c r="F24" s="7" t="s">
        <v>682</v>
      </c>
      <c r="G24" s="7" t="s">
        <v>685</v>
      </c>
      <c r="I24" t="s">
        <v>526</v>
      </c>
      <c r="J24" t="s">
        <v>56</v>
      </c>
      <c r="K24" s="7">
        <v>3.4</v>
      </c>
      <c r="L24">
        <v>3</v>
      </c>
      <c r="M24" t="s">
        <v>687</v>
      </c>
    </row>
    <row r="25" spans="1:13">
      <c r="A25" s="5">
        <v>38532</v>
      </c>
      <c r="B25" s="6" t="s">
        <v>675</v>
      </c>
      <c r="C25" s="6" t="s">
        <v>676</v>
      </c>
      <c r="D25" s="7">
        <v>2</v>
      </c>
      <c r="E25">
        <v>14</v>
      </c>
      <c r="F25" s="7" t="s">
        <v>682</v>
      </c>
      <c r="G25" s="7" t="s">
        <v>436</v>
      </c>
      <c r="I25" t="s">
        <v>562</v>
      </c>
      <c r="J25" t="s">
        <v>56</v>
      </c>
      <c r="K25" s="7">
        <v>1.36</v>
      </c>
      <c r="L25">
        <v>4</v>
      </c>
      <c r="M25" t="s">
        <v>684</v>
      </c>
    </row>
    <row r="26" spans="1:13">
      <c r="A26" s="5">
        <v>38532</v>
      </c>
      <c r="B26" s="6" t="s">
        <v>688</v>
      </c>
      <c r="C26" s="6" t="s">
        <v>671</v>
      </c>
      <c r="D26" s="7">
        <v>3</v>
      </c>
      <c r="E26">
        <v>15</v>
      </c>
      <c r="F26" s="7" t="s">
        <v>819</v>
      </c>
      <c r="G26" s="7" t="s">
        <v>660</v>
      </c>
      <c r="I26" t="s">
        <v>269</v>
      </c>
      <c r="J26" t="s">
        <v>56</v>
      </c>
      <c r="K26" s="7">
        <v>10.02</v>
      </c>
      <c r="L26">
        <v>1</v>
      </c>
    </row>
    <row r="27" spans="1:13">
      <c r="A27" s="5">
        <v>38532</v>
      </c>
      <c r="B27" s="6" t="s">
        <v>688</v>
      </c>
      <c r="C27" s="6" t="s">
        <v>671</v>
      </c>
      <c r="D27" s="7">
        <v>3</v>
      </c>
      <c r="E27">
        <v>15</v>
      </c>
      <c r="F27" s="7" t="s">
        <v>819</v>
      </c>
      <c r="G27" s="7" t="s">
        <v>824</v>
      </c>
      <c r="I27" t="s">
        <v>824</v>
      </c>
      <c r="J27" t="s">
        <v>56</v>
      </c>
      <c r="K27" s="7">
        <v>5.96</v>
      </c>
    </row>
    <row r="28" spans="1:13">
      <c r="A28" s="5">
        <v>38532</v>
      </c>
      <c r="B28" s="6" t="s">
        <v>688</v>
      </c>
      <c r="C28" s="6" t="s">
        <v>671</v>
      </c>
      <c r="D28" s="7">
        <v>3</v>
      </c>
      <c r="E28">
        <v>15</v>
      </c>
      <c r="F28" s="7" t="s">
        <v>819</v>
      </c>
      <c r="G28" s="7" t="s">
        <v>822</v>
      </c>
      <c r="I28" t="s">
        <v>835</v>
      </c>
      <c r="J28" t="s">
        <v>56</v>
      </c>
      <c r="K28" s="7">
        <v>0.45</v>
      </c>
      <c r="L28">
        <v>1</v>
      </c>
      <c r="M28" t="s">
        <v>823</v>
      </c>
    </row>
    <row r="29" spans="1:13">
      <c r="A29" s="5">
        <v>38533</v>
      </c>
      <c r="B29" s="6" t="s">
        <v>675</v>
      </c>
      <c r="C29" s="6" t="s">
        <v>671</v>
      </c>
      <c r="D29" s="7">
        <v>4</v>
      </c>
      <c r="E29">
        <v>16</v>
      </c>
      <c r="F29" s="7" t="s">
        <v>825</v>
      </c>
      <c r="G29" s="7" t="s">
        <v>817</v>
      </c>
      <c r="I29" t="s">
        <v>818</v>
      </c>
      <c r="J29" t="s">
        <v>56</v>
      </c>
      <c r="K29" s="7">
        <v>3.23</v>
      </c>
    </row>
    <row r="30" spans="1:13">
      <c r="A30" s="5">
        <v>38533</v>
      </c>
      <c r="B30" s="6" t="s">
        <v>688</v>
      </c>
      <c r="C30" s="6" t="s">
        <v>671</v>
      </c>
      <c r="D30" s="7">
        <v>4</v>
      </c>
      <c r="E30">
        <v>16</v>
      </c>
      <c r="F30" s="7" t="s">
        <v>825</v>
      </c>
      <c r="G30" s="7" t="s">
        <v>773</v>
      </c>
      <c r="I30" t="s">
        <v>267</v>
      </c>
      <c r="J30" t="s">
        <v>56</v>
      </c>
      <c r="K30" s="7">
        <v>2.0299999999999998</v>
      </c>
      <c r="L30">
        <v>1</v>
      </c>
    </row>
    <row r="31" spans="1:13">
      <c r="A31" s="5">
        <v>38533</v>
      </c>
      <c r="B31" s="6" t="s">
        <v>688</v>
      </c>
      <c r="C31" s="6" t="s">
        <v>671</v>
      </c>
      <c r="D31" s="7">
        <v>4</v>
      </c>
      <c r="E31">
        <v>16</v>
      </c>
      <c r="F31" s="7" t="s">
        <v>825</v>
      </c>
      <c r="G31" s="7" t="s">
        <v>769</v>
      </c>
      <c r="I31" t="s">
        <v>269</v>
      </c>
      <c r="J31" t="s">
        <v>56</v>
      </c>
      <c r="K31" s="7">
        <v>3.94</v>
      </c>
      <c r="L31">
        <v>1</v>
      </c>
    </row>
    <row r="32" spans="1:13">
      <c r="A32" s="5">
        <v>38533</v>
      </c>
      <c r="B32" s="6" t="s">
        <v>688</v>
      </c>
      <c r="C32" s="6" t="s">
        <v>671</v>
      </c>
      <c r="D32" s="7">
        <v>4</v>
      </c>
      <c r="E32">
        <v>16</v>
      </c>
      <c r="F32" s="7" t="s">
        <v>825</v>
      </c>
      <c r="G32" s="7" t="s">
        <v>826</v>
      </c>
      <c r="I32" t="s">
        <v>827</v>
      </c>
      <c r="J32" t="s">
        <v>56</v>
      </c>
      <c r="K32" s="7">
        <v>23.91</v>
      </c>
      <c r="L32">
        <v>1</v>
      </c>
      <c r="M32" t="s">
        <v>921</v>
      </c>
    </row>
    <row r="33" spans="1:13">
      <c r="A33" s="5">
        <v>38533</v>
      </c>
      <c r="B33" s="6" t="s">
        <v>688</v>
      </c>
      <c r="C33" s="6" t="s">
        <v>671</v>
      </c>
      <c r="D33" s="7">
        <v>4</v>
      </c>
      <c r="E33">
        <v>16</v>
      </c>
      <c r="F33" s="7" t="s">
        <v>825</v>
      </c>
      <c r="G33" s="7" t="s">
        <v>770</v>
      </c>
      <c r="I33" t="s">
        <v>269</v>
      </c>
      <c r="J33" t="s">
        <v>56</v>
      </c>
      <c r="K33" s="7">
        <v>0.55000000000000004</v>
      </c>
      <c r="L33">
        <v>1</v>
      </c>
    </row>
    <row r="34" spans="1:13">
      <c r="A34" s="5">
        <v>38533</v>
      </c>
      <c r="B34" s="6" t="s">
        <v>688</v>
      </c>
      <c r="C34" s="6" t="s">
        <v>671</v>
      </c>
      <c r="D34" s="7">
        <v>4</v>
      </c>
      <c r="E34">
        <v>16</v>
      </c>
      <c r="F34" s="7" t="s">
        <v>825</v>
      </c>
      <c r="G34" s="7" t="s">
        <v>771</v>
      </c>
      <c r="I34" t="s">
        <v>269</v>
      </c>
      <c r="J34" t="s">
        <v>56</v>
      </c>
      <c r="K34" s="7">
        <v>0.56000000000000005</v>
      </c>
      <c r="L34">
        <v>1</v>
      </c>
      <c r="M34" t="s">
        <v>772</v>
      </c>
    </row>
    <row r="35" spans="1:13">
      <c r="A35" s="5">
        <v>38533</v>
      </c>
      <c r="B35" s="6" t="s">
        <v>675</v>
      </c>
      <c r="C35" s="6" t="s">
        <v>671</v>
      </c>
      <c r="D35" s="7">
        <v>6</v>
      </c>
      <c r="E35">
        <v>18</v>
      </c>
      <c r="F35" s="7" t="s">
        <v>776</v>
      </c>
      <c r="G35" s="7" t="s">
        <v>777</v>
      </c>
      <c r="I35" t="s">
        <v>267</v>
      </c>
      <c r="J35" t="s">
        <v>56</v>
      </c>
      <c r="K35">
        <v>0.27</v>
      </c>
      <c r="L35">
        <v>1</v>
      </c>
    </row>
    <row r="36" spans="1:13">
      <c r="A36" s="5">
        <v>38533</v>
      </c>
      <c r="B36" s="6" t="s">
        <v>688</v>
      </c>
      <c r="C36" s="6" t="s">
        <v>671</v>
      </c>
      <c r="D36" s="7">
        <v>8</v>
      </c>
      <c r="E36">
        <v>20</v>
      </c>
      <c r="F36" s="7" t="s">
        <v>779</v>
      </c>
      <c r="G36" s="7" t="s">
        <v>673</v>
      </c>
      <c r="I36" t="s">
        <v>674</v>
      </c>
      <c r="J36" t="s">
        <v>56</v>
      </c>
      <c r="K36">
        <v>0.11</v>
      </c>
    </row>
    <row r="37" spans="1:13">
      <c r="A37" s="5">
        <v>38533</v>
      </c>
      <c r="B37" s="6" t="s">
        <v>688</v>
      </c>
      <c r="C37" s="6" t="s">
        <v>671</v>
      </c>
      <c r="D37" s="7">
        <v>8</v>
      </c>
      <c r="E37">
        <v>20</v>
      </c>
      <c r="F37" s="7" t="s">
        <v>779</v>
      </c>
      <c r="G37" s="7" t="s">
        <v>436</v>
      </c>
      <c r="I37" t="s">
        <v>562</v>
      </c>
      <c r="J37" t="s">
        <v>56</v>
      </c>
      <c r="K37">
        <v>0.49</v>
      </c>
      <c r="L37">
        <v>1</v>
      </c>
    </row>
    <row r="38" spans="1:13">
      <c r="A38" s="5">
        <v>38533</v>
      </c>
      <c r="B38" s="6" t="s">
        <v>688</v>
      </c>
      <c r="C38" s="6" t="s">
        <v>671</v>
      </c>
      <c r="D38" s="7">
        <v>9</v>
      </c>
      <c r="E38">
        <v>21</v>
      </c>
      <c r="F38" s="7" t="s">
        <v>781</v>
      </c>
      <c r="G38" s="7" t="s">
        <v>907</v>
      </c>
      <c r="I38" t="s">
        <v>783</v>
      </c>
      <c r="J38" t="s">
        <v>56</v>
      </c>
      <c r="K38">
        <v>2.68</v>
      </c>
      <c r="L38">
        <v>1</v>
      </c>
    </row>
    <row r="39" spans="1:13">
      <c r="A39" s="5">
        <v>38533</v>
      </c>
      <c r="B39" s="6" t="s">
        <v>688</v>
      </c>
      <c r="C39" s="6" t="s">
        <v>671</v>
      </c>
      <c r="D39" s="7">
        <v>9</v>
      </c>
      <c r="E39">
        <v>21</v>
      </c>
      <c r="F39" s="7" t="s">
        <v>781</v>
      </c>
      <c r="G39" s="7" t="s">
        <v>784</v>
      </c>
      <c r="I39" t="s">
        <v>785</v>
      </c>
      <c r="J39" t="s">
        <v>56</v>
      </c>
      <c r="K39">
        <v>0.41</v>
      </c>
      <c r="L39">
        <v>1</v>
      </c>
    </row>
    <row r="40" spans="1:13">
      <c r="A40" s="5">
        <v>38533</v>
      </c>
      <c r="B40" s="6" t="s">
        <v>688</v>
      </c>
      <c r="C40" s="6" t="s">
        <v>671</v>
      </c>
      <c r="D40" s="7">
        <v>9</v>
      </c>
      <c r="E40">
        <v>21</v>
      </c>
      <c r="F40" s="7" t="s">
        <v>781</v>
      </c>
      <c r="G40" s="7" t="s">
        <v>436</v>
      </c>
      <c r="I40" t="s">
        <v>562</v>
      </c>
      <c r="J40" t="s">
        <v>56</v>
      </c>
      <c r="K40">
        <v>0.92</v>
      </c>
      <c r="L40">
        <v>1</v>
      </c>
    </row>
    <row r="41" spans="1:13">
      <c r="A41" s="5">
        <v>38533</v>
      </c>
      <c r="B41" s="6" t="s">
        <v>675</v>
      </c>
      <c r="C41" s="6" t="s">
        <v>676</v>
      </c>
      <c r="D41" s="7">
        <v>10</v>
      </c>
      <c r="E41">
        <v>22</v>
      </c>
      <c r="F41" t="s">
        <v>738</v>
      </c>
      <c r="G41" s="7" t="s">
        <v>739</v>
      </c>
      <c r="I41" t="s">
        <v>785</v>
      </c>
      <c r="J41" t="s">
        <v>56</v>
      </c>
      <c r="K41">
        <v>1.94</v>
      </c>
      <c r="L41">
        <v>2</v>
      </c>
    </row>
    <row r="42" spans="1:13">
      <c r="A42" s="5">
        <v>38533</v>
      </c>
      <c r="B42" s="6" t="s">
        <v>675</v>
      </c>
      <c r="C42" s="6" t="s">
        <v>676</v>
      </c>
      <c r="D42" s="7">
        <v>12</v>
      </c>
      <c r="E42">
        <v>24</v>
      </c>
      <c r="F42" t="s">
        <v>746</v>
      </c>
      <c r="G42" s="7" t="s">
        <v>899</v>
      </c>
      <c r="I42" t="s">
        <v>900</v>
      </c>
      <c r="J42" t="s">
        <v>56</v>
      </c>
      <c r="K42">
        <v>0.49</v>
      </c>
      <c r="L42">
        <v>1</v>
      </c>
    </row>
    <row r="43" spans="1:13">
      <c r="A43" s="5">
        <v>38533</v>
      </c>
      <c r="B43" s="6" t="s">
        <v>675</v>
      </c>
      <c r="C43" s="6" t="s">
        <v>676</v>
      </c>
      <c r="D43" s="7">
        <v>12</v>
      </c>
      <c r="E43">
        <v>24</v>
      </c>
      <c r="F43" t="s">
        <v>746</v>
      </c>
      <c r="G43" s="7" t="s">
        <v>761</v>
      </c>
      <c r="I43" t="s">
        <v>683</v>
      </c>
      <c r="J43" t="s">
        <v>56</v>
      </c>
      <c r="K43">
        <v>3.6</v>
      </c>
    </row>
    <row r="44" spans="1:13">
      <c r="A44" s="5">
        <v>38533</v>
      </c>
      <c r="B44" s="6" t="s">
        <v>675</v>
      </c>
      <c r="C44" s="6" t="s">
        <v>676</v>
      </c>
      <c r="D44" s="7">
        <v>12</v>
      </c>
      <c r="E44">
        <v>24</v>
      </c>
      <c r="F44" t="s">
        <v>746</v>
      </c>
      <c r="G44" s="7" t="s">
        <v>748</v>
      </c>
      <c r="I44" t="s">
        <v>562</v>
      </c>
      <c r="J44" t="s">
        <v>56</v>
      </c>
      <c r="K44">
        <v>0.6</v>
      </c>
      <c r="L44">
        <v>1</v>
      </c>
      <c r="M44" t="s">
        <v>749</v>
      </c>
    </row>
    <row r="45" spans="1:13">
      <c r="A45" s="5">
        <v>38533</v>
      </c>
      <c r="B45" s="6" t="s">
        <v>675</v>
      </c>
      <c r="C45" s="6" t="s">
        <v>676</v>
      </c>
      <c r="D45" s="7">
        <v>13</v>
      </c>
      <c r="E45">
        <v>24</v>
      </c>
      <c r="F45" t="s">
        <v>746</v>
      </c>
      <c r="G45" s="7" t="s">
        <v>901</v>
      </c>
      <c r="I45" t="s">
        <v>568</v>
      </c>
      <c r="J45" t="s">
        <v>56</v>
      </c>
      <c r="K45">
        <v>0.78</v>
      </c>
      <c r="L45">
        <v>1</v>
      </c>
    </row>
    <row r="46" spans="1:13">
      <c r="A46" s="5">
        <v>38533</v>
      </c>
      <c r="B46" s="6" t="s">
        <v>675</v>
      </c>
      <c r="C46" s="6" t="s">
        <v>676</v>
      </c>
      <c r="D46" s="7">
        <v>16</v>
      </c>
      <c r="E46">
        <v>28</v>
      </c>
      <c r="F46" t="s">
        <v>906</v>
      </c>
      <c r="G46" s="7" t="s">
        <v>907</v>
      </c>
      <c r="I46" t="s">
        <v>908</v>
      </c>
      <c r="J46" t="s">
        <v>56</v>
      </c>
      <c r="K46">
        <v>9.2899999999999991</v>
      </c>
      <c r="L46">
        <v>1</v>
      </c>
    </row>
    <row r="47" spans="1:13">
      <c r="A47" s="5">
        <v>38533</v>
      </c>
      <c r="B47" s="6" t="s">
        <v>688</v>
      </c>
      <c r="C47" s="6" t="s">
        <v>671</v>
      </c>
      <c r="D47" s="7">
        <v>16</v>
      </c>
      <c r="E47">
        <v>28</v>
      </c>
      <c r="F47" t="s">
        <v>906</v>
      </c>
      <c r="G47" s="7" t="s">
        <v>704</v>
      </c>
      <c r="I47" t="s">
        <v>267</v>
      </c>
      <c r="J47" t="s">
        <v>56</v>
      </c>
      <c r="K47">
        <v>2.87</v>
      </c>
      <c r="L47">
        <v>1</v>
      </c>
    </row>
    <row r="48" spans="1:13">
      <c r="A48" s="5">
        <v>38533</v>
      </c>
      <c r="B48" s="6" t="s">
        <v>688</v>
      </c>
      <c r="C48" s="6" t="s">
        <v>671</v>
      </c>
      <c r="D48" s="7">
        <v>16</v>
      </c>
      <c r="E48">
        <v>28</v>
      </c>
      <c r="F48" t="s">
        <v>906</v>
      </c>
      <c r="G48" s="7" t="s">
        <v>910</v>
      </c>
      <c r="I48" t="s">
        <v>835</v>
      </c>
      <c r="J48" t="s">
        <v>56</v>
      </c>
      <c r="K48">
        <v>0.55000000000000004</v>
      </c>
      <c r="L48">
        <v>2</v>
      </c>
    </row>
    <row r="49" spans="1:13">
      <c r="A49" s="8">
        <v>38534</v>
      </c>
      <c r="B49" s="6" t="s">
        <v>675</v>
      </c>
      <c r="C49" s="6" t="s">
        <v>915</v>
      </c>
      <c r="D49" s="7">
        <v>1</v>
      </c>
      <c r="E49">
        <v>31</v>
      </c>
      <c r="F49" t="s">
        <v>672</v>
      </c>
      <c r="G49" s="7" t="s">
        <v>919</v>
      </c>
      <c r="I49" s="7" t="s">
        <v>526</v>
      </c>
      <c r="J49" t="s">
        <v>56</v>
      </c>
      <c r="K49">
        <v>0.7</v>
      </c>
      <c r="L49">
        <v>1</v>
      </c>
    </row>
    <row r="50" spans="1:13">
      <c r="A50" s="8">
        <v>38534</v>
      </c>
      <c r="B50" s="6" t="s">
        <v>675</v>
      </c>
      <c r="C50" s="6" t="s">
        <v>915</v>
      </c>
      <c r="D50" s="7">
        <v>1</v>
      </c>
      <c r="E50">
        <v>31</v>
      </c>
      <c r="F50" t="s">
        <v>672</v>
      </c>
      <c r="G50" s="7" t="s">
        <v>918</v>
      </c>
      <c r="I50" s="7" t="s">
        <v>526</v>
      </c>
      <c r="J50" t="s">
        <v>56</v>
      </c>
      <c r="K50">
        <v>0.46</v>
      </c>
      <c r="L50">
        <v>1</v>
      </c>
    </row>
    <row r="51" spans="1:13">
      <c r="A51" s="8">
        <v>38534</v>
      </c>
      <c r="B51" s="6" t="s">
        <v>675</v>
      </c>
      <c r="C51" s="6" t="s">
        <v>915</v>
      </c>
      <c r="D51" s="7">
        <v>1</v>
      </c>
      <c r="E51">
        <v>31</v>
      </c>
      <c r="F51" t="s">
        <v>672</v>
      </c>
      <c r="G51" s="7" t="s">
        <v>565</v>
      </c>
      <c r="H51" s="7" t="s">
        <v>916</v>
      </c>
      <c r="I51" s="7" t="s">
        <v>562</v>
      </c>
      <c r="J51" t="s">
        <v>56</v>
      </c>
      <c r="K51">
        <v>0.88</v>
      </c>
      <c r="L51">
        <v>1</v>
      </c>
      <c r="M51" t="s">
        <v>917</v>
      </c>
    </row>
    <row r="52" spans="1:13">
      <c r="A52" s="8">
        <v>38534</v>
      </c>
      <c r="B52" s="6" t="s">
        <v>688</v>
      </c>
      <c r="C52" s="6" t="s">
        <v>920</v>
      </c>
      <c r="D52" s="7">
        <v>4</v>
      </c>
      <c r="E52">
        <v>34</v>
      </c>
      <c r="F52" t="s">
        <v>825</v>
      </c>
      <c r="G52" s="7" t="s">
        <v>910</v>
      </c>
      <c r="I52" s="7" t="s">
        <v>835</v>
      </c>
      <c r="J52" t="s">
        <v>56</v>
      </c>
      <c r="K52">
        <v>0.52</v>
      </c>
      <c r="L52">
        <v>1</v>
      </c>
    </row>
    <row r="53" spans="1:13">
      <c r="A53" s="8">
        <v>38534</v>
      </c>
      <c r="B53" s="6" t="s">
        <v>675</v>
      </c>
      <c r="C53" s="6" t="s">
        <v>915</v>
      </c>
      <c r="D53" s="7">
        <v>8</v>
      </c>
      <c r="E53">
        <v>38</v>
      </c>
      <c r="F53" t="s">
        <v>850</v>
      </c>
      <c r="G53" s="7" t="s">
        <v>436</v>
      </c>
      <c r="I53" s="7" t="s">
        <v>562</v>
      </c>
      <c r="J53" t="s">
        <v>56</v>
      </c>
      <c r="K53">
        <v>0.63</v>
      </c>
      <c r="L53">
        <v>1</v>
      </c>
      <c r="M53" t="s">
        <v>851</v>
      </c>
    </row>
    <row r="54" spans="1:13">
      <c r="A54" s="8">
        <v>38534</v>
      </c>
      <c r="B54" s="6" t="s">
        <v>675</v>
      </c>
      <c r="C54" s="6" t="s">
        <v>915</v>
      </c>
      <c r="D54" s="7">
        <v>10</v>
      </c>
      <c r="E54">
        <v>40</v>
      </c>
      <c r="F54" t="s">
        <v>738</v>
      </c>
      <c r="G54" s="7" t="s">
        <v>685</v>
      </c>
      <c r="I54" t="s">
        <v>526</v>
      </c>
      <c r="J54" t="s">
        <v>56</v>
      </c>
      <c r="K54">
        <v>0.32</v>
      </c>
      <c r="L54">
        <v>1</v>
      </c>
      <c r="M54" t="s">
        <v>854</v>
      </c>
    </row>
    <row r="55" spans="1:13">
      <c r="A55" s="8">
        <v>38534</v>
      </c>
      <c r="B55" s="6" t="s">
        <v>675</v>
      </c>
      <c r="C55" s="6" t="s">
        <v>915</v>
      </c>
      <c r="D55" s="7">
        <v>10</v>
      </c>
      <c r="E55">
        <v>40</v>
      </c>
      <c r="F55" t="s">
        <v>738</v>
      </c>
      <c r="G55" s="7" t="s">
        <v>436</v>
      </c>
      <c r="I55" t="s">
        <v>562</v>
      </c>
      <c r="J55" t="s">
        <v>56</v>
      </c>
      <c r="K55">
        <v>1.8</v>
      </c>
      <c r="L55">
        <v>1</v>
      </c>
    </row>
    <row r="56" spans="1:13">
      <c r="A56" s="8">
        <v>38534</v>
      </c>
      <c r="B56" s="6" t="s">
        <v>675</v>
      </c>
      <c r="C56" s="6" t="s">
        <v>915</v>
      </c>
      <c r="D56">
        <v>13</v>
      </c>
      <c r="E56">
        <v>43</v>
      </c>
      <c r="F56" t="s">
        <v>902</v>
      </c>
      <c r="G56" s="7" t="s">
        <v>858</v>
      </c>
      <c r="I56" t="s">
        <v>785</v>
      </c>
      <c r="J56" t="s">
        <v>56</v>
      </c>
      <c r="K56">
        <v>4.76</v>
      </c>
    </row>
    <row r="57" spans="1:13">
      <c r="A57" s="8">
        <v>38534</v>
      </c>
      <c r="B57" s="6" t="s">
        <v>675</v>
      </c>
      <c r="C57" s="6" t="s">
        <v>915</v>
      </c>
      <c r="D57">
        <v>13</v>
      </c>
      <c r="E57">
        <v>43</v>
      </c>
      <c r="F57" t="s">
        <v>902</v>
      </c>
      <c r="G57" s="7" t="s">
        <v>685</v>
      </c>
      <c r="I57" t="s">
        <v>526</v>
      </c>
      <c r="J57" t="s">
        <v>56</v>
      </c>
      <c r="K57">
        <v>3.41</v>
      </c>
      <c r="L57">
        <v>1</v>
      </c>
      <c r="M57" t="s">
        <v>731</v>
      </c>
    </row>
    <row r="58" spans="1:13">
      <c r="A58" s="8">
        <v>38534</v>
      </c>
      <c r="B58" s="6" t="s">
        <v>675</v>
      </c>
      <c r="C58" s="6" t="s">
        <v>915</v>
      </c>
      <c r="D58">
        <v>13</v>
      </c>
      <c r="E58">
        <v>43</v>
      </c>
      <c r="F58" t="s">
        <v>902</v>
      </c>
      <c r="G58" s="7" t="s">
        <v>859</v>
      </c>
      <c r="I58" t="s">
        <v>562</v>
      </c>
      <c r="J58" t="s">
        <v>56</v>
      </c>
      <c r="K58">
        <v>0.15</v>
      </c>
      <c r="L58">
        <v>1</v>
      </c>
      <c r="M58" t="s">
        <v>730</v>
      </c>
    </row>
    <row r="59" spans="1:13">
      <c r="A59" s="8">
        <v>38534</v>
      </c>
      <c r="B59" s="6" t="s">
        <v>675</v>
      </c>
      <c r="C59" s="6" t="s">
        <v>915</v>
      </c>
      <c r="D59">
        <v>14</v>
      </c>
      <c r="E59">
        <v>44</v>
      </c>
      <c r="F59" t="s">
        <v>904</v>
      </c>
      <c r="G59" s="7" t="s">
        <v>907</v>
      </c>
      <c r="I59" t="s">
        <v>908</v>
      </c>
      <c r="J59" t="s">
        <v>56</v>
      </c>
      <c r="K59">
        <v>0.49</v>
      </c>
      <c r="L59">
        <v>1</v>
      </c>
    </row>
    <row r="60" spans="1:13">
      <c r="A60" s="8">
        <v>38534</v>
      </c>
      <c r="B60" s="6" t="s">
        <v>675</v>
      </c>
      <c r="C60" s="6" t="s">
        <v>915</v>
      </c>
      <c r="D60">
        <v>14</v>
      </c>
      <c r="E60">
        <v>44</v>
      </c>
      <c r="F60" t="s">
        <v>904</v>
      </c>
      <c r="G60" s="7" t="s">
        <v>859</v>
      </c>
      <c r="I60" t="s">
        <v>562</v>
      </c>
      <c r="J60" t="s">
        <v>56</v>
      </c>
      <c r="K60">
        <v>0.44</v>
      </c>
      <c r="L60">
        <v>1</v>
      </c>
      <c r="M60" t="s">
        <v>733</v>
      </c>
    </row>
    <row r="61" spans="1:13">
      <c r="A61" s="8">
        <v>38534</v>
      </c>
      <c r="B61" s="6" t="s">
        <v>675</v>
      </c>
      <c r="C61" s="6" t="s">
        <v>915</v>
      </c>
      <c r="D61">
        <v>14</v>
      </c>
      <c r="E61">
        <v>44</v>
      </c>
      <c r="F61" t="s">
        <v>904</v>
      </c>
      <c r="G61" s="7" t="s">
        <v>436</v>
      </c>
      <c r="I61" t="s">
        <v>562</v>
      </c>
      <c r="J61" t="s">
        <v>56</v>
      </c>
      <c r="K61">
        <v>3.42</v>
      </c>
      <c r="L61">
        <v>1</v>
      </c>
    </row>
    <row r="62" spans="1:13">
      <c r="A62" s="8">
        <v>38534</v>
      </c>
      <c r="B62" s="6" t="s">
        <v>675</v>
      </c>
      <c r="C62" s="6" t="s">
        <v>915</v>
      </c>
      <c r="D62">
        <v>15</v>
      </c>
      <c r="E62">
        <v>45</v>
      </c>
      <c r="F62" t="s">
        <v>905</v>
      </c>
      <c r="G62" s="7" t="s">
        <v>436</v>
      </c>
      <c r="I62" t="s">
        <v>562</v>
      </c>
      <c r="J62" t="s">
        <v>56</v>
      </c>
      <c r="K62">
        <v>1.59</v>
      </c>
      <c r="L62">
        <v>2</v>
      </c>
    </row>
    <row r="63" spans="1:13">
      <c r="A63" s="4">
        <v>38583</v>
      </c>
      <c r="B63" t="s">
        <v>119</v>
      </c>
      <c r="C63" t="s">
        <v>18</v>
      </c>
      <c r="D63">
        <v>2</v>
      </c>
      <c r="E63">
        <v>47</v>
      </c>
      <c r="F63" t="s">
        <v>191</v>
      </c>
      <c r="G63" t="s">
        <v>194</v>
      </c>
      <c r="I63" t="s">
        <v>193</v>
      </c>
      <c r="J63" t="s">
        <v>56</v>
      </c>
      <c r="K63">
        <v>0.26</v>
      </c>
    </row>
    <row r="64" spans="1:13">
      <c r="A64" s="4">
        <v>38583</v>
      </c>
      <c r="B64" t="s">
        <v>119</v>
      </c>
      <c r="C64" t="s">
        <v>18</v>
      </c>
      <c r="D64">
        <v>2</v>
      </c>
      <c r="E64">
        <v>47</v>
      </c>
      <c r="F64" t="s">
        <v>191</v>
      </c>
      <c r="G64" t="s">
        <v>192</v>
      </c>
      <c r="I64" t="s">
        <v>193</v>
      </c>
      <c r="J64" t="s">
        <v>56</v>
      </c>
      <c r="K64">
        <v>1.27</v>
      </c>
    </row>
    <row r="65" spans="1:13">
      <c r="A65" s="4">
        <v>38583</v>
      </c>
      <c r="B65" t="s">
        <v>200</v>
      </c>
      <c r="C65" t="s">
        <v>201</v>
      </c>
      <c r="D65">
        <v>3</v>
      </c>
      <c r="E65">
        <v>48</v>
      </c>
      <c r="F65" t="s">
        <v>77</v>
      </c>
      <c r="G65" t="s">
        <v>78</v>
      </c>
      <c r="I65" t="s">
        <v>79</v>
      </c>
      <c r="J65" t="s">
        <v>56</v>
      </c>
      <c r="K65">
        <v>0.55000000000000004</v>
      </c>
    </row>
    <row r="66" spans="1:13">
      <c r="A66" s="4">
        <v>38583</v>
      </c>
      <c r="B66" t="s">
        <v>17</v>
      </c>
      <c r="C66" t="s">
        <v>80</v>
      </c>
      <c r="D66">
        <v>4</v>
      </c>
      <c r="E66">
        <v>49</v>
      </c>
      <c r="F66" t="s">
        <v>152</v>
      </c>
      <c r="G66" t="s">
        <v>153</v>
      </c>
      <c r="I66" t="s">
        <v>154</v>
      </c>
      <c r="J66" t="s">
        <v>56</v>
      </c>
      <c r="K66">
        <v>0.39</v>
      </c>
    </row>
    <row r="67" spans="1:13">
      <c r="A67" s="4">
        <v>38583</v>
      </c>
      <c r="B67" t="s">
        <v>17</v>
      </c>
      <c r="C67" t="s">
        <v>80</v>
      </c>
      <c r="D67">
        <v>4</v>
      </c>
      <c r="E67">
        <v>49</v>
      </c>
      <c r="F67" t="s">
        <v>152</v>
      </c>
      <c r="G67" t="s">
        <v>155</v>
      </c>
      <c r="I67" t="s">
        <v>156</v>
      </c>
      <c r="J67" t="s">
        <v>56</v>
      </c>
      <c r="K67">
        <v>1.0900000000000001</v>
      </c>
    </row>
    <row r="68" spans="1:13">
      <c r="A68" s="4">
        <v>38583</v>
      </c>
      <c r="B68" t="s">
        <v>200</v>
      </c>
      <c r="C68" t="s">
        <v>286</v>
      </c>
      <c r="D68">
        <v>4</v>
      </c>
      <c r="E68">
        <v>49</v>
      </c>
      <c r="F68" t="s">
        <v>39</v>
      </c>
      <c r="G68" t="s">
        <v>44</v>
      </c>
      <c r="I68" t="s">
        <v>45</v>
      </c>
      <c r="J68" t="s">
        <v>56</v>
      </c>
      <c r="K68">
        <v>0.2</v>
      </c>
      <c r="M68" t="s">
        <v>184</v>
      </c>
    </row>
    <row r="69" spans="1:13">
      <c r="A69" s="4">
        <v>38583</v>
      </c>
      <c r="B69" t="s">
        <v>119</v>
      </c>
      <c r="C69" t="s">
        <v>18</v>
      </c>
      <c r="D69">
        <v>4</v>
      </c>
      <c r="E69">
        <v>49</v>
      </c>
      <c r="F69" t="s">
        <v>151</v>
      </c>
      <c r="G69" t="s">
        <v>157</v>
      </c>
      <c r="I69" t="s">
        <v>156</v>
      </c>
      <c r="J69" t="s">
        <v>56</v>
      </c>
      <c r="K69">
        <v>0.18</v>
      </c>
      <c r="M69" t="s">
        <v>158</v>
      </c>
    </row>
    <row r="70" spans="1:13">
      <c r="A70" s="4">
        <v>38583</v>
      </c>
      <c r="B70" t="s">
        <v>200</v>
      </c>
      <c r="C70" t="s">
        <v>286</v>
      </c>
      <c r="D70">
        <v>4</v>
      </c>
      <c r="E70">
        <v>49</v>
      </c>
      <c r="F70" t="s">
        <v>39</v>
      </c>
      <c r="G70" t="s">
        <v>185</v>
      </c>
      <c r="I70" t="s">
        <v>186</v>
      </c>
      <c r="J70" t="s">
        <v>56</v>
      </c>
      <c r="K70">
        <v>0.08</v>
      </c>
      <c r="L70">
        <v>7</v>
      </c>
    </row>
    <row r="71" spans="1:13">
      <c r="A71" s="4">
        <v>38585</v>
      </c>
      <c r="B71" t="s">
        <v>119</v>
      </c>
      <c r="C71" t="s">
        <v>18</v>
      </c>
      <c r="D71">
        <v>4</v>
      </c>
      <c r="E71">
        <v>49</v>
      </c>
      <c r="F71" t="s">
        <v>243</v>
      </c>
      <c r="G71" t="s">
        <v>153</v>
      </c>
      <c r="I71" t="s">
        <v>183</v>
      </c>
      <c r="J71" t="s">
        <v>56</v>
      </c>
      <c r="K71">
        <v>71.42</v>
      </c>
    </row>
    <row r="72" spans="1:13">
      <c r="A72" s="4">
        <v>38583</v>
      </c>
      <c r="B72" t="s">
        <v>200</v>
      </c>
      <c r="C72" t="s">
        <v>286</v>
      </c>
      <c r="D72">
        <v>5</v>
      </c>
      <c r="E72">
        <v>50</v>
      </c>
      <c r="F72" t="s">
        <v>187</v>
      </c>
      <c r="G72" t="s">
        <v>251</v>
      </c>
      <c r="I72" t="s">
        <v>252</v>
      </c>
      <c r="J72" t="s">
        <v>56</v>
      </c>
      <c r="K72">
        <v>3.27</v>
      </c>
      <c r="M72" t="s">
        <v>253</v>
      </c>
    </row>
    <row r="73" spans="1:13">
      <c r="A73" s="4">
        <v>38585</v>
      </c>
      <c r="B73" t="s">
        <v>200</v>
      </c>
      <c r="C73" t="s">
        <v>286</v>
      </c>
      <c r="D73">
        <v>5</v>
      </c>
      <c r="E73">
        <v>50</v>
      </c>
      <c r="F73" t="s">
        <v>161</v>
      </c>
      <c r="G73" t="s">
        <v>212</v>
      </c>
      <c r="I73" t="s">
        <v>213</v>
      </c>
      <c r="J73" t="s">
        <v>56</v>
      </c>
      <c r="K73">
        <v>0.25</v>
      </c>
      <c r="L73">
        <v>1</v>
      </c>
    </row>
    <row r="74" spans="1:13">
      <c r="A74" s="4">
        <v>38585</v>
      </c>
      <c r="B74" t="s">
        <v>214</v>
      </c>
      <c r="C74" t="s">
        <v>286</v>
      </c>
      <c r="D74">
        <v>5</v>
      </c>
      <c r="E74">
        <v>50</v>
      </c>
      <c r="F74" t="s">
        <v>161</v>
      </c>
      <c r="G74" t="s">
        <v>162</v>
      </c>
      <c r="I74" t="s">
        <v>163</v>
      </c>
      <c r="J74" t="s">
        <v>56</v>
      </c>
      <c r="K74">
        <v>3.45</v>
      </c>
    </row>
    <row r="75" spans="1:13">
      <c r="A75" s="4">
        <v>38585</v>
      </c>
      <c r="B75" t="s">
        <v>214</v>
      </c>
      <c r="C75" t="s">
        <v>286</v>
      </c>
      <c r="D75">
        <v>5</v>
      </c>
      <c r="E75">
        <v>50</v>
      </c>
      <c r="F75" t="s">
        <v>161</v>
      </c>
      <c r="G75" t="s">
        <v>165</v>
      </c>
      <c r="I75" t="s">
        <v>166</v>
      </c>
      <c r="J75" t="s">
        <v>56</v>
      </c>
      <c r="K75">
        <v>1.66</v>
      </c>
      <c r="L75">
        <v>1</v>
      </c>
      <c r="M75" t="s">
        <v>167</v>
      </c>
    </row>
    <row r="76" spans="1:13">
      <c r="A76" s="4">
        <v>38585</v>
      </c>
      <c r="B76" t="s">
        <v>214</v>
      </c>
      <c r="C76" t="s">
        <v>286</v>
      </c>
      <c r="D76">
        <v>5</v>
      </c>
      <c r="E76">
        <v>50</v>
      </c>
      <c r="F76" t="s">
        <v>161</v>
      </c>
      <c r="G76" t="s">
        <v>164</v>
      </c>
      <c r="I76" t="s">
        <v>267</v>
      </c>
      <c r="J76" t="s">
        <v>56</v>
      </c>
      <c r="K76">
        <v>0.88</v>
      </c>
      <c r="L76">
        <v>2</v>
      </c>
    </row>
    <row r="77" spans="1:13">
      <c r="A77" s="4">
        <v>38585</v>
      </c>
      <c r="B77" t="s">
        <v>119</v>
      </c>
      <c r="C77" t="s">
        <v>18</v>
      </c>
      <c r="D77">
        <v>6</v>
      </c>
      <c r="E77">
        <v>51</v>
      </c>
      <c r="F77" t="s">
        <v>391</v>
      </c>
      <c r="G77" t="s">
        <v>315</v>
      </c>
      <c r="I77" t="s">
        <v>392</v>
      </c>
      <c r="J77" t="s">
        <v>56</v>
      </c>
      <c r="K77">
        <v>3.83</v>
      </c>
      <c r="L77">
        <v>3</v>
      </c>
      <c r="M77" t="s">
        <v>393</v>
      </c>
    </row>
    <row r="78" spans="1:13">
      <c r="A78" s="4">
        <v>38585</v>
      </c>
      <c r="B78" t="s">
        <v>119</v>
      </c>
      <c r="C78" t="s">
        <v>18</v>
      </c>
      <c r="D78">
        <v>6</v>
      </c>
      <c r="E78">
        <v>51</v>
      </c>
      <c r="F78" t="s">
        <v>391</v>
      </c>
      <c r="G78" t="s">
        <v>319</v>
      </c>
      <c r="I78" t="s">
        <v>79</v>
      </c>
      <c r="J78" t="s">
        <v>56</v>
      </c>
      <c r="K78">
        <v>0.39</v>
      </c>
      <c r="L78">
        <v>1</v>
      </c>
      <c r="M78" t="s">
        <v>394</v>
      </c>
    </row>
    <row r="79" spans="1:13">
      <c r="A79" s="4">
        <v>38585</v>
      </c>
      <c r="B79" t="s">
        <v>119</v>
      </c>
      <c r="C79" t="s">
        <v>18</v>
      </c>
      <c r="D79">
        <v>6</v>
      </c>
      <c r="E79">
        <v>51</v>
      </c>
      <c r="F79" t="s">
        <v>391</v>
      </c>
      <c r="G79" t="s">
        <v>271</v>
      </c>
      <c r="I79" t="s">
        <v>272</v>
      </c>
      <c r="J79" t="s">
        <v>56</v>
      </c>
      <c r="K79">
        <v>0.55000000000000004</v>
      </c>
      <c r="L79">
        <v>2</v>
      </c>
      <c r="M79" t="s">
        <v>273</v>
      </c>
    </row>
    <row r="80" spans="1:13">
      <c r="A80" s="4">
        <v>38585</v>
      </c>
      <c r="B80" t="s">
        <v>119</v>
      </c>
      <c r="C80" t="s">
        <v>18</v>
      </c>
      <c r="D80">
        <v>6</v>
      </c>
      <c r="E80">
        <v>51</v>
      </c>
      <c r="F80" t="s">
        <v>391</v>
      </c>
      <c r="G80" t="s">
        <v>274</v>
      </c>
      <c r="I80" t="s">
        <v>313</v>
      </c>
      <c r="J80" t="s">
        <v>56</v>
      </c>
      <c r="K80">
        <v>0.43</v>
      </c>
      <c r="L80">
        <v>1</v>
      </c>
      <c r="M80" t="s">
        <v>314</v>
      </c>
    </row>
    <row r="81" spans="1:13">
      <c r="A81" s="4">
        <v>38585</v>
      </c>
      <c r="B81" t="s">
        <v>200</v>
      </c>
      <c r="C81" t="s">
        <v>286</v>
      </c>
      <c r="D81">
        <v>7</v>
      </c>
      <c r="E81">
        <v>52</v>
      </c>
      <c r="F81" t="s">
        <v>262</v>
      </c>
      <c r="G81" t="s">
        <v>266</v>
      </c>
      <c r="I81" t="s">
        <v>267</v>
      </c>
      <c r="J81" t="s">
        <v>56</v>
      </c>
      <c r="K81">
        <v>0.33</v>
      </c>
      <c r="L81">
        <v>2</v>
      </c>
    </row>
    <row r="82" spans="1:13">
      <c r="A82" s="4">
        <v>38585</v>
      </c>
      <c r="B82" t="s">
        <v>200</v>
      </c>
      <c r="C82" t="s">
        <v>286</v>
      </c>
      <c r="D82">
        <v>7</v>
      </c>
      <c r="E82">
        <v>52</v>
      </c>
      <c r="F82" t="s">
        <v>262</v>
      </c>
      <c r="G82" t="s">
        <v>263</v>
      </c>
      <c r="I82" t="s">
        <v>264</v>
      </c>
      <c r="J82" t="s">
        <v>56</v>
      </c>
      <c r="K82">
        <v>0.83000000000000007</v>
      </c>
      <c r="L82">
        <v>2</v>
      </c>
      <c r="M82" t="s">
        <v>265</v>
      </c>
    </row>
    <row r="83" spans="1:13">
      <c r="A83" s="4">
        <v>38585</v>
      </c>
      <c r="B83" t="s">
        <v>200</v>
      </c>
      <c r="C83" t="s">
        <v>286</v>
      </c>
      <c r="D83">
        <v>7</v>
      </c>
      <c r="E83">
        <v>52</v>
      </c>
      <c r="F83" t="s">
        <v>262</v>
      </c>
      <c r="G83" t="s">
        <v>137</v>
      </c>
      <c r="I83" t="s">
        <v>138</v>
      </c>
      <c r="J83" t="s">
        <v>56</v>
      </c>
      <c r="K83">
        <v>0.1</v>
      </c>
      <c r="L83">
        <v>1</v>
      </c>
    </row>
    <row r="84" spans="1:13">
      <c r="A84" s="4">
        <v>38585</v>
      </c>
      <c r="B84" t="s">
        <v>200</v>
      </c>
      <c r="C84" t="s">
        <v>286</v>
      </c>
      <c r="D84">
        <v>7</v>
      </c>
      <c r="E84">
        <v>52</v>
      </c>
      <c r="F84" t="s">
        <v>262</v>
      </c>
      <c r="G84" t="s">
        <v>268</v>
      </c>
      <c r="I84" t="s">
        <v>269</v>
      </c>
      <c r="J84" t="s">
        <v>56</v>
      </c>
      <c r="K84">
        <v>6.91</v>
      </c>
      <c r="L84">
        <v>1</v>
      </c>
      <c r="M84" t="s">
        <v>270</v>
      </c>
    </row>
    <row r="85" spans="1:13">
      <c r="A85" s="4">
        <v>38585</v>
      </c>
      <c r="B85" t="s">
        <v>200</v>
      </c>
      <c r="C85" t="s">
        <v>286</v>
      </c>
      <c r="D85">
        <v>8</v>
      </c>
      <c r="E85">
        <v>53</v>
      </c>
      <c r="F85" t="s">
        <v>211</v>
      </c>
      <c r="G85" t="s">
        <v>212</v>
      </c>
      <c r="I85" t="s">
        <v>213</v>
      </c>
      <c r="J85" t="s">
        <v>56</v>
      </c>
      <c r="K85">
        <v>0.47</v>
      </c>
      <c r="L85">
        <v>3</v>
      </c>
    </row>
    <row r="86" spans="1:13">
      <c r="A86" s="4">
        <v>38585</v>
      </c>
      <c r="B86" t="s">
        <v>216</v>
      </c>
      <c r="C86" t="s">
        <v>201</v>
      </c>
      <c r="D86">
        <v>8</v>
      </c>
      <c r="E86">
        <v>53</v>
      </c>
      <c r="F86" t="s">
        <v>217</v>
      </c>
      <c r="G86" t="s">
        <v>220</v>
      </c>
      <c r="I86" t="s">
        <v>221</v>
      </c>
      <c r="J86" t="s">
        <v>56</v>
      </c>
      <c r="K86">
        <v>5.86</v>
      </c>
      <c r="L86">
        <v>10</v>
      </c>
    </row>
    <row r="87" spans="1:13">
      <c r="A87" s="4">
        <v>38585</v>
      </c>
      <c r="B87" t="s">
        <v>216</v>
      </c>
      <c r="C87" t="s">
        <v>201</v>
      </c>
      <c r="D87">
        <v>8</v>
      </c>
      <c r="E87">
        <v>53</v>
      </c>
      <c r="F87" t="s">
        <v>217</v>
      </c>
      <c r="G87" t="s">
        <v>222</v>
      </c>
      <c r="I87" t="s">
        <v>223</v>
      </c>
      <c r="J87" t="s">
        <v>56</v>
      </c>
      <c r="K87">
        <v>0.27</v>
      </c>
      <c r="L87">
        <v>1</v>
      </c>
      <c r="M87" t="s">
        <v>224</v>
      </c>
    </row>
    <row r="88" spans="1:13">
      <c r="A88" s="4">
        <v>38585</v>
      </c>
      <c r="B88" t="s">
        <v>216</v>
      </c>
      <c r="C88" t="s">
        <v>201</v>
      </c>
      <c r="D88">
        <v>8</v>
      </c>
      <c r="E88">
        <v>53</v>
      </c>
      <c r="F88" t="s">
        <v>217</v>
      </c>
      <c r="G88" t="s">
        <v>225</v>
      </c>
      <c r="I88" t="s">
        <v>223</v>
      </c>
      <c r="J88" t="s">
        <v>56</v>
      </c>
      <c r="K88">
        <v>0.19</v>
      </c>
      <c r="L88">
        <v>1</v>
      </c>
      <c r="M88" t="s">
        <v>226</v>
      </c>
    </row>
    <row r="89" spans="1:13">
      <c r="A89" s="4">
        <v>38585</v>
      </c>
      <c r="B89" t="s">
        <v>216</v>
      </c>
      <c r="C89" t="s">
        <v>201</v>
      </c>
      <c r="D89">
        <v>8</v>
      </c>
      <c r="E89">
        <v>53</v>
      </c>
      <c r="F89" t="s">
        <v>217</v>
      </c>
      <c r="G89" t="s">
        <v>228</v>
      </c>
      <c r="I89" t="s">
        <v>95</v>
      </c>
      <c r="J89" t="s">
        <v>56</v>
      </c>
      <c r="K89">
        <v>0.3</v>
      </c>
      <c r="L89">
        <v>1</v>
      </c>
      <c r="M89" t="s">
        <v>96</v>
      </c>
    </row>
    <row r="90" spans="1:13">
      <c r="A90" s="4">
        <v>38585</v>
      </c>
      <c r="B90" t="s">
        <v>216</v>
      </c>
      <c r="C90" t="s">
        <v>201</v>
      </c>
      <c r="D90">
        <v>8</v>
      </c>
      <c r="E90">
        <v>53</v>
      </c>
      <c r="F90" t="s">
        <v>217</v>
      </c>
      <c r="G90" t="s">
        <v>227</v>
      </c>
      <c r="I90" t="s">
        <v>221</v>
      </c>
      <c r="J90" t="s">
        <v>56</v>
      </c>
      <c r="K90">
        <v>0.57999999999999996</v>
      </c>
      <c r="L90">
        <v>1</v>
      </c>
    </row>
    <row r="91" spans="1:13">
      <c r="A91" s="4">
        <v>38585</v>
      </c>
      <c r="B91" t="s">
        <v>216</v>
      </c>
      <c r="C91" t="s">
        <v>201</v>
      </c>
      <c r="D91">
        <v>9</v>
      </c>
      <c r="E91">
        <v>54</v>
      </c>
      <c r="F91" t="s">
        <v>176</v>
      </c>
      <c r="G91" t="s">
        <v>177</v>
      </c>
      <c r="I91" t="s">
        <v>178</v>
      </c>
      <c r="J91" t="s">
        <v>56</v>
      </c>
      <c r="K91">
        <v>0.26</v>
      </c>
      <c r="L91">
        <v>1</v>
      </c>
      <c r="M91" t="s">
        <v>179</v>
      </c>
    </row>
    <row r="92" spans="1:13">
      <c r="A92" s="4">
        <v>38585</v>
      </c>
      <c r="B92" t="s">
        <v>119</v>
      </c>
      <c r="C92" t="s">
        <v>18</v>
      </c>
      <c r="D92">
        <v>9</v>
      </c>
      <c r="E92">
        <v>54</v>
      </c>
      <c r="F92" t="s">
        <v>180</v>
      </c>
      <c r="G92" t="s">
        <v>315</v>
      </c>
      <c r="I92" t="s">
        <v>316</v>
      </c>
      <c r="J92" t="s">
        <v>56</v>
      </c>
      <c r="K92">
        <v>1.7</v>
      </c>
      <c r="L92">
        <v>3</v>
      </c>
    </row>
    <row r="93" spans="1:13">
      <c r="A93" s="4">
        <v>38585</v>
      </c>
      <c r="B93" t="s">
        <v>119</v>
      </c>
      <c r="C93" t="s">
        <v>18</v>
      </c>
      <c r="D93">
        <v>9</v>
      </c>
      <c r="E93">
        <v>54</v>
      </c>
      <c r="F93" t="s">
        <v>180</v>
      </c>
      <c r="G93" t="s">
        <v>153</v>
      </c>
      <c r="I93" t="s">
        <v>183</v>
      </c>
      <c r="J93" t="s">
        <v>56</v>
      </c>
      <c r="K93">
        <v>8.4700000000000006</v>
      </c>
    </row>
    <row r="94" spans="1:13">
      <c r="A94" s="4">
        <v>38585</v>
      </c>
      <c r="B94" t="s">
        <v>119</v>
      </c>
      <c r="C94" t="s">
        <v>18</v>
      </c>
      <c r="D94">
        <v>9</v>
      </c>
      <c r="E94">
        <v>54</v>
      </c>
      <c r="F94" t="s">
        <v>180</v>
      </c>
      <c r="G94" t="s">
        <v>319</v>
      </c>
      <c r="I94" t="s">
        <v>79</v>
      </c>
      <c r="J94" t="s">
        <v>56</v>
      </c>
      <c r="K94">
        <v>0.18</v>
      </c>
      <c r="L94">
        <v>1</v>
      </c>
      <c r="M94" t="s">
        <v>320</v>
      </c>
    </row>
    <row r="95" spans="1:13">
      <c r="A95" s="4">
        <v>38585</v>
      </c>
      <c r="B95" t="s">
        <v>119</v>
      </c>
      <c r="C95" t="s">
        <v>18</v>
      </c>
      <c r="D95">
        <v>9</v>
      </c>
      <c r="E95">
        <v>54</v>
      </c>
      <c r="F95" t="s">
        <v>180</v>
      </c>
      <c r="G95" t="s">
        <v>317</v>
      </c>
      <c r="I95" t="s">
        <v>79</v>
      </c>
      <c r="J95" t="s">
        <v>56</v>
      </c>
      <c r="K95">
        <v>0.36</v>
      </c>
      <c r="L95">
        <v>2</v>
      </c>
      <c r="M95" t="s">
        <v>318</v>
      </c>
    </row>
    <row r="96" spans="1:13">
      <c r="A96" s="4">
        <v>38585</v>
      </c>
      <c r="B96" t="s">
        <v>216</v>
      </c>
      <c r="C96" t="s">
        <v>201</v>
      </c>
      <c r="D96">
        <v>9</v>
      </c>
      <c r="E96">
        <v>54</v>
      </c>
      <c r="F96" t="s">
        <v>180</v>
      </c>
      <c r="G96" t="s">
        <v>181</v>
      </c>
      <c r="I96" t="s">
        <v>182</v>
      </c>
      <c r="J96" t="s">
        <v>56</v>
      </c>
      <c r="K96">
        <v>0.87</v>
      </c>
    </row>
    <row r="97" spans="1:13">
      <c r="A97" s="4">
        <v>38585</v>
      </c>
      <c r="B97" t="s">
        <v>119</v>
      </c>
      <c r="C97" t="s">
        <v>18</v>
      </c>
      <c r="D97">
        <v>9</v>
      </c>
      <c r="E97">
        <v>54</v>
      </c>
      <c r="F97" t="s">
        <v>180</v>
      </c>
      <c r="G97" t="s">
        <v>323</v>
      </c>
      <c r="I97" t="s">
        <v>313</v>
      </c>
      <c r="J97" t="s">
        <v>56</v>
      </c>
      <c r="K97">
        <v>0.13</v>
      </c>
      <c r="L97">
        <v>1</v>
      </c>
      <c r="M97" t="s">
        <v>324</v>
      </c>
    </row>
    <row r="98" spans="1:13">
      <c r="A98" s="4">
        <v>38585</v>
      </c>
      <c r="B98" t="s">
        <v>119</v>
      </c>
      <c r="C98" t="s">
        <v>18</v>
      </c>
      <c r="D98">
        <v>9</v>
      </c>
      <c r="E98">
        <v>54</v>
      </c>
      <c r="F98" t="s">
        <v>180</v>
      </c>
      <c r="G98" t="s">
        <v>312</v>
      </c>
      <c r="I98" t="s">
        <v>313</v>
      </c>
      <c r="J98" t="s">
        <v>56</v>
      </c>
      <c r="K98">
        <v>0.2</v>
      </c>
      <c r="L98">
        <v>1</v>
      </c>
      <c r="M98" t="s">
        <v>314</v>
      </c>
    </row>
    <row r="99" spans="1:13">
      <c r="A99" s="4">
        <v>38585</v>
      </c>
      <c r="B99" t="s">
        <v>119</v>
      </c>
      <c r="C99" t="s">
        <v>18</v>
      </c>
      <c r="D99">
        <v>9</v>
      </c>
      <c r="E99">
        <v>54</v>
      </c>
      <c r="F99" t="s">
        <v>180</v>
      </c>
      <c r="G99" t="s">
        <v>321</v>
      </c>
      <c r="I99" t="s">
        <v>313</v>
      </c>
      <c r="J99" t="s">
        <v>56</v>
      </c>
      <c r="K99">
        <v>0.03</v>
      </c>
      <c r="L99">
        <v>1</v>
      </c>
      <c r="M99" t="s">
        <v>322</v>
      </c>
    </row>
    <row r="100" spans="1:13">
      <c r="A100" s="4">
        <v>38584</v>
      </c>
      <c r="B100" t="s">
        <v>200</v>
      </c>
      <c r="C100" t="s">
        <v>377</v>
      </c>
      <c r="D100">
        <v>1</v>
      </c>
      <c r="E100">
        <v>55</v>
      </c>
      <c r="F100" t="s">
        <v>378</v>
      </c>
      <c r="G100" t="s">
        <v>379</v>
      </c>
      <c r="I100" t="s">
        <v>380</v>
      </c>
      <c r="J100" t="s">
        <v>56</v>
      </c>
      <c r="K100">
        <v>1.19</v>
      </c>
      <c r="L100">
        <v>1</v>
      </c>
      <c r="M100" t="s">
        <v>381</v>
      </c>
    </row>
    <row r="101" spans="1:13">
      <c r="A101" s="4">
        <v>38584</v>
      </c>
      <c r="B101" t="s">
        <v>382</v>
      </c>
      <c r="C101" t="s">
        <v>377</v>
      </c>
      <c r="D101">
        <v>1</v>
      </c>
      <c r="E101">
        <v>55</v>
      </c>
      <c r="F101" t="s">
        <v>384</v>
      </c>
      <c r="G101" t="s">
        <v>452</v>
      </c>
      <c r="I101" t="s">
        <v>453</v>
      </c>
      <c r="J101" t="s">
        <v>56</v>
      </c>
      <c r="K101">
        <v>0.12</v>
      </c>
      <c r="L101">
        <v>1</v>
      </c>
      <c r="M101" t="s">
        <v>454</v>
      </c>
    </row>
    <row r="102" spans="1:13">
      <c r="A102" s="4">
        <v>38584</v>
      </c>
      <c r="B102" t="s">
        <v>382</v>
      </c>
      <c r="C102" t="s">
        <v>377</v>
      </c>
      <c r="D102">
        <v>1</v>
      </c>
      <c r="E102">
        <v>55</v>
      </c>
      <c r="F102" t="s">
        <v>384</v>
      </c>
      <c r="G102" t="s">
        <v>317</v>
      </c>
      <c r="I102" t="s">
        <v>79</v>
      </c>
      <c r="J102" t="s">
        <v>56</v>
      </c>
      <c r="K102">
        <v>0.45000000000000007</v>
      </c>
      <c r="L102">
        <v>3</v>
      </c>
      <c r="M102" t="s">
        <v>388</v>
      </c>
    </row>
    <row r="103" spans="1:13">
      <c r="A103" s="4">
        <v>38584</v>
      </c>
      <c r="B103" t="s">
        <v>382</v>
      </c>
      <c r="C103" t="s">
        <v>377</v>
      </c>
      <c r="D103">
        <v>1</v>
      </c>
      <c r="E103">
        <v>55</v>
      </c>
      <c r="F103" t="s">
        <v>384</v>
      </c>
      <c r="G103" t="s">
        <v>455</v>
      </c>
      <c r="I103" t="s">
        <v>456</v>
      </c>
      <c r="J103" t="s">
        <v>56</v>
      </c>
      <c r="K103">
        <v>1.19</v>
      </c>
      <c r="L103">
        <v>1</v>
      </c>
      <c r="M103" t="s">
        <v>457</v>
      </c>
    </row>
    <row r="104" spans="1:13">
      <c r="A104" s="4">
        <v>38584</v>
      </c>
      <c r="B104" t="s">
        <v>119</v>
      </c>
      <c r="C104" t="s">
        <v>248</v>
      </c>
      <c r="D104">
        <v>1</v>
      </c>
      <c r="E104">
        <v>55</v>
      </c>
      <c r="F104" t="s">
        <v>249</v>
      </c>
      <c r="G104" t="s">
        <v>375</v>
      </c>
      <c r="I104" t="s">
        <v>269</v>
      </c>
      <c r="J104" t="s">
        <v>56</v>
      </c>
      <c r="K104">
        <v>1.05</v>
      </c>
      <c r="L104">
        <v>1</v>
      </c>
      <c r="M104" t="s">
        <v>376</v>
      </c>
    </row>
    <row r="105" spans="1:13">
      <c r="A105" s="4">
        <v>38584</v>
      </c>
      <c r="B105" t="s">
        <v>382</v>
      </c>
      <c r="C105" t="s">
        <v>377</v>
      </c>
      <c r="D105">
        <v>1</v>
      </c>
      <c r="E105">
        <v>55</v>
      </c>
      <c r="F105" t="s">
        <v>384</v>
      </c>
      <c r="G105" t="s">
        <v>446</v>
      </c>
      <c r="I105" t="s">
        <v>447</v>
      </c>
      <c r="J105" t="s">
        <v>56</v>
      </c>
      <c r="K105">
        <v>0.19</v>
      </c>
      <c r="L105">
        <v>1</v>
      </c>
      <c r="M105" t="s">
        <v>448</v>
      </c>
    </row>
    <row r="106" spans="1:13">
      <c r="A106" s="4">
        <v>38584</v>
      </c>
      <c r="B106" t="s">
        <v>382</v>
      </c>
      <c r="C106" t="s">
        <v>377</v>
      </c>
      <c r="D106">
        <v>1</v>
      </c>
      <c r="E106">
        <v>55</v>
      </c>
      <c r="F106" t="s">
        <v>384</v>
      </c>
      <c r="G106" t="s">
        <v>458</v>
      </c>
      <c r="I106" t="s">
        <v>456</v>
      </c>
      <c r="J106" t="s">
        <v>56</v>
      </c>
      <c r="K106">
        <v>0.85</v>
      </c>
      <c r="L106">
        <v>3</v>
      </c>
      <c r="M106" t="s">
        <v>333</v>
      </c>
    </row>
    <row r="107" spans="1:13">
      <c r="A107" s="4">
        <v>38584</v>
      </c>
      <c r="B107" t="s">
        <v>382</v>
      </c>
      <c r="C107" t="s">
        <v>377</v>
      </c>
      <c r="D107">
        <v>1</v>
      </c>
      <c r="E107">
        <v>55</v>
      </c>
      <c r="F107" t="s">
        <v>384</v>
      </c>
      <c r="G107" t="s">
        <v>385</v>
      </c>
      <c r="I107" t="s">
        <v>386</v>
      </c>
      <c r="J107" t="s">
        <v>56</v>
      </c>
      <c r="K107">
        <v>3.55</v>
      </c>
      <c r="L107">
        <v>1</v>
      </c>
      <c r="M107" t="s">
        <v>387</v>
      </c>
    </row>
    <row r="108" spans="1:13">
      <c r="A108" s="4">
        <v>38584</v>
      </c>
      <c r="B108" t="s">
        <v>382</v>
      </c>
      <c r="C108" t="s">
        <v>377</v>
      </c>
      <c r="D108">
        <v>1</v>
      </c>
      <c r="E108">
        <v>55</v>
      </c>
      <c r="F108" t="s">
        <v>384</v>
      </c>
      <c r="G108" t="s">
        <v>389</v>
      </c>
      <c r="I108" t="s">
        <v>380</v>
      </c>
      <c r="J108" t="s">
        <v>56</v>
      </c>
      <c r="K108">
        <v>3.05</v>
      </c>
      <c r="L108">
        <v>1</v>
      </c>
      <c r="M108" t="s">
        <v>445</v>
      </c>
    </row>
    <row r="109" spans="1:13">
      <c r="A109" s="4">
        <v>38584</v>
      </c>
      <c r="B109" t="s">
        <v>382</v>
      </c>
      <c r="C109" t="s">
        <v>377</v>
      </c>
      <c r="D109">
        <v>1</v>
      </c>
      <c r="E109">
        <v>55</v>
      </c>
      <c r="F109" t="s">
        <v>384</v>
      </c>
      <c r="G109" t="s">
        <v>449</v>
      </c>
      <c r="I109" t="s">
        <v>450</v>
      </c>
      <c r="J109" t="s">
        <v>56</v>
      </c>
      <c r="K109">
        <v>1.81</v>
      </c>
      <c r="L109">
        <v>2</v>
      </c>
      <c r="M109" t="s">
        <v>451</v>
      </c>
    </row>
    <row r="110" spans="1:13">
      <c r="A110" s="4">
        <v>38584</v>
      </c>
      <c r="B110" t="s">
        <v>119</v>
      </c>
      <c r="C110" t="s">
        <v>248</v>
      </c>
      <c r="D110">
        <v>2</v>
      </c>
      <c r="E110">
        <v>56</v>
      </c>
      <c r="F110" t="s">
        <v>347</v>
      </c>
      <c r="G110" t="s">
        <v>407</v>
      </c>
      <c r="I110" t="s">
        <v>408</v>
      </c>
      <c r="J110" t="s">
        <v>56</v>
      </c>
      <c r="K110">
        <v>0.36</v>
      </c>
      <c r="L110">
        <v>1</v>
      </c>
      <c r="M110" t="s">
        <v>409</v>
      </c>
    </row>
    <row r="111" spans="1:13">
      <c r="A111" s="4">
        <v>38584</v>
      </c>
      <c r="B111" t="s">
        <v>119</v>
      </c>
      <c r="C111" t="s">
        <v>248</v>
      </c>
      <c r="D111">
        <v>2</v>
      </c>
      <c r="E111">
        <v>56</v>
      </c>
      <c r="F111" t="s">
        <v>347</v>
      </c>
      <c r="G111" t="s">
        <v>348</v>
      </c>
      <c r="I111" t="s">
        <v>392</v>
      </c>
      <c r="J111" t="s">
        <v>56</v>
      </c>
      <c r="K111">
        <v>0.34</v>
      </c>
      <c r="L111">
        <v>2</v>
      </c>
      <c r="M111" t="s">
        <v>349</v>
      </c>
    </row>
    <row r="112" spans="1:13">
      <c r="A112" s="4">
        <v>38584</v>
      </c>
      <c r="B112" t="s">
        <v>216</v>
      </c>
      <c r="C112" t="s">
        <v>248</v>
      </c>
      <c r="D112">
        <v>2</v>
      </c>
      <c r="E112">
        <v>56</v>
      </c>
      <c r="F112" t="s">
        <v>347</v>
      </c>
      <c r="G112" t="s">
        <v>291</v>
      </c>
      <c r="I112" t="s">
        <v>292</v>
      </c>
      <c r="J112" t="s">
        <v>56</v>
      </c>
      <c r="K112">
        <v>0.56999999999999995</v>
      </c>
      <c r="L112">
        <v>1</v>
      </c>
      <c r="M112" t="s">
        <v>293</v>
      </c>
    </row>
    <row r="113" spans="1:13">
      <c r="A113" s="4">
        <v>38584</v>
      </c>
      <c r="B113" t="s">
        <v>119</v>
      </c>
      <c r="C113" t="s">
        <v>248</v>
      </c>
      <c r="D113">
        <v>2</v>
      </c>
      <c r="E113">
        <v>56</v>
      </c>
      <c r="F113" t="s">
        <v>347</v>
      </c>
      <c r="G113" t="s">
        <v>315</v>
      </c>
      <c r="I113" t="s">
        <v>316</v>
      </c>
      <c r="J113" t="s">
        <v>56</v>
      </c>
      <c r="K113">
        <v>6.1300000000000008</v>
      </c>
      <c r="L113">
        <v>13</v>
      </c>
      <c r="M113" t="s">
        <v>410</v>
      </c>
    </row>
    <row r="114" spans="1:13">
      <c r="A114" s="4">
        <v>38584</v>
      </c>
      <c r="B114" t="s">
        <v>119</v>
      </c>
      <c r="C114" t="s">
        <v>248</v>
      </c>
      <c r="D114">
        <v>2</v>
      </c>
      <c r="E114">
        <v>56</v>
      </c>
      <c r="F114" t="s">
        <v>347</v>
      </c>
      <c r="G114" t="s">
        <v>412</v>
      </c>
      <c r="I114" t="s">
        <v>408</v>
      </c>
      <c r="J114" t="s">
        <v>56</v>
      </c>
      <c r="K114">
        <v>0.09</v>
      </c>
      <c r="L114">
        <v>5</v>
      </c>
    </row>
    <row r="115" spans="1:13">
      <c r="A115" s="4">
        <v>38584</v>
      </c>
      <c r="B115" t="s">
        <v>382</v>
      </c>
      <c r="C115" t="s">
        <v>377</v>
      </c>
      <c r="D115">
        <v>2</v>
      </c>
      <c r="E115">
        <v>56</v>
      </c>
      <c r="F115" t="s">
        <v>299</v>
      </c>
      <c r="G115" t="s">
        <v>440</v>
      </c>
      <c r="I115" t="s">
        <v>441</v>
      </c>
      <c r="J115" t="s">
        <v>56</v>
      </c>
      <c r="K115">
        <v>1.23</v>
      </c>
      <c r="M115" t="s">
        <v>442</v>
      </c>
    </row>
    <row r="116" spans="1:13">
      <c r="A116" s="4">
        <v>38584</v>
      </c>
      <c r="B116" t="s">
        <v>382</v>
      </c>
      <c r="C116" t="s">
        <v>377</v>
      </c>
      <c r="D116">
        <v>2</v>
      </c>
      <c r="E116">
        <v>56</v>
      </c>
      <c r="F116" t="s">
        <v>299</v>
      </c>
      <c r="G116" t="s">
        <v>371</v>
      </c>
      <c r="I116" t="s">
        <v>441</v>
      </c>
      <c r="J116" t="s">
        <v>56</v>
      </c>
      <c r="K116">
        <v>0.55000000000000004</v>
      </c>
      <c r="M116" t="s">
        <v>442</v>
      </c>
    </row>
    <row r="117" spans="1:13">
      <c r="A117" s="4">
        <v>38584</v>
      </c>
      <c r="B117" t="s">
        <v>382</v>
      </c>
      <c r="C117" t="s">
        <v>377</v>
      </c>
      <c r="D117">
        <v>2</v>
      </c>
      <c r="E117">
        <v>56</v>
      </c>
      <c r="F117" t="s">
        <v>299</v>
      </c>
      <c r="G117" t="s">
        <v>300</v>
      </c>
      <c r="I117" t="s">
        <v>456</v>
      </c>
      <c r="J117" t="s">
        <v>56</v>
      </c>
      <c r="K117">
        <v>1.23</v>
      </c>
      <c r="L117">
        <v>1</v>
      </c>
      <c r="M117" t="s">
        <v>301</v>
      </c>
    </row>
    <row r="118" spans="1:13">
      <c r="A118" s="4">
        <v>38584</v>
      </c>
      <c r="B118" t="s">
        <v>382</v>
      </c>
      <c r="C118" t="s">
        <v>377</v>
      </c>
      <c r="D118">
        <v>2</v>
      </c>
      <c r="E118">
        <v>56</v>
      </c>
      <c r="F118" t="s">
        <v>299</v>
      </c>
      <c r="G118" t="s">
        <v>302</v>
      </c>
      <c r="I118" t="s">
        <v>303</v>
      </c>
      <c r="J118" t="s">
        <v>56</v>
      </c>
      <c r="K118">
        <v>30.97</v>
      </c>
    </row>
    <row r="119" spans="1:13">
      <c r="A119" s="4">
        <v>38584</v>
      </c>
      <c r="B119" t="s">
        <v>119</v>
      </c>
      <c r="C119" t="s">
        <v>248</v>
      </c>
      <c r="D119">
        <v>2</v>
      </c>
      <c r="E119">
        <v>56</v>
      </c>
      <c r="F119" t="s">
        <v>347</v>
      </c>
      <c r="G119" t="s">
        <v>350</v>
      </c>
      <c r="I119" t="s">
        <v>351</v>
      </c>
      <c r="J119" t="s">
        <v>56</v>
      </c>
      <c r="K119">
        <v>0.14000000000000001</v>
      </c>
      <c r="L119">
        <v>1</v>
      </c>
      <c r="M119" t="s">
        <v>406</v>
      </c>
    </row>
    <row r="120" spans="1:13">
      <c r="A120" s="4">
        <v>38584</v>
      </c>
      <c r="B120" t="s">
        <v>119</v>
      </c>
      <c r="C120" t="s">
        <v>248</v>
      </c>
      <c r="D120">
        <v>2</v>
      </c>
      <c r="E120">
        <v>56</v>
      </c>
      <c r="F120" t="s">
        <v>347</v>
      </c>
      <c r="G120" t="s">
        <v>413</v>
      </c>
      <c r="I120" t="s">
        <v>414</v>
      </c>
      <c r="J120" t="s">
        <v>56</v>
      </c>
      <c r="K120">
        <v>0.53</v>
      </c>
      <c r="L120">
        <v>4</v>
      </c>
      <c r="M120" t="s">
        <v>415</v>
      </c>
    </row>
    <row r="121" spans="1:13">
      <c r="A121" s="4">
        <v>38584</v>
      </c>
      <c r="B121" t="s">
        <v>216</v>
      </c>
      <c r="C121" t="s">
        <v>294</v>
      </c>
      <c r="D121">
        <v>2</v>
      </c>
      <c r="E121">
        <v>56</v>
      </c>
      <c r="F121" t="s">
        <v>295</v>
      </c>
      <c r="G121" t="s">
        <v>296</v>
      </c>
      <c r="I121" t="s">
        <v>297</v>
      </c>
      <c r="J121" t="s">
        <v>56</v>
      </c>
      <c r="K121">
        <v>3.16</v>
      </c>
      <c r="L121">
        <v>6</v>
      </c>
      <c r="M121" t="s">
        <v>298</v>
      </c>
    </row>
    <row r="122" spans="1:13">
      <c r="A122" s="4">
        <v>38584</v>
      </c>
      <c r="B122" t="s">
        <v>119</v>
      </c>
      <c r="C122" t="s">
        <v>248</v>
      </c>
      <c r="D122">
        <v>2</v>
      </c>
      <c r="E122">
        <v>56</v>
      </c>
      <c r="F122" t="s">
        <v>347</v>
      </c>
      <c r="G122" t="s">
        <v>192</v>
      </c>
      <c r="I122" t="s">
        <v>193</v>
      </c>
      <c r="J122" t="s">
        <v>56</v>
      </c>
      <c r="K122">
        <v>0.13</v>
      </c>
      <c r="L122">
        <v>1</v>
      </c>
      <c r="M122" t="s">
        <v>411</v>
      </c>
    </row>
    <row r="123" spans="1:13">
      <c r="A123" s="4">
        <v>38584</v>
      </c>
      <c r="B123" t="s">
        <v>382</v>
      </c>
      <c r="C123" t="s">
        <v>377</v>
      </c>
      <c r="D123">
        <v>3</v>
      </c>
      <c r="E123">
        <v>57</v>
      </c>
      <c r="F123" t="s">
        <v>372</v>
      </c>
      <c r="G123" t="s">
        <v>498</v>
      </c>
      <c r="I123" t="s">
        <v>456</v>
      </c>
      <c r="J123" t="s">
        <v>56</v>
      </c>
      <c r="K123">
        <v>0.21</v>
      </c>
      <c r="L123">
        <v>1</v>
      </c>
      <c r="M123" t="s">
        <v>499</v>
      </c>
    </row>
    <row r="124" spans="1:13">
      <c r="A124" s="4">
        <v>38584</v>
      </c>
      <c r="B124" t="s">
        <v>382</v>
      </c>
      <c r="C124" t="s">
        <v>377</v>
      </c>
      <c r="D124">
        <v>3</v>
      </c>
      <c r="E124">
        <v>57</v>
      </c>
      <c r="F124" t="s">
        <v>372</v>
      </c>
      <c r="G124" t="s">
        <v>373</v>
      </c>
      <c r="I124" t="s">
        <v>456</v>
      </c>
      <c r="J124" t="s">
        <v>56</v>
      </c>
      <c r="K124">
        <v>0.31</v>
      </c>
      <c r="L124">
        <v>1</v>
      </c>
      <c r="M124" t="s">
        <v>374</v>
      </c>
    </row>
    <row r="125" spans="1:13">
      <c r="A125" s="4">
        <v>38584</v>
      </c>
      <c r="B125" t="s">
        <v>382</v>
      </c>
      <c r="C125" t="s">
        <v>377</v>
      </c>
      <c r="D125">
        <v>3</v>
      </c>
      <c r="E125">
        <v>57</v>
      </c>
      <c r="F125" t="s">
        <v>372</v>
      </c>
      <c r="G125" t="s">
        <v>500</v>
      </c>
      <c r="I125" t="s">
        <v>501</v>
      </c>
      <c r="J125" t="s">
        <v>56</v>
      </c>
      <c r="K125">
        <v>0.06</v>
      </c>
      <c r="L125">
        <v>1</v>
      </c>
      <c r="M125" t="s">
        <v>502</v>
      </c>
    </row>
    <row r="126" spans="1:13">
      <c r="A126" s="4">
        <v>38584</v>
      </c>
      <c r="B126" t="s">
        <v>382</v>
      </c>
      <c r="C126" t="s">
        <v>377</v>
      </c>
      <c r="D126">
        <v>5</v>
      </c>
      <c r="E126">
        <v>59</v>
      </c>
      <c r="F126" t="s">
        <v>405</v>
      </c>
      <c r="G126" t="s">
        <v>379</v>
      </c>
      <c r="I126" t="s">
        <v>380</v>
      </c>
      <c r="J126" t="s">
        <v>56</v>
      </c>
      <c r="K126">
        <v>2.37</v>
      </c>
      <c r="L126">
        <v>3</v>
      </c>
      <c r="M126" t="s">
        <v>464</v>
      </c>
    </row>
    <row r="127" spans="1:13">
      <c r="A127" s="4">
        <v>38584</v>
      </c>
      <c r="B127" t="s">
        <v>382</v>
      </c>
      <c r="C127" t="s">
        <v>377</v>
      </c>
      <c r="D127">
        <v>5</v>
      </c>
      <c r="E127">
        <v>59</v>
      </c>
      <c r="F127" t="s">
        <v>405</v>
      </c>
      <c r="G127" t="s">
        <v>455</v>
      </c>
      <c r="I127" t="s">
        <v>456</v>
      </c>
      <c r="J127" t="s">
        <v>56</v>
      </c>
      <c r="K127">
        <v>0.04</v>
      </c>
      <c r="L127">
        <v>1</v>
      </c>
      <c r="M127" t="s">
        <v>468</v>
      </c>
    </row>
    <row r="128" spans="1:13">
      <c r="A128" s="4">
        <v>38584</v>
      </c>
      <c r="B128" t="s">
        <v>382</v>
      </c>
      <c r="C128" t="s">
        <v>377</v>
      </c>
      <c r="D128">
        <v>5</v>
      </c>
      <c r="E128">
        <v>59</v>
      </c>
      <c r="F128" t="s">
        <v>405</v>
      </c>
      <c r="G128" t="s">
        <v>466</v>
      </c>
      <c r="I128" t="s">
        <v>456</v>
      </c>
      <c r="J128" t="s">
        <v>56</v>
      </c>
      <c r="K128">
        <v>3.92</v>
      </c>
      <c r="L128">
        <v>1</v>
      </c>
      <c r="M128" t="s">
        <v>467</v>
      </c>
    </row>
    <row r="129" spans="1:13">
      <c r="A129" s="4">
        <v>38584</v>
      </c>
      <c r="B129" t="s">
        <v>382</v>
      </c>
      <c r="C129" t="s">
        <v>377</v>
      </c>
      <c r="D129">
        <v>5</v>
      </c>
      <c r="E129">
        <v>59</v>
      </c>
      <c r="F129" t="s">
        <v>405</v>
      </c>
      <c r="G129" t="s">
        <v>470</v>
      </c>
      <c r="I129" t="s">
        <v>471</v>
      </c>
      <c r="J129" t="s">
        <v>56</v>
      </c>
      <c r="K129">
        <v>0.03</v>
      </c>
    </row>
    <row r="130" spans="1:13">
      <c r="A130" s="4">
        <v>38584</v>
      </c>
      <c r="B130" t="s">
        <v>382</v>
      </c>
      <c r="C130" t="s">
        <v>377</v>
      </c>
      <c r="D130">
        <v>5</v>
      </c>
      <c r="E130">
        <v>59</v>
      </c>
      <c r="F130" t="s">
        <v>405</v>
      </c>
      <c r="G130" t="s">
        <v>389</v>
      </c>
      <c r="I130" t="s">
        <v>380</v>
      </c>
      <c r="J130" t="s">
        <v>56</v>
      </c>
      <c r="K130">
        <v>6.42</v>
      </c>
      <c r="L130">
        <v>2</v>
      </c>
      <c r="M130" t="s">
        <v>465</v>
      </c>
    </row>
    <row r="131" spans="1:13">
      <c r="A131" s="4">
        <v>38584</v>
      </c>
      <c r="B131" t="s">
        <v>382</v>
      </c>
      <c r="C131" t="s">
        <v>377</v>
      </c>
      <c r="D131">
        <v>5</v>
      </c>
      <c r="E131">
        <v>59</v>
      </c>
      <c r="F131" t="s">
        <v>405</v>
      </c>
      <c r="G131" t="s">
        <v>473</v>
      </c>
      <c r="I131" t="s">
        <v>450</v>
      </c>
      <c r="J131" t="s">
        <v>56</v>
      </c>
      <c r="K131">
        <v>0.71</v>
      </c>
      <c r="L131">
        <v>1</v>
      </c>
      <c r="M131" t="s">
        <v>474</v>
      </c>
    </row>
    <row r="132" spans="1:13">
      <c r="A132" s="4">
        <v>38584</v>
      </c>
      <c r="B132" t="s">
        <v>382</v>
      </c>
      <c r="C132" t="s">
        <v>377</v>
      </c>
      <c r="D132">
        <v>6</v>
      </c>
      <c r="E132">
        <v>60</v>
      </c>
      <c r="F132" t="s">
        <v>354</v>
      </c>
      <c r="G132" t="s">
        <v>355</v>
      </c>
      <c r="I132" t="s">
        <v>450</v>
      </c>
      <c r="J132" t="s">
        <v>56</v>
      </c>
      <c r="K132">
        <v>3.45</v>
      </c>
      <c r="L132">
        <v>1</v>
      </c>
    </row>
    <row r="133" spans="1:13">
      <c r="A133" s="4">
        <v>38584</v>
      </c>
      <c r="B133" t="s">
        <v>382</v>
      </c>
      <c r="C133" t="s">
        <v>377</v>
      </c>
      <c r="D133">
        <v>6</v>
      </c>
      <c r="E133">
        <v>60</v>
      </c>
      <c r="F133" t="s">
        <v>354</v>
      </c>
      <c r="G133" t="s">
        <v>356</v>
      </c>
      <c r="I133" t="s">
        <v>450</v>
      </c>
      <c r="J133" t="s">
        <v>56</v>
      </c>
      <c r="K133">
        <v>0.18</v>
      </c>
      <c r="L133">
        <v>1</v>
      </c>
      <c r="M133" t="s">
        <v>357</v>
      </c>
    </row>
    <row r="134" spans="1:13">
      <c r="A134" s="4">
        <v>38586</v>
      </c>
      <c r="B134" t="s">
        <v>382</v>
      </c>
      <c r="C134" t="s">
        <v>377</v>
      </c>
      <c r="D134">
        <v>7</v>
      </c>
      <c r="E134">
        <v>61</v>
      </c>
      <c r="F134" t="s">
        <v>427</v>
      </c>
      <c r="G134" t="s">
        <v>567</v>
      </c>
      <c r="I134" t="s">
        <v>568</v>
      </c>
      <c r="J134" t="s">
        <v>56</v>
      </c>
      <c r="K134">
        <v>0.21</v>
      </c>
      <c r="L134">
        <v>1</v>
      </c>
    </row>
    <row r="135" spans="1:13">
      <c r="A135" s="4">
        <v>38586</v>
      </c>
      <c r="B135" t="s">
        <v>382</v>
      </c>
      <c r="C135" t="s">
        <v>377</v>
      </c>
      <c r="D135">
        <v>7</v>
      </c>
      <c r="E135">
        <v>61</v>
      </c>
      <c r="F135" t="s">
        <v>427</v>
      </c>
      <c r="G135" t="s">
        <v>379</v>
      </c>
      <c r="I135" t="s">
        <v>380</v>
      </c>
      <c r="J135" t="s">
        <v>56</v>
      </c>
      <c r="K135">
        <v>0.5</v>
      </c>
      <c r="L135">
        <v>1</v>
      </c>
      <c r="M135" t="s">
        <v>435</v>
      </c>
    </row>
    <row r="136" spans="1:13">
      <c r="A136" s="4">
        <v>38586</v>
      </c>
      <c r="B136" t="s">
        <v>382</v>
      </c>
      <c r="C136" t="s">
        <v>377</v>
      </c>
      <c r="D136">
        <v>7</v>
      </c>
      <c r="E136">
        <v>61</v>
      </c>
      <c r="F136" t="s">
        <v>427</v>
      </c>
      <c r="G136" t="s">
        <v>440</v>
      </c>
      <c r="I136" t="s">
        <v>441</v>
      </c>
      <c r="J136" t="s">
        <v>56</v>
      </c>
      <c r="K136">
        <v>1.51</v>
      </c>
    </row>
    <row r="137" spans="1:13">
      <c r="A137" s="4">
        <v>38586</v>
      </c>
      <c r="B137" t="s">
        <v>382</v>
      </c>
      <c r="C137" t="s">
        <v>377</v>
      </c>
      <c r="D137">
        <v>7</v>
      </c>
      <c r="E137">
        <v>61</v>
      </c>
      <c r="F137" t="s">
        <v>427</v>
      </c>
      <c r="G137" t="s">
        <v>371</v>
      </c>
      <c r="I137" t="s">
        <v>441</v>
      </c>
      <c r="J137" t="s">
        <v>56</v>
      </c>
      <c r="K137">
        <v>3.12</v>
      </c>
    </row>
    <row r="138" spans="1:13">
      <c r="A138" s="4">
        <v>38586</v>
      </c>
      <c r="B138" t="s">
        <v>382</v>
      </c>
      <c r="C138" t="s">
        <v>377</v>
      </c>
      <c r="D138">
        <v>7</v>
      </c>
      <c r="E138">
        <v>61</v>
      </c>
      <c r="F138" t="s">
        <v>427</v>
      </c>
      <c r="G138" t="s">
        <v>430</v>
      </c>
      <c r="I138" t="s">
        <v>431</v>
      </c>
      <c r="J138" t="s">
        <v>56</v>
      </c>
      <c r="K138">
        <v>0.34</v>
      </c>
    </row>
    <row r="139" spans="1:13">
      <c r="A139" s="4">
        <v>38586</v>
      </c>
      <c r="B139" t="s">
        <v>382</v>
      </c>
      <c r="C139" t="s">
        <v>377</v>
      </c>
      <c r="D139">
        <v>7</v>
      </c>
      <c r="E139">
        <v>61</v>
      </c>
      <c r="F139" t="s">
        <v>427</v>
      </c>
      <c r="G139" t="s">
        <v>432</v>
      </c>
      <c r="I139" t="s">
        <v>447</v>
      </c>
      <c r="J139" t="s">
        <v>56</v>
      </c>
      <c r="K139">
        <v>0.77</v>
      </c>
      <c r="L139">
        <v>2</v>
      </c>
      <c r="M139" t="s">
        <v>433</v>
      </c>
    </row>
    <row r="140" spans="1:13">
      <c r="A140" s="4">
        <v>38586</v>
      </c>
      <c r="B140" t="s">
        <v>382</v>
      </c>
      <c r="C140" t="s">
        <v>377</v>
      </c>
      <c r="D140">
        <v>7</v>
      </c>
      <c r="E140">
        <v>61</v>
      </c>
      <c r="F140" t="s">
        <v>427</v>
      </c>
      <c r="G140" t="s">
        <v>389</v>
      </c>
      <c r="I140" t="s">
        <v>380</v>
      </c>
      <c r="J140" t="s">
        <v>56</v>
      </c>
      <c r="K140">
        <v>1.94</v>
      </c>
      <c r="L140">
        <v>1</v>
      </c>
      <c r="M140" t="s">
        <v>434</v>
      </c>
    </row>
    <row r="141" spans="1:13">
      <c r="A141" s="4">
        <v>38586</v>
      </c>
      <c r="B141" t="s">
        <v>382</v>
      </c>
      <c r="C141" t="s">
        <v>377</v>
      </c>
      <c r="D141">
        <v>7</v>
      </c>
      <c r="E141">
        <v>61</v>
      </c>
      <c r="F141" t="s">
        <v>427</v>
      </c>
      <c r="G141" t="s">
        <v>565</v>
      </c>
      <c r="I141" t="s">
        <v>450</v>
      </c>
      <c r="J141" t="s">
        <v>56</v>
      </c>
      <c r="K141">
        <v>0.28000000000000003</v>
      </c>
      <c r="L141">
        <v>1</v>
      </c>
      <c r="M141" t="s">
        <v>566</v>
      </c>
    </row>
    <row r="142" spans="1:13">
      <c r="A142" s="4">
        <v>38586</v>
      </c>
      <c r="B142" t="s">
        <v>382</v>
      </c>
      <c r="C142" t="s">
        <v>377</v>
      </c>
      <c r="D142">
        <v>7</v>
      </c>
      <c r="E142">
        <v>61</v>
      </c>
      <c r="F142" t="s">
        <v>427</v>
      </c>
      <c r="G142" t="s">
        <v>436</v>
      </c>
      <c r="I142" t="s">
        <v>562</v>
      </c>
      <c r="J142" t="s">
        <v>56</v>
      </c>
      <c r="K142">
        <v>0.56000000000000005</v>
      </c>
      <c r="L142">
        <v>1</v>
      </c>
      <c r="M142" t="s">
        <v>563</v>
      </c>
    </row>
    <row r="143" spans="1:13">
      <c r="A143" s="4">
        <v>38586</v>
      </c>
      <c r="B143" t="s">
        <v>569</v>
      </c>
      <c r="C143" t="s">
        <v>570</v>
      </c>
      <c r="D143">
        <v>8</v>
      </c>
      <c r="E143">
        <v>62</v>
      </c>
      <c r="F143" t="s">
        <v>460</v>
      </c>
      <c r="G143" t="s">
        <v>639</v>
      </c>
      <c r="I143" t="s">
        <v>640</v>
      </c>
      <c r="J143" t="s">
        <v>56</v>
      </c>
      <c r="K143">
        <v>1.08</v>
      </c>
    </row>
    <row r="144" spans="1:13">
      <c r="A144" s="4">
        <v>38586</v>
      </c>
      <c r="B144" t="s">
        <v>569</v>
      </c>
      <c r="C144" t="s">
        <v>570</v>
      </c>
      <c r="D144">
        <v>9</v>
      </c>
      <c r="E144">
        <v>63</v>
      </c>
      <c r="F144" t="s">
        <v>521</v>
      </c>
      <c r="G144" t="s">
        <v>525</v>
      </c>
      <c r="I144" t="s">
        <v>526</v>
      </c>
      <c r="J144" t="s">
        <v>56</v>
      </c>
      <c r="K144">
        <v>0.13</v>
      </c>
    </row>
    <row r="145" spans="1:11">
      <c r="A145" s="4">
        <v>38581</v>
      </c>
      <c r="B145" t="s">
        <v>200</v>
      </c>
      <c r="C145" t="s">
        <v>496</v>
      </c>
      <c r="D145">
        <v>1</v>
      </c>
      <c r="E145">
        <v>66</v>
      </c>
      <c r="F145" t="s">
        <v>497</v>
      </c>
      <c r="G145" t="s">
        <v>626</v>
      </c>
      <c r="I145" t="s">
        <v>269</v>
      </c>
      <c r="J145" t="s">
        <v>56</v>
      </c>
      <c r="K145">
        <v>0.93</v>
      </c>
    </row>
    <row r="146" spans="1:11">
      <c r="A146" s="4">
        <v>38581</v>
      </c>
      <c r="B146" t="s">
        <v>200</v>
      </c>
      <c r="C146" t="s">
        <v>496</v>
      </c>
      <c r="D146">
        <v>2</v>
      </c>
      <c r="E146">
        <v>67</v>
      </c>
      <c r="F146" t="s">
        <v>561</v>
      </c>
      <c r="G146" t="s">
        <v>695</v>
      </c>
      <c r="I146" t="s">
        <v>696</v>
      </c>
      <c r="J146" t="s">
        <v>56</v>
      </c>
      <c r="K146">
        <v>8.83</v>
      </c>
    </row>
    <row r="147" spans="1:11">
      <c r="A147" s="4">
        <v>38581</v>
      </c>
      <c r="B147" t="s">
        <v>200</v>
      </c>
      <c r="C147" t="s">
        <v>496</v>
      </c>
      <c r="D147">
        <v>3</v>
      </c>
      <c r="E147">
        <v>68</v>
      </c>
      <c r="F147" t="s">
        <v>703</v>
      </c>
      <c r="G147" t="s">
        <v>704</v>
      </c>
      <c r="I147" t="s">
        <v>705</v>
      </c>
      <c r="J147" t="s">
        <v>56</v>
      </c>
      <c r="K147">
        <v>38.89</v>
      </c>
    </row>
    <row r="148" spans="1:11">
      <c r="A148" s="4">
        <v>38581</v>
      </c>
      <c r="B148" t="s">
        <v>200</v>
      </c>
      <c r="C148" t="s">
        <v>496</v>
      </c>
      <c r="D148">
        <v>3</v>
      </c>
      <c r="E148">
        <v>68</v>
      </c>
      <c r="F148" t="s">
        <v>703</v>
      </c>
      <c r="G148" t="s">
        <v>263</v>
      </c>
      <c r="I148" t="s">
        <v>264</v>
      </c>
      <c r="J148" t="s">
        <v>56</v>
      </c>
      <c r="K148">
        <v>0.32</v>
      </c>
    </row>
    <row r="149" spans="1:11">
      <c r="A149" s="4">
        <v>38581</v>
      </c>
      <c r="B149" t="s">
        <v>200</v>
      </c>
      <c r="C149" t="s">
        <v>496</v>
      </c>
      <c r="D149">
        <v>3</v>
      </c>
      <c r="E149">
        <v>68</v>
      </c>
      <c r="F149" t="s">
        <v>703</v>
      </c>
      <c r="G149" t="s">
        <v>706</v>
      </c>
      <c r="I149" t="s">
        <v>269</v>
      </c>
      <c r="J149" t="s">
        <v>56</v>
      </c>
      <c r="K149">
        <v>0.56000000000000005</v>
      </c>
    </row>
    <row r="150" spans="1:11">
      <c r="A150" s="4">
        <v>38581</v>
      </c>
      <c r="B150" t="s">
        <v>483</v>
      </c>
      <c r="C150" t="s">
        <v>828</v>
      </c>
      <c r="D150">
        <v>4</v>
      </c>
      <c r="E150">
        <v>69</v>
      </c>
      <c r="F150" t="s">
        <v>589</v>
      </c>
      <c r="G150" t="s">
        <v>590</v>
      </c>
      <c r="I150" t="s">
        <v>591</v>
      </c>
      <c r="J150" t="s">
        <v>56</v>
      </c>
      <c r="K150">
        <v>1.45</v>
      </c>
    </row>
    <row r="151" spans="1:11">
      <c r="A151" s="4">
        <v>38581</v>
      </c>
      <c r="B151" t="s">
        <v>483</v>
      </c>
      <c r="C151" t="s">
        <v>828</v>
      </c>
      <c r="D151">
        <v>4</v>
      </c>
      <c r="E151">
        <v>69</v>
      </c>
      <c r="F151" t="s">
        <v>589</v>
      </c>
      <c r="G151" t="s">
        <v>643</v>
      </c>
      <c r="I151" t="s">
        <v>644</v>
      </c>
      <c r="J151" t="s">
        <v>56</v>
      </c>
      <c r="K151">
        <v>1.57</v>
      </c>
    </row>
    <row r="152" spans="1:11">
      <c r="A152" s="4">
        <v>38581</v>
      </c>
      <c r="B152" t="s">
        <v>483</v>
      </c>
      <c r="C152" t="s">
        <v>828</v>
      </c>
      <c r="D152">
        <v>4</v>
      </c>
      <c r="E152">
        <v>69</v>
      </c>
      <c r="F152" t="s">
        <v>589</v>
      </c>
      <c r="G152" t="s">
        <v>645</v>
      </c>
      <c r="I152" t="s">
        <v>646</v>
      </c>
      <c r="J152" t="s">
        <v>56</v>
      </c>
      <c r="K152">
        <v>1.4</v>
      </c>
    </row>
    <row r="153" spans="1:11">
      <c r="A153" s="4">
        <v>38581</v>
      </c>
      <c r="B153" t="s">
        <v>483</v>
      </c>
      <c r="C153" t="s">
        <v>828</v>
      </c>
      <c r="D153">
        <v>4</v>
      </c>
      <c r="E153">
        <v>69</v>
      </c>
      <c r="F153" t="s">
        <v>589</v>
      </c>
      <c r="G153" t="s">
        <v>647</v>
      </c>
      <c r="I153" t="s">
        <v>648</v>
      </c>
      <c r="J153" t="s">
        <v>56</v>
      </c>
      <c r="K153">
        <v>1.63</v>
      </c>
    </row>
    <row r="154" spans="1:11">
      <c r="A154" s="4">
        <v>38581</v>
      </c>
      <c r="B154" t="s">
        <v>483</v>
      </c>
      <c r="C154" t="s">
        <v>828</v>
      </c>
      <c r="D154">
        <v>4</v>
      </c>
      <c r="E154">
        <v>69</v>
      </c>
      <c r="F154" t="s">
        <v>589</v>
      </c>
      <c r="G154" t="s">
        <v>592</v>
      </c>
      <c r="I154" t="s">
        <v>593</v>
      </c>
      <c r="J154" t="s">
        <v>56</v>
      </c>
      <c r="K154">
        <v>2.42</v>
      </c>
    </row>
    <row r="155" spans="1:11">
      <c r="A155" s="4">
        <v>38581</v>
      </c>
      <c r="B155" t="s">
        <v>119</v>
      </c>
      <c r="C155" t="s">
        <v>663</v>
      </c>
      <c r="D155">
        <v>5</v>
      </c>
      <c r="E155">
        <v>70</v>
      </c>
      <c r="F155" t="s">
        <v>664</v>
      </c>
      <c r="G155" t="s">
        <v>541</v>
      </c>
      <c r="I155" t="s">
        <v>392</v>
      </c>
      <c r="J155" t="s">
        <v>56</v>
      </c>
      <c r="K155">
        <v>1.25</v>
      </c>
    </row>
    <row r="156" spans="1:11">
      <c r="A156" s="4">
        <v>38581</v>
      </c>
      <c r="B156" t="s">
        <v>119</v>
      </c>
      <c r="C156" t="s">
        <v>663</v>
      </c>
      <c r="D156">
        <v>5</v>
      </c>
      <c r="E156">
        <v>70</v>
      </c>
      <c r="F156" t="s">
        <v>664</v>
      </c>
      <c r="G156" t="s">
        <v>315</v>
      </c>
      <c r="I156" t="s">
        <v>316</v>
      </c>
      <c r="J156" t="s">
        <v>56</v>
      </c>
      <c r="K156">
        <v>0.53</v>
      </c>
    </row>
    <row r="157" spans="1:11">
      <c r="A157" s="4">
        <v>38581</v>
      </c>
      <c r="B157" t="s">
        <v>119</v>
      </c>
      <c r="C157" t="s">
        <v>663</v>
      </c>
      <c r="D157">
        <v>5</v>
      </c>
      <c r="E157">
        <v>70</v>
      </c>
      <c r="F157" t="s">
        <v>664</v>
      </c>
      <c r="G157" t="s">
        <v>153</v>
      </c>
      <c r="I157" t="s">
        <v>183</v>
      </c>
      <c r="J157" t="s">
        <v>56</v>
      </c>
      <c r="K157">
        <v>6.89</v>
      </c>
    </row>
    <row r="158" spans="1:11">
      <c r="A158" s="4">
        <v>38581</v>
      </c>
      <c r="B158" t="s">
        <v>483</v>
      </c>
      <c r="C158" t="s">
        <v>828</v>
      </c>
      <c r="D158">
        <v>5</v>
      </c>
      <c r="E158">
        <v>70</v>
      </c>
      <c r="F158" t="s">
        <v>654</v>
      </c>
      <c r="G158" t="s">
        <v>655</v>
      </c>
      <c r="I158" t="s">
        <v>644</v>
      </c>
      <c r="J158" t="s">
        <v>56</v>
      </c>
      <c r="K158">
        <v>3.25</v>
      </c>
    </row>
    <row r="159" spans="1:11">
      <c r="A159" s="4">
        <v>38581</v>
      </c>
      <c r="B159" t="s">
        <v>119</v>
      </c>
      <c r="C159" t="s">
        <v>663</v>
      </c>
      <c r="D159">
        <v>5</v>
      </c>
      <c r="E159">
        <v>70</v>
      </c>
      <c r="F159" t="s">
        <v>664</v>
      </c>
      <c r="G159" t="s">
        <v>548</v>
      </c>
      <c r="I159" t="s">
        <v>549</v>
      </c>
      <c r="J159" t="s">
        <v>56</v>
      </c>
      <c r="K159">
        <v>3.83</v>
      </c>
    </row>
    <row r="160" spans="1:11">
      <c r="A160" s="4">
        <v>38581</v>
      </c>
      <c r="B160" t="s">
        <v>119</v>
      </c>
      <c r="C160" t="s">
        <v>663</v>
      </c>
      <c r="D160">
        <v>5</v>
      </c>
      <c r="E160">
        <v>70</v>
      </c>
      <c r="F160" t="s">
        <v>664</v>
      </c>
      <c r="G160" t="s">
        <v>550</v>
      </c>
      <c r="I160" t="s">
        <v>408</v>
      </c>
      <c r="J160" t="s">
        <v>56</v>
      </c>
      <c r="K160">
        <v>0.05</v>
      </c>
    </row>
    <row r="161" spans="1:13">
      <c r="A161" s="4">
        <v>38581</v>
      </c>
      <c r="B161" t="s">
        <v>483</v>
      </c>
      <c r="C161" t="s">
        <v>828</v>
      </c>
      <c r="D161">
        <v>5</v>
      </c>
      <c r="E161">
        <v>70</v>
      </c>
      <c r="F161" t="s">
        <v>657</v>
      </c>
      <c r="G161" t="s">
        <v>661</v>
      </c>
      <c r="I161" t="s">
        <v>662</v>
      </c>
      <c r="J161" t="s">
        <v>56</v>
      </c>
      <c r="K161">
        <v>3.62</v>
      </c>
    </row>
    <row r="162" spans="1:13">
      <c r="A162" s="4">
        <v>38581</v>
      </c>
      <c r="B162" t="s">
        <v>119</v>
      </c>
      <c r="C162" t="s">
        <v>663</v>
      </c>
      <c r="D162">
        <v>5</v>
      </c>
      <c r="E162">
        <v>70</v>
      </c>
      <c r="F162" t="s">
        <v>664</v>
      </c>
      <c r="G162" t="s">
        <v>312</v>
      </c>
      <c r="I162" t="s">
        <v>313</v>
      </c>
      <c r="J162" t="s">
        <v>56</v>
      </c>
      <c r="K162">
        <v>0.46</v>
      </c>
    </row>
    <row r="163" spans="1:13">
      <c r="A163" s="4">
        <v>38581</v>
      </c>
      <c r="B163" t="s">
        <v>119</v>
      </c>
      <c r="C163" t="s">
        <v>663</v>
      </c>
      <c r="D163">
        <v>5</v>
      </c>
      <c r="E163">
        <v>70</v>
      </c>
      <c r="F163" t="s">
        <v>664</v>
      </c>
      <c r="G163" t="s">
        <v>551</v>
      </c>
      <c r="I163" t="s">
        <v>552</v>
      </c>
      <c r="J163" t="s">
        <v>56</v>
      </c>
      <c r="K163">
        <v>0.74</v>
      </c>
    </row>
    <row r="164" spans="1:13">
      <c r="A164" s="4">
        <v>38581</v>
      </c>
      <c r="B164" t="s">
        <v>483</v>
      </c>
      <c r="C164" t="s">
        <v>828</v>
      </c>
      <c r="D164">
        <v>5</v>
      </c>
      <c r="E164">
        <v>70</v>
      </c>
      <c r="F164" t="s">
        <v>657</v>
      </c>
      <c r="G164" t="s">
        <v>660</v>
      </c>
      <c r="I164" t="s">
        <v>644</v>
      </c>
      <c r="J164" t="s">
        <v>56</v>
      </c>
      <c r="K164">
        <v>15.01</v>
      </c>
    </row>
    <row r="165" spans="1:13">
      <c r="A165" s="4">
        <v>38581</v>
      </c>
      <c r="B165" t="s">
        <v>119</v>
      </c>
      <c r="C165" t="s">
        <v>663</v>
      </c>
      <c r="D165">
        <v>5</v>
      </c>
      <c r="E165">
        <v>70</v>
      </c>
      <c r="F165" t="s">
        <v>664</v>
      </c>
      <c r="G165" t="s">
        <v>545</v>
      </c>
      <c r="I165" t="s">
        <v>546</v>
      </c>
      <c r="J165" t="s">
        <v>56</v>
      </c>
      <c r="K165">
        <v>5.8</v>
      </c>
      <c r="M165" t="s">
        <v>547</v>
      </c>
    </row>
    <row r="166" spans="1:13">
      <c r="A166" s="4">
        <v>38581</v>
      </c>
      <c r="B166" t="s">
        <v>119</v>
      </c>
      <c r="C166" t="s">
        <v>663</v>
      </c>
      <c r="D166">
        <v>5</v>
      </c>
      <c r="E166">
        <v>70</v>
      </c>
      <c r="F166" t="s">
        <v>664</v>
      </c>
      <c r="G166" t="s">
        <v>542</v>
      </c>
      <c r="I166" t="s">
        <v>543</v>
      </c>
      <c r="J166" t="s">
        <v>56</v>
      </c>
      <c r="K166">
        <v>3.42</v>
      </c>
      <c r="M166" t="s">
        <v>544</v>
      </c>
    </row>
    <row r="167" spans="1:13">
      <c r="A167" s="4">
        <v>38581</v>
      </c>
      <c r="B167" t="s">
        <v>200</v>
      </c>
      <c r="C167" t="s">
        <v>496</v>
      </c>
      <c r="D167">
        <v>7</v>
      </c>
      <c r="E167">
        <v>71</v>
      </c>
      <c r="F167" t="s">
        <v>620</v>
      </c>
      <c r="G167" t="s">
        <v>162</v>
      </c>
      <c r="I167" t="s">
        <v>163</v>
      </c>
      <c r="J167" t="s">
        <v>56</v>
      </c>
      <c r="K167">
        <v>0.96</v>
      </c>
    </row>
    <row r="168" spans="1:13">
      <c r="A168" s="4">
        <v>38581</v>
      </c>
      <c r="B168" t="s">
        <v>200</v>
      </c>
      <c r="C168" t="s">
        <v>496</v>
      </c>
      <c r="D168">
        <v>7</v>
      </c>
      <c r="E168">
        <v>71</v>
      </c>
      <c r="F168" t="s">
        <v>620</v>
      </c>
      <c r="G168" t="s">
        <v>661</v>
      </c>
      <c r="I168" t="s">
        <v>696</v>
      </c>
      <c r="J168" t="s">
        <v>56</v>
      </c>
      <c r="K168">
        <v>7.55</v>
      </c>
    </row>
    <row r="169" spans="1:13">
      <c r="A169" s="4">
        <v>38583</v>
      </c>
      <c r="B169" t="s">
        <v>200</v>
      </c>
      <c r="C169" t="s">
        <v>496</v>
      </c>
      <c r="D169">
        <v>8</v>
      </c>
      <c r="E169">
        <v>72</v>
      </c>
      <c r="F169" t="s">
        <v>756</v>
      </c>
      <c r="G169" t="s">
        <v>763</v>
      </c>
      <c r="I169" t="s">
        <v>764</v>
      </c>
      <c r="J169" t="s">
        <v>56</v>
      </c>
      <c r="K169">
        <v>1.36</v>
      </c>
      <c r="M169" t="s">
        <v>184</v>
      </c>
    </row>
    <row r="170" spans="1:13">
      <c r="A170" s="4">
        <v>38583</v>
      </c>
      <c r="B170" t="s">
        <v>200</v>
      </c>
      <c r="C170" t="s">
        <v>496</v>
      </c>
      <c r="D170">
        <v>8</v>
      </c>
      <c r="E170">
        <v>72</v>
      </c>
      <c r="F170" t="s">
        <v>756</v>
      </c>
      <c r="G170" t="s">
        <v>266</v>
      </c>
      <c r="I170" t="s">
        <v>267</v>
      </c>
      <c r="J170" t="s">
        <v>56</v>
      </c>
      <c r="K170">
        <v>3.85</v>
      </c>
      <c r="L170">
        <v>1</v>
      </c>
    </row>
    <row r="171" spans="1:13">
      <c r="A171" s="4">
        <v>38583</v>
      </c>
      <c r="B171" t="s">
        <v>483</v>
      </c>
      <c r="C171" t="s">
        <v>828</v>
      </c>
      <c r="D171">
        <v>8</v>
      </c>
      <c r="E171">
        <v>72</v>
      </c>
      <c r="F171" t="s">
        <v>758</v>
      </c>
      <c r="G171" t="s">
        <v>761</v>
      </c>
      <c r="I171" t="s">
        <v>762</v>
      </c>
      <c r="J171" t="s">
        <v>56</v>
      </c>
      <c r="K171">
        <v>3.62</v>
      </c>
      <c r="L171">
        <v>2</v>
      </c>
    </row>
    <row r="172" spans="1:13">
      <c r="A172" s="4">
        <v>38583</v>
      </c>
      <c r="B172" t="s">
        <v>200</v>
      </c>
      <c r="C172" t="s">
        <v>496</v>
      </c>
      <c r="D172">
        <v>8</v>
      </c>
      <c r="E172">
        <v>72</v>
      </c>
      <c r="F172" t="s">
        <v>756</v>
      </c>
      <c r="G172" t="s">
        <v>268</v>
      </c>
      <c r="I172" t="s">
        <v>269</v>
      </c>
      <c r="J172" t="s">
        <v>56</v>
      </c>
      <c r="K172">
        <v>4.87</v>
      </c>
      <c r="L172">
        <v>1</v>
      </c>
    </row>
    <row r="173" spans="1:13">
      <c r="A173" s="4">
        <v>38583</v>
      </c>
      <c r="B173" t="s">
        <v>483</v>
      </c>
      <c r="C173" t="s">
        <v>828</v>
      </c>
      <c r="D173">
        <v>8</v>
      </c>
      <c r="E173">
        <v>72</v>
      </c>
      <c r="F173" t="s">
        <v>758</v>
      </c>
      <c r="G173" t="s">
        <v>759</v>
      </c>
      <c r="I173" t="s">
        <v>935</v>
      </c>
      <c r="J173" t="s">
        <v>56</v>
      </c>
      <c r="K173">
        <v>3.32</v>
      </c>
    </row>
    <row r="174" spans="1:13">
      <c r="A174" s="4">
        <v>38583</v>
      </c>
      <c r="B174" t="s">
        <v>200</v>
      </c>
      <c r="C174" t="s">
        <v>496</v>
      </c>
      <c r="D174">
        <v>8</v>
      </c>
      <c r="E174">
        <v>72</v>
      </c>
      <c r="F174" t="s">
        <v>756</v>
      </c>
      <c r="G174" t="s">
        <v>765</v>
      </c>
      <c r="I174" t="s">
        <v>267</v>
      </c>
      <c r="J174" t="s">
        <v>56</v>
      </c>
      <c r="K174">
        <v>1.22</v>
      </c>
      <c r="L174">
        <v>1</v>
      </c>
    </row>
    <row r="175" spans="1:13">
      <c r="A175" s="4">
        <v>38583</v>
      </c>
      <c r="B175" t="s">
        <v>200</v>
      </c>
      <c r="C175" t="s">
        <v>496</v>
      </c>
      <c r="D175">
        <v>11</v>
      </c>
      <c r="E175">
        <v>76</v>
      </c>
      <c r="F175" t="s">
        <v>833</v>
      </c>
      <c r="G175" t="s">
        <v>710</v>
      </c>
      <c r="I175" t="s">
        <v>711</v>
      </c>
      <c r="J175" t="s">
        <v>56</v>
      </c>
      <c r="K175">
        <v>2.38</v>
      </c>
      <c r="L175">
        <v>2</v>
      </c>
    </row>
    <row r="176" spans="1:13">
      <c r="A176" s="4">
        <v>38583</v>
      </c>
      <c r="B176" t="s">
        <v>200</v>
      </c>
      <c r="C176" t="s">
        <v>496</v>
      </c>
      <c r="D176">
        <v>11</v>
      </c>
      <c r="E176">
        <v>76</v>
      </c>
      <c r="F176" t="s">
        <v>833</v>
      </c>
      <c r="G176" t="s">
        <v>834</v>
      </c>
      <c r="I176" t="s">
        <v>835</v>
      </c>
      <c r="J176" t="s">
        <v>56</v>
      </c>
      <c r="K176">
        <v>0.72</v>
      </c>
      <c r="L176">
        <v>1</v>
      </c>
    </row>
    <row r="177" spans="1:11">
      <c r="A177" s="4">
        <v>38583</v>
      </c>
      <c r="B177" t="s">
        <v>200</v>
      </c>
      <c r="C177" t="s">
        <v>496</v>
      </c>
      <c r="D177">
        <v>12</v>
      </c>
      <c r="E177">
        <v>77</v>
      </c>
      <c r="F177" t="s">
        <v>717</v>
      </c>
      <c r="G177" t="s">
        <v>834</v>
      </c>
      <c r="I177" t="s">
        <v>835</v>
      </c>
      <c r="J177" t="s">
        <v>56</v>
      </c>
      <c r="K177">
        <v>1.1599999999999999</v>
      </c>
    </row>
    <row r="178" spans="1:11">
      <c r="A178" s="4">
        <v>38583</v>
      </c>
      <c r="B178" t="s">
        <v>200</v>
      </c>
      <c r="C178" t="s">
        <v>496</v>
      </c>
      <c r="D178">
        <v>13</v>
      </c>
      <c r="E178">
        <v>78</v>
      </c>
      <c r="F178" t="s">
        <v>727</v>
      </c>
      <c r="G178" t="s">
        <v>729</v>
      </c>
      <c r="I178" t="s">
        <v>79</v>
      </c>
      <c r="J178" t="s">
        <v>56</v>
      </c>
      <c r="K178">
        <v>0.38</v>
      </c>
    </row>
    <row r="179" spans="1:11">
      <c r="A179" s="4">
        <v>38583</v>
      </c>
      <c r="B179" t="s">
        <v>200</v>
      </c>
      <c r="C179" t="s">
        <v>496</v>
      </c>
      <c r="D179">
        <v>13</v>
      </c>
      <c r="E179">
        <v>78</v>
      </c>
      <c r="F179" t="s">
        <v>727</v>
      </c>
      <c r="G179" t="s">
        <v>317</v>
      </c>
      <c r="I179" t="s">
        <v>79</v>
      </c>
      <c r="J179" t="s">
        <v>56</v>
      </c>
      <c r="K179">
        <v>0.09</v>
      </c>
    </row>
    <row r="180" spans="1:11">
      <c r="A180" s="4">
        <v>38583</v>
      </c>
      <c r="B180" t="s">
        <v>200</v>
      </c>
      <c r="C180" t="s">
        <v>496</v>
      </c>
      <c r="D180">
        <v>13</v>
      </c>
      <c r="E180">
        <v>78</v>
      </c>
      <c r="F180" t="s">
        <v>727</v>
      </c>
      <c r="G180" t="s">
        <v>728</v>
      </c>
      <c r="I180" t="s">
        <v>138</v>
      </c>
      <c r="J180" t="s">
        <v>56</v>
      </c>
      <c r="K180">
        <v>0.96</v>
      </c>
    </row>
  </sheetData>
  <sheetCalcPr fullCalcOnLoad="1"/>
  <sortState ref="A2:XFD180">
    <sortCondition ref="E2:E180"/>
    <sortCondition ref="A2:A180"/>
    <sortCondition ref="G2:G180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728"/>
  <sheetViews>
    <sheetView topLeftCell="A1462" workbookViewId="0">
      <selection activeCell="F1468" sqref="F1468"/>
    </sheetView>
  </sheetViews>
  <sheetFormatPr baseColWidth="10" defaultColWidth="8.7109375" defaultRowHeight="13"/>
  <cols>
    <col min="1" max="1" width="12.28515625" customWidth="1"/>
    <col min="4" max="4" width="11.5703125" customWidth="1"/>
    <col min="6" max="6" width="17.42578125" customWidth="1"/>
  </cols>
  <sheetData>
    <row r="1" spans="1:15">
      <c r="A1" s="1" t="s">
        <v>5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t="s">
        <v>1157</v>
      </c>
      <c r="H1" t="s">
        <v>1158</v>
      </c>
      <c r="I1" t="s">
        <v>1156</v>
      </c>
      <c r="J1" t="s">
        <v>1159</v>
      </c>
      <c r="K1" t="s">
        <v>1160</v>
      </c>
      <c r="L1" t="s">
        <v>1161</v>
      </c>
      <c r="M1" t="s">
        <v>1162</v>
      </c>
      <c r="N1" t="s">
        <v>1257</v>
      </c>
      <c r="O1" t="s">
        <v>1258</v>
      </c>
    </row>
    <row r="2" spans="1:15">
      <c r="A2" s="8">
        <v>38535</v>
      </c>
      <c r="B2" s="6" t="s">
        <v>675</v>
      </c>
      <c r="C2" s="6" t="s">
        <v>735</v>
      </c>
      <c r="D2">
        <v>1</v>
      </c>
      <c r="E2">
        <v>1</v>
      </c>
      <c r="F2" t="s">
        <v>62</v>
      </c>
      <c r="G2" t="s">
        <v>1000</v>
      </c>
      <c r="L2" t="s">
        <v>876</v>
      </c>
      <c r="M2" t="s">
        <v>876</v>
      </c>
      <c r="N2" t="s">
        <v>887</v>
      </c>
      <c r="O2">
        <v>1.1912</v>
      </c>
    </row>
    <row r="3" spans="1:15">
      <c r="A3" s="8">
        <v>38535</v>
      </c>
      <c r="B3" s="6" t="s">
        <v>675</v>
      </c>
      <c r="C3" s="6" t="s">
        <v>735</v>
      </c>
      <c r="D3">
        <v>1</v>
      </c>
      <c r="E3">
        <v>1</v>
      </c>
      <c r="F3" t="s">
        <v>62</v>
      </c>
      <c r="G3" t="s">
        <v>1001</v>
      </c>
      <c r="H3" t="s">
        <v>1163</v>
      </c>
      <c r="J3" t="s">
        <v>1164</v>
      </c>
      <c r="L3" t="s">
        <v>880</v>
      </c>
      <c r="M3" t="s">
        <v>877</v>
      </c>
      <c r="N3">
        <v>46</v>
      </c>
      <c r="O3">
        <v>8.8499999999999995E-2</v>
      </c>
    </row>
    <row r="4" spans="1:15">
      <c r="A4" s="8">
        <v>38535</v>
      </c>
      <c r="B4" s="6" t="s">
        <v>675</v>
      </c>
      <c r="C4" s="6" t="s">
        <v>735</v>
      </c>
      <c r="D4">
        <v>1</v>
      </c>
      <c r="E4">
        <v>1</v>
      </c>
      <c r="F4" t="s">
        <v>62</v>
      </c>
      <c r="G4" t="s">
        <v>1002</v>
      </c>
      <c r="J4" t="s">
        <v>1165</v>
      </c>
      <c r="L4" t="s">
        <v>880</v>
      </c>
      <c r="M4" t="s">
        <v>877</v>
      </c>
      <c r="N4">
        <v>1300</v>
      </c>
      <c r="O4">
        <v>3.331</v>
      </c>
    </row>
    <row r="5" spans="1:15">
      <c r="A5" s="8">
        <v>38535</v>
      </c>
      <c r="B5" s="6" t="s">
        <v>675</v>
      </c>
      <c r="C5" s="6" t="s">
        <v>735</v>
      </c>
      <c r="D5">
        <v>1</v>
      </c>
      <c r="E5">
        <v>1</v>
      </c>
      <c r="F5" t="s">
        <v>62</v>
      </c>
      <c r="G5" t="s">
        <v>1003</v>
      </c>
      <c r="H5" t="s">
        <v>1003</v>
      </c>
      <c r="I5" t="s">
        <v>1166</v>
      </c>
      <c r="J5" t="s">
        <v>1167</v>
      </c>
      <c r="L5" t="s">
        <v>881</v>
      </c>
      <c r="M5" t="s">
        <v>877</v>
      </c>
      <c r="N5">
        <v>3</v>
      </c>
      <c r="O5">
        <v>1E-3</v>
      </c>
    </row>
    <row r="6" spans="1:15">
      <c r="A6" s="8">
        <v>38535</v>
      </c>
      <c r="B6" s="6" t="s">
        <v>675</v>
      </c>
      <c r="C6" s="6" t="s">
        <v>735</v>
      </c>
      <c r="D6">
        <v>1</v>
      </c>
      <c r="E6">
        <v>1</v>
      </c>
      <c r="F6" t="s">
        <v>62</v>
      </c>
      <c r="G6" t="s">
        <v>1004</v>
      </c>
      <c r="L6" t="s">
        <v>876</v>
      </c>
      <c r="M6" t="s">
        <v>876</v>
      </c>
      <c r="N6" t="s">
        <v>887</v>
      </c>
      <c r="O6">
        <v>0.31900000000000001</v>
      </c>
    </row>
    <row r="7" spans="1:15">
      <c r="A7" s="8">
        <v>38535</v>
      </c>
      <c r="B7" s="6" t="s">
        <v>675</v>
      </c>
      <c r="C7" s="6" t="s">
        <v>735</v>
      </c>
      <c r="D7">
        <v>1</v>
      </c>
      <c r="E7">
        <v>1</v>
      </c>
      <c r="F7" t="s">
        <v>62</v>
      </c>
      <c r="G7" t="s">
        <v>1005</v>
      </c>
      <c r="H7" t="s">
        <v>1168</v>
      </c>
      <c r="I7" t="s">
        <v>1169</v>
      </c>
      <c r="J7" t="s">
        <v>1170</v>
      </c>
      <c r="L7" t="s">
        <v>878</v>
      </c>
      <c r="M7" t="s">
        <v>877</v>
      </c>
      <c r="N7">
        <v>2</v>
      </c>
      <c r="O7">
        <v>2.2800000000000001E-2</v>
      </c>
    </row>
    <row r="8" spans="1:15">
      <c r="A8" s="8">
        <v>38535</v>
      </c>
      <c r="B8" s="6" t="s">
        <v>675</v>
      </c>
      <c r="C8" s="6" t="s">
        <v>735</v>
      </c>
      <c r="D8">
        <v>1</v>
      </c>
      <c r="E8">
        <v>1</v>
      </c>
      <c r="F8" t="s">
        <v>62</v>
      </c>
      <c r="G8" t="s">
        <v>1006</v>
      </c>
      <c r="H8" t="s">
        <v>1171</v>
      </c>
      <c r="I8" t="s">
        <v>1172</v>
      </c>
      <c r="J8" t="s">
        <v>1173</v>
      </c>
      <c r="L8" t="s">
        <v>881</v>
      </c>
      <c r="M8" t="s">
        <v>877</v>
      </c>
      <c r="N8">
        <v>1</v>
      </c>
      <c r="O8">
        <v>1.47E-2</v>
      </c>
    </row>
    <row r="9" spans="1:15">
      <c r="A9" s="8">
        <v>38535</v>
      </c>
      <c r="B9" s="6" t="s">
        <v>675</v>
      </c>
      <c r="C9" s="6" t="s">
        <v>735</v>
      </c>
      <c r="D9">
        <v>1</v>
      </c>
      <c r="E9">
        <v>1</v>
      </c>
      <c r="F9" t="s">
        <v>62</v>
      </c>
      <c r="G9" t="s">
        <v>1007</v>
      </c>
      <c r="H9" t="s">
        <v>1174</v>
      </c>
      <c r="J9" t="s">
        <v>1175</v>
      </c>
      <c r="L9" t="s">
        <v>879</v>
      </c>
      <c r="M9" t="s">
        <v>877</v>
      </c>
      <c r="N9">
        <v>3</v>
      </c>
      <c r="O9">
        <v>8.8999999999999999E-3</v>
      </c>
    </row>
    <row r="10" spans="1:15">
      <c r="A10" s="8">
        <v>38535</v>
      </c>
      <c r="B10" s="6" t="s">
        <v>675</v>
      </c>
      <c r="C10" s="6" t="s">
        <v>735</v>
      </c>
      <c r="D10">
        <v>1</v>
      </c>
      <c r="E10">
        <v>1</v>
      </c>
      <c r="F10" t="s">
        <v>62</v>
      </c>
      <c r="G10" t="s">
        <v>1008</v>
      </c>
      <c r="H10" t="s">
        <v>1176</v>
      </c>
      <c r="I10" t="s">
        <v>1177</v>
      </c>
      <c r="J10" t="s">
        <v>1376</v>
      </c>
      <c r="L10" t="s">
        <v>880</v>
      </c>
      <c r="M10" t="s">
        <v>877</v>
      </c>
      <c r="N10">
        <v>1</v>
      </c>
      <c r="O10">
        <v>2.0085000000000002</v>
      </c>
    </row>
    <row r="11" spans="1:15">
      <c r="A11" s="8">
        <v>38535</v>
      </c>
      <c r="B11" s="6" t="s">
        <v>675</v>
      </c>
      <c r="C11" s="6" t="s">
        <v>735</v>
      </c>
      <c r="D11">
        <v>1</v>
      </c>
      <c r="E11">
        <v>1</v>
      </c>
      <c r="F11" t="s">
        <v>62</v>
      </c>
      <c r="G11" t="s">
        <v>1009</v>
      </c>
      <c r="H11" t="s">
        <v>1377</v>
      </c>
      <c r="J11" t="s">
        <v>1009</v>
      </c>
      <c r="L11" t="s">
        <v>880</v>
      </c>
      <c r="M11" t="s">
        <v>877</v>
      </c>
      <c r="N11">
        <v>2</v>
      </c>
      <c r="O11">
        <v>2.3999999999999998E-3</v>
      </c>
    </row>
    <row r="12" spans="1:15">
      <c r="A12" s="8">
        <v>38535</v>
      </c>
      <c r="B12" s="6" t="s">
        <v>675</v>
      </c>
      <c r="C12" s="6" t="s">
        <v>735</v>
      </c>
      <c r="D12">
        <v>1</v>
      </c>
      <c r="E12">
        <v>1</v>
      </c>
      <c r="F12" t="s">
        <v>888</v>
      </c>
      <c r="G12" t="s">
        <v>1010</v>
      </c>
      <c r="H12" t="s">
        <v>1378</v>
      </c>
      <c r="I12" t="s">
        <v>1379</v>
      </c>
      <c r="J12" t="s">
        <v>1380</v>
      </c>
      <c r="K12" t="s">
        <v>1381</v>
      </c>
      <c r="L12" t="s">
        <v>882</v>
      </c>
      <c r="M12" t="s">
        <v>877</v>
      </c>
      <c r="N12">
        <v>1</v>
      </c>
      <c r="O12">
        <v>4.1999999999999997E-3</v>
      </c>
    </row>
    <row r="13" spans="1:15">
      <c r="A13" s="8">
        <v>38535</v>
      </c>
      <c r="B13" s="6" t="s">
        <v>675</v>
      </c>
      <c r="C13" s="6" t="s">
        <v>735</v>
      </c>
      <c r="D13">
        <v>1</v>
      </c>
      <c r="E13">
        <v>1</v>
      </c>
      <c r="F13" t="s">
        <v>888</v>
      </c>
      <c r="G13" t="s">
        <v>1011</v>
      </c>
      <c r="H13" t="s">
        <v>1382</v>
      </c>
      <c r="I13" t="s">
        <v>1383</v>
      </c>
      <c r="J13" t="s">
        <v>1384</v>
      </c>
      <c r="L13" t="s">
        <v>882</v>
      </c>
      <c r="M13" t="s">
        <v>877</v>
      </c>
      <c r="N13">
        <v>2</v>
      </c>
      <c r="O13">
        <v>4.0000000000000002E-4</v>
      </c>
    </row>
    <row r="14" spans="1:15">
      <c r="A14" s="8">
        <v>38535</v>
      </c>
      <c r="B14" s="6" t="s">
        <v>675</v>
      </c>
      <c r="C14" s="6" t="s">
        <v>735</v>
      </c>
      <c r="D14">
        <v>1</v>
      </c>
      <c r="E14">
        <v>1</v>
      </c>
      <c r="F14" t="s">
        <v>888</v>
      </c>
      <c r="G14" t="s">
        <v>1012</v>
      </c>
      <c r="H14" t="s">
        <v>1385</v>
      </c>
      <c r="I14" t="s">
        <v>1386</v>
      </c>
      <c r="J14" t="s">
        <v>1387</v>
      </c>
      <c r="L14" t="s">
        <v>881</v>
      </c>
      <c r="M14" t="s">
        <v>877</v>
      </c>
      <c r="N14">
        <v>1</v>
      </c>
      <c r="O14">
        <v>2.8899999999999999E-2</v>
      </c>
    </row>
    <row r="15" spans="1:15">
      <c r="A15" s="8">
        <v>38535</v>
      </c>
      <c r="B15" s="6" t="s">
        <v>675</v>
      </c>
      <c r="C15" s="6" t="s">
        <v>735</v>
      </c>
      <c r="D15">
        <v>1</v>
      </c>
      <c r="E15">
        <v>1</v>
      </c>
      <c r="F15" t="s">
        <v>888</v>
      </c>
      <c r="G15" t="s">
        <v>1013</v>
      </c>
      <c r="H15" t="s">
        <v>1388</v>
      </c>
      <c r="I15" t="s">
        <v>1389</v>
      </c>
      <c r="J15" t="s">
        <v>1390</v>
      </c>
      <c r="L15" t="s">
        <v>880</v>
      </c>
      <c r="M15" t="s">
        <v>877</v>
      </c>
      <c r="N15">
        <v>1</v>
      </c>
      <c r="O15">
        <v>7.7000000000000002E-3</v>
      </c>
    </row>
    <row r="16" spans="1:15">
      <c r="A16" s="8">
        <v>38535</v>
      </c>
      <c r="B16" s="6" t="s">
        <v>675</v>
      </c>
      <c r="C16" s="6" t="s">
        <v>735</v>
      </c>
      <c r="D16">
        <v>1</v>
      </c>
      <c r="E16">
        <v>1</v>
      </c>
      <c r="F16" t="s">
        <v>888</v>
      </c>
      <c r="G16" t="s">
        <v>1014</v>
      </c>
      <c r="H16" t="s">
        <v>1391</v>
      </c>
      <c r="J16" t="s">
        <v>1392</v>
      </c>
      <c r="L16" t="s">
        <v>880</v>
      </c>
      <c r="M16" t="s">
        <v>877</v>
      </c>
      <c r="N16">
        <v>4</v>
      </c>
      <c r="O16">
        <v>6.9999999999999999E-4</v>
      </c>
    </row>
    <row r="17" spans="1:15">
      <c r="A17" s="8">
        <v>38535</v>
      </c>
      <c r="B17" s="6" t="s">
        <v>675</v>
      </c>
      <c r="C17" s="6" t="s">
        <v>735</v>
      </c>
      <c r="D17">
        <v>1</v>
      </c>
      <c r="E17">
        <v>1</v>
      </c>
      <c r="F17" t="s">
        <v>888</v>
      </c>
      <c r="G17" t="s">
        <v>1015</v>
      </c>
      <c r="L17" t="s">
        <v>883</v>
      </c>
      <c r="M17" t="s">
        <v>883</v>
      </c>
      <c r="N17" t="s">
        <v>887</v>
      </c>
      <c r="O17">
        <v>86.125500000000002</v>
      </c>
    </row>
    <row r="18" spans="1:15">
      <c r="A18" s="8">
        <v>38535</v>
      </c>
      <c r="B18" s="6" t="s">
        <v>675</v>
      </c>
      <c r="C18" s="6" t="s">
        <v>735</v>
      </c>
      <c r="D18">
        <v>1</v>
      </c>
      <c r="E18">
        <v>1</v>
      </c>
      <c r="F18" t="s">
        <v>888</v>
      </c>
      <c r="G18" t="s">
        <v>1016</v>
      </c>
      <c r="H18" t="s">
        <v>1393</v>
      </c>
      <c r="J18" t="s">
        <v>1394</v>
      </c>
      <c r="L18" t="s">
        <v>881</v>
      </c>
      <c r="M18" t="s">
        <v>877</v>
      </c>
      <c r="N18">
        <v>25</v>
      </c>
      <c r="O18">
        <v>3.0800000000000001E-2</v>
      </c>
    </row>
    <row r="19" spans="1:15">
      <c r="A19" s="8">
        <v>38535</v>
      </c>
      <c r="B19" s="6" t="s">
        <v>675</v>
      </c>
      <c r="C19" s="6" t="s">
        <v>735</v>
      </c>
      <c r="D19">
        <v>1</v>
      </c>
      <c r="E19">
        <v>1</v>
      </c>
      <c r="F19" t="s">
        <v>888</v>
      </c>
      <c r="G19" t="s">
        <v>1017</v>
      </c>
      <c r="K19" t="s">
        <v>1395</v>
      </c>
      <c r="L19" t="s">
        <v>884</v>
      </c>
      <c r="M19" t="s">
        <v>877</v>
      </c>
      <c r="N19">
        <v>1400</v>
      </c>
      <c r="O19">
        <v>0.33450000000000002</v>
      </c>
    </row>
    <row r="20" spans="1:15">
      <c r="A20" s="8">
        <v>38535</v>
      </c>
      <c r="B20" s="6" t="s">
        <v>675</v>
      </c>
      <c r="C20" s="6" t="s">
        <v>735</v>
      </c>
      <c r="D20">
        <v>1</v>
      </c>
      <c r="E20">
        <v>1</v>
      </c>
      <c r="F20" t="s">
        <v>888</v>
      </c>
      <c r="G20" t="s">
        <v>1018</v>
      </c>
      <c r="H20" t="s">
        <v>1396</v>
      </c>
      <c r="I20" t="s">
        <v>1397</v>
      </c>
      <c r="J20" t="s">
        <v>1398</v>
      </c>
      <c r="L20" t="s">
        <v>881</v>
      </c>
      <c r="M20" t="s">
        <v>877</v>
      </c>
      <c r="N20">
        <v>11</v>
      </c>
      <c r="O20">
        <v>2.1100000000000001E-2</v>
      </c>
    </row>
    <row r="21" spans="1:15">
      <c r="A21" s="8">
        <v>38535</v>
      </c>
      <c r="B21" s="6" t="s">
        <v>675</v>
      </c>
      <c r="C21" s="6" t="s">
        <v>735</v>
      </c>
      <c r="D21">
        <v>1</v>
      </c>
      <c r="E21">
        <v>1</v>
      </c>
      <c r="F21" t="s">
        <v>888</v>
      </c>
      <c r="G21" t="s">
        <v>1019</v>
      </c>
      <c r="H21" t="s">
        <v>1399</v>
      </c>
      <c r="I21" t="s">
        <v>1400</v>
      </c>
      <c r="J21" t="s">
        <v>1401</v>
      </c>
      <c r="L21" t="s">
        <v>881</v>
      </c>
      <c r="M21" t="s">
        <v>877</v>
      </c>
      <c r="N21">
        <v>6</v>
      </c>
      <c r="O21">
        <v>8.9999999999999993E-3</v>
      </c>
    </row>
    <row r="22" spans="1:15">
      <c r="A22" s="8">
        <v>38535</v>
      </c>
      <c r="B22" s="6" t="s">
        <v>675</v>
      </c>
      <c r="C22" s="6" t="s">
        <v>735</v>
      </c>
      <c r="D22">
        <v>1</v>
      </c>
      <c r="E22">
        <v>1</v>
      </c>
      <c r="F22" t="s">
        <v>888</v>
      </c>
      <c r="G22" t="s">
        <v>1020</v>
      </c>
      <c r="H22" t="s">
        <v>1176</v>
      </c>
      <c r="J22" t="s">
        <v>1376</v>
      </c>
      <c r="L22" t="s">
        <v>880</v>
      </c>
      <c r="M22" t="s">
        <v>877</v>
      </c>
      <c r="N22">
        <v>1</v>
      </c>
      <c r="O22">
        <v>6.3399999999999998E-2</v>
      </c>
    </row>
    <row r="23" spans="1:15">
      <c r="A23" s="8">
        <v>38535</v>
      </c>
      <c r="B23" s="6" t="s">
        <v>675</v>
      </c>
      <c r="C23" s="6" t="s">
        <v>735</v>
      </c>
      <c r="D23">
        <v>1</v>
      </c>
      <c r="E23">
        <v>1</v>
      </c>
      <c r="F23" t="s">
        <v>888</v>
      </c>
      <c r="G23" t="s">
        <v>1021</v>
      </c>
      <c r="H23" t="s">
        <v>1402</v>
      </c>
      <c r="J23" t="s">
        <v>1403</v>
      </c>
      <c r="L23" t="s">
        <v>880</v>
      </c>
      <c r="M23" t="s">
        <v>877</v>
      </c>
      <c r="N23">
        <v>1</v>
      </c>
      <c r="O23">
        <v>0.1898</v>
      </c>
    </row>
    <row r="24" spans="1:15">
      <c r="A24" s="8">
        <v>38535</v>
      </c>
      <c r="B24" s="6" t="s">
        <v>675</v>
      </c>
      <c r="C24" s="6" t="s">
        <v>735</v>
      </c>
      <c r="D24">
        <v>1</v>
      </c>
      <c r="E24">
        <v>1</v>
      </c>
      <c r="F24" t="s">
        <v>888</v>
      </c>
      <c r="G24" t="s">
        <v>1022</v>
      </c>
      <c r="H24" t="s">
        <v>1404</v>
      </c>
      <c r="I24" t="s">
        <v>1405</v>
      </c>
      <c r="J24" t="s">
        <v>1406</v>
      </c>
      <c r="K24" t="s">
        <v>1407</v>
      </c>
      <c r="L24" t="s">
        <v>882</v>
      </c>
      <c r="M24" t="s">
        <v>877</v>
      </c>
      <c r="N24">
        <v>159</v>
      </c>
      <c r="O24">
        <v>0.313</v>
      </c>
    </row>
    <row r="25" spans="1:15">
      <c r="A25" s="8">
        <v>38535</v>
      </c>
      <c r="B25" s="6" t="s">
        <v>675</v>
      </c>
      <c r="C25" s="6" t="s">
        <v>735</v>
      </c>
      <c r="D25">
        <v>1</v>
      </c>
      <c r="E25">
        <v>1</v>
      </c>
      <c r="F25" t="s">
        <v>888</v>
      </c>
      <c r="G25" t="s">
        <v>1023</v>
      </c>
      <c r="H25" t="s">
        <v>1408</v>
      </c>
      <c r="I25" t="s">
        <v>1409</v>
      </c>
      <c r="J25" t="s">
        <v>1410</v>
      </c>
      <c r="L25" t="s">
        <v>881</v>
      </c>
      <c r="M25" t="s">
        <v>877</v>
      </c>
      <c r="N25">
        <v>3</v>
      </c>
      <c r="O25">
        <v>3.0499999999999999E-2</v>
      </c>
    </row>
    <row r="26" spans="1:15">
      <c r="A26" s="8">
        <v>38535</v>
      </c>
      <c r="B26" s="6" t="s">
        <v>675</v>
      </c>
      <c r="C26" s="6" t="s">
        <v>735</v>
      </c>
      <c r="D26">
        <v>1</v>
      </c>
      <c r="E26">
        <v>1</v>
      </c>
      <c r="F26" t="s">
        <v>888</v>
      </c>
      <c r="G26" t="s">
        <v>1024</v>
      </c>
      <c r="H26" t="s">
        <v>1411</v>
      </c>
      <c r="I26" t="s">
        <v>1412</v>
      </c>
      <c r="J26" t="s">
        <v>1413</v>
      </c>
      <c r="K26" t="s">
        <v>1414</v>
      </c>
      <c r="L26" t="s">
        <v>880</v>
      </c>
      <c r="M26" t="s">
        <v>877</v>
      </c>
      <c r="N26">
        <v>2</v>
      </c>
      <c r="O26">
        <v>3.6299999999999999E-2</v>
      </c>
    </row>
    <row r="27" spans="1:15">
      <c r="A27" s="8">
        <v>38535</v>
      </c>
      <c r="B27" s="6" t="s">
        <v>675</v>
      </c>
      <c r="C27" s="6" t="s">
        <v>735</v>
      </c>
      <c r="D27">
        <v>1</v>
      </c>
      <c r="E27">
        <v>1</v>
      </c>
      <c r="F27" t="s">
        <v>888</v>
      </c>
      <c r="G27" t="s">
        <v>1025</v>
      </c>
      <c r="H27" t="s">
        <v>1415</v>
      </c>
      <c r="J27" t="s">
        <v>1416</v>
      </c>
      <c r="K27" t="s">
        <v>1414</v>
      </c>
      <c r="L27" t="s">
        <v>880</v>
      </c>
      <c r="M27" t="s">
        <v>877</v>
      </c>
      <c r="N27">
        <v>3</v>
      </c>
      <c r="O27">
        <v>1.6E-2</v>
      </c>
    </row>
    <row r="28" spans="1:15">
      <c r="A28" s="8">
        <v>38535</v>
      </c>
      <c r="B28" s="6" t="s">
        <v>675</v>
      </c>
      <c r="C28" s="6" t="s">
        <v>735</v>
      </c>
      <c r="D28">
        <v>1</v>
      </c>
      <c r="E28">
        <v>1</v>
      </c>
      <c r="F28" t="s">
        <v>888</v>
      </c>
      <c r="G28" t="s">
        <v>1026</v>
      </c>
      <c r="K28" t="s">
        <v>1417</v>
      </c>
      <c r="L28" t="s">
        <v>882</v>
      </c>
      <c r="M28" t="s">
        <v>877</v>
      </c>
      <c r="N28">
        <v>43</v>
      </c>
      <c r="O28">
        <v>7.8399999999999997E-2</v>
      </c>
    </row>
    <row r="29" spans="1:15">
      <c r="A29" s="8">
        <v>38535</v>
      </c>
      <c r="B29" s="6" t="s">
        <v>675</v>
      </c>
      <c r="C29" s="6" t="s">
        <v>735</v>
      </c>
      <c r="D29">
        <v>1</v>
      </c>
      <c r="E29">
        <v>1</v>
      </c>
      <c r="F29" t="s">
        <v>888</v>
      </c>
      <c r="G29" t="s">
        <v>1027</v>
      </c>
      <c r="H29" t="s">
        <v>1418</v>
      </c>
      <c r="J29" t="s">
        <v>1419</v>
      </c>
      <c r="L29" t="s">
        <v>881</v>
      </c>
      <c r="M29" t="s">
        <v>877</v>
      </c>
      <c r="N29">
        <v>12</v>
      </c>
      <c r="O29">
        <v>8.4199999999999997E-2</v>
      </c>
    </row>
    <row r="30" spans="1:15">
      <c r="A30" s="8">
        <v>38535</v>
      </c>
      <c r="B30" s="6" t="s">
        <v>675</v>
      </c>
      <c r="C30" s="6" t="s">
        <v>735</v>
      </c>
      <c r="D30">
        <v>1</v>
      </c>
      <c r="E30">
        <v>1</v>
      </c>
      <c r="F30" t="s">
        <v>888</v>
      </c>
      <c r="G30" t="s">
        <v>1028</v>
      </c>
      <c r="H30" t="s">
        <v>1420</v>
      </c>
      <c r="J30" t="s">
        <v>1421</v>
      </c>
      <c r="L30" t="s">
        <v>881</v>
      </c>
      <c r="M30" t="s">
        <v>877</v>
      </c>
      <c r="N30">
        <v>286</v>
      </c>
      <c r="O30">
        <v>0.26219999999999999</v>
      </c>
    </row>
    <row r="31" spans="1:15">
      <c r="A31" s="8">
        <v>38535</v>
      </c>
      <c r="B31" s="6" t="s">
        <v>675</v>
      </c>
      <c r="C31" s="6" t="s">
        <v>735</v>
      </c>
      <c r="D31">
        <v>1</v>
      </c>
      <c r="E31">
        <v>1</v>
      </c>
      <c r="F31" t="s">
        <v>888</v>
      </c>
      <c r="G31" t="s">
        <v>1029</v>
      </c>
      <c r="H31" t="s">
        <v>1422</v>
      </c>
      <c r="I31" t="s">
        <v>1423</v>
      </c>
      <c r="J31" t="s">
        <v>1424</v>
      </c>
      <c r="L31" t="s">
        <v>881</v>
      </c>
      <c r="M31" t="s">
        <v>877</v>
      </c>
      <c r="N31">
        <v>16</v>
      </c>
      <c r="O31">
        <v>3.3000000000000002E-2</v>
      </c>
    </row>
    <row r="32" spans="1:15">
      <c r="A32" s="8">
        <v>38535</v>
      </c>
      <c r="B32" s="6" t="s">
        <v>675</v>
      </c>
      <c r="C32" s="6" t="s">
        <v>735</v>
      </c>
      <c r="D32">
        <v>1</v>
      </c>
      <c r="E32">
        <v>1</v>
      </c>
      <c r="F32" t="s">
        <v>888</v>
      </c>
      <c r="G32" t="s">
        <v>1030</v>
      </c>
      <c r="H32" t="s">
        <v>1422</v>
      </c>
      <c r="I32" t="s">
        <v>1423</v>
      </c>
      <c r="J32" t="s">
        <v>1424</v>
      </c>
      <c r="L32" t="s">
        <v>881</v>
      </c>
      <c r="M32" t="s">
        <v>877</v>
      </c>
      <c r="N32">
        <v>17</v>
      </c>
      <c r="O32">
        <v>0.27400000000000002</v>
      </c>
    </row>
    <row r="33" spans="1:15">
      <c r="A33" s="8">
        <v>38535</v>
      </c>
      <c r="B33" s="6" t="s">
        <v>675</v>
      </c>
      <c r="C33" s="6" t="s">
        <v>735</v>
      </c>
      <c r="D33">
        <v>1</v>
      </c>
      <c r="E33">
        <v>1</v>
      </c>
      <c r="F33" t="s">
        <v>888</v>
      </c>
      <c r="G33" t="s">
        <v>1031</v>
      </c>
      <c r="H33" t="s">
        <v>1422</v>
      </c>
      <c r="I33" t="s">
        <v>1425</v>
      </c>
      <c r="J33" t="s">
        <v>1424</v>
      </c>
      <c r="L33" t="s">
        <v>881</v>
      </c>
      <c r="M33" t="s">
        <v>877</v>
      </c>
      <c r="N33">
        <v>7</v>
      </c>
      <c r="O33">
        <v>8.77E-2</v>
      </c>
    </row>
    <row r="34" spans="1:15">
      <c r="A34" s="8">
        <v>38535</v>
      </c>
      <c r="B34" s="6" t="s">
        <v>675</v>
      </c>
      <c r="C34" s="6" t="s">
        <v>735</v>
      </c>
      <c r="D34">
        <v>1</v>
      </c>
      <c r="E34">
        <v>1</v>
      </c>
      <c r="F34" t="s">
        <v>888</v>
      </c>
      <c r="G34" t="s">
        <v>1032</v>
      </c>
      <c r="H34" t="s">
        <v>1426</v>
      </c>
      <c r="J34" t="s">
        <v>1427</v>
      </c>
      <c r="L34" t="s">
        <v>880</v>
      </c>
      <c r="M34" t="s">
        <v>877</v>
      </c>
      <c r="N34">
        <v>1</v>
      </c>
      <c r="O34">
        <v>6.7799999999999999E-2</v>
      </c>
    </row>
    <row r="35" spans="1:15">
      <c r="A35" s="8">
        <v>38535</v>
      </c>
      <c r="B35" s="6" t="s">
        <v>675</v>
      </c>
      <c r="C35" s="6" t="s">
        <v>735</v>
      </c>
      <c r="D35">
        <v>1</v>
      </c>
      <c r="E35">
        <v>1</v>
      </c>
      <c r="F35" t="s">
        <v>888</v>
      </c>
      <c r="G35" t="s">
        <v>1033</v>
      </c>
      <c r="H35" t="s">
        <v>966</v>
      </c>
      <c r="J35" t="s">
        <v>1428</v>
      </c>
      <c r="L35" t="s">
        <v>881</v>
      </c>
      <c r="M35" t="s">
        <v>877</v>
      </c>
      <c r="N35">
        <v>14</v>
      </c>
      <c r="O35">
        <v>0.254</v>
      </c>
    </row>
    <row r="36" spans="1:15">
      <c r="A36" s="8">
        <v>38535</v>
      </c>
      <c r="B36" s="6" t="s">
        <v>675</v>
      </c>
      <c r="C36" s="6" t="s">
        <v>735</v>
      </c>
      <c r="D36">
        <v>1</v>
      </c>
      <c r="E36">
        <v>1</v>
      </c>
      <c r="F36" t="s">
        <v>888</v>
      </c>
      <c r="G36" t="s">
        <v>1034</v>
      </c>
      <c r="H36" t="s">
        <v>1429</v>
      </c>
      <c r="I36" t="s">
        <v>1430</v>
      </c>
      <c r="J36" t="s">
        <v>1431</v>
      </c>
      <c r="L36" t="s">
        <v>881</v>
      </c>
      <c r="M36" t="s">
        <v>877</v>
      </c>
      <c r="N36">
        <v>8</v>
      </c>
      <c r="O36">
        <v>2.07E-2</v>
      </c>
    </row>
    <row r="37" spans="1:15">
      <c r="A37" s="8">
        <v>38535</v>
      </c>
      <c r="B37" s="6" t="s">
        <v>675</v>
      </c>
      <c r="C37" s="6" t="s">
        <v>735</v>
      </c>
      <c r="D37">
        <v>1</v>
      </c>
      <c r="E37">
        <v>1</v>
      </c>
      <c r="F37" t="s">
        <v>888</v>
      </c>
      <c r="G37" t="s">
        <v>1035</v>
      </c>
      <c r="J37" t="s">
        <v>1432</v>
      </c>
      <c r="K37" t="s">
        <v>1433</v>
      </c>
      <c r="L37" t="s">
        <v>882</v>
      </c>
      <c r="M37" t="s">
        <v>877</v>
      </c>
      <c r="N37">
        <v>64</v>
      </c>
      <c r="O37">
        <v>8.9899999999999994E-2</v>
      </c>
    </row>
    <row r="38" spans="1:15">
      <c r="A38" s="8">
        <v>38535</v>
      </c>
      <c r="B38" s="6" t="s">
        <v>675</v>
      </c>
      <c r="C38" s="6" t="s">
        <v>735</v>
      </c>
      <c r="D38">
        <v>1</v>
      </c>
      <c r="E38">
        <v>1</v>
      </c>
      <c r="F38" t="s">
        <v>888</v>
      </c>
      <c r="G38" t="s">
        <v>1036</v>
      </c>
      <c r="K38" t="s">
        <v>1434</v>
      </c>
      <c r="L38" t="s">
        <v>885</v>
      </c>
      <c r="M38" t="s">
        <v>877</v>
      </c>
      <c r="N38">
        <v>102</v>
      </c>
      <c r="O38">
        <v>2.6599999999999999E-2</v>
      </c>
    </row>
    <row r="39" spans="1:15">
      <c r="A39" s="8">
        <v>38535</v>
      </c>
      <c r="B39" s="6" t="s">
        <v>675</v>
      </c>
      <c r="C39" s="6" t="s">
        <v>735</v>
      </c>
      <c r="D39">
        <v>1</v>
      </c>
      <c r="E39">
        <v>1</v>
      </c>
      <c r="F39" t="s">
        <v>888</v>
      </c>
      <c r="G39" t="s">
        <v>1037</v>
      </c>
      <c r="K39" t="s">
        <v>1435</v>
      </c>
      <c r="L39" t="s">
        <v>881</v>
      </c>
      <c r="M39" t="s">
        <v>877</v>
      </c>
      <c r="N39">
        <v>1</v>
      </c>
      <c r="O39">
        <v>1E-4</v>
      </c>
    </row>
    <row r="40" spans="1:15">
      <c r="A40" s="8">
        <v>38535</v>
      </c>
      <c r="B40" s="6" t="s">
        <v>675</v>
      </c>
      <c r="C40" s="6" t="s">
        <v>735</v>
      </c>
      <c r="D40">
        <v>1</v>
      </c>
      <c r="E40">
        <v>1</v>
      </c>
      <c r="F40" t="s">
        <v>888</v>
      </c>
      <c r="G40" t="s">
        <v>860</v>
      </c>
      <c r="J40" t="s">
        <v>1436</v>
      </c>
      <c r="L40" t="s">
        <v>880</v>
      </c>
      <c r="M40" t="s">
        <v>877</v>
      </c>
      <c r="N40">
        <v>3</v>
      </c>
      <c r="O40">
        <v>2E-3</v>
      </c>
    </row>
    <row r="41" spans="1:15">
      <c r="A41" s="8">
        <v>38535</v>
      </c>
      <c r="B41" s="6" t="s">
        <v>675</v>
      </c>
      <c r="C41" s="6" t="s">
        <v>735</v>
      </c>
      <c r="D41">
        <v>1</v>
      </c>
      <c r="E41">
        <v>1</v>
      </c>
      <c r="F41" t="s">
        <v>888</v>
      </c>
      <c r="G41" t="s">
        <v>1437</v>
      </c>
      <c r="H41" t="s">
        <v>1438</v>
      </c>
      <c r="I41" t="s">
        <v>1439</v>
      </c>
      <c r="J41" t="s">
        <v>1440</v>
      </c>
      <c r="L41" t="s">
        <v>881</v>
      </c>
      <c r="M41" t="s">
        <v>877</v>
      </c>
      <c r="N41">
        <v>1</v>
      </c>
      <c r="O41">
        <v>0.29110000000000003</v>
      </c>
    </row>
    <row r="42" spans="1:15">
      <c r="A42" s="8">
        <v>38535</v>
      </c>
      <c r="B42" s="6" t="s">
        <v>675</v>
      </c>
      <c r="C42" s="6" t="s">
        <v>735</v>
      </c>
      <c r="D42">
        <v>1</v>
      </c>
      <c r="E42">
        <v>1</v>
      </c>
      <c r="F42" t="s">
        <v>888</v>
      </c>
      <c r="G42" t="s">
        <v>861</v>
      </c>
      <c r="H42" t="s">
        <v>1441</v>
      </c>
      <c r="I42" t="s">
        <v>1442</v>
      </c>
      <c r="J42" t="s">
        <v>1443</v>
      </c>
      <c r="L42" t="s">
        <v>886</v>
      </c>
      <c r="M42" t="s">
        <v>877</v>
      </c>
      <c r="N42">
        <v>22</v>
      </c>
      <c r="O42">
        <v>0.53369999999999995</v>
      </c>
    </row>
    <row r="43" spans="1:15">
      <c r="A43" s="8">
        <v>38535</v>
      </c>
      <c r="B43" s="6" t="s">
        <v>675</v>
      </c>
      <c r="C43" s="6" t="s">
        <v>735</v>
      </c>
      <c r="D43">
        <v>1</v>
      </c>
      <c r="E43">
        <v>1</v>
      </c>
      <c r="F43" t="s">
        <v>888</v>
      </c>
      <c r="G43" t="s">
        <v>862</v>
      </c>
      <c r="H43" t="s">
        <v>1444</v>
      </c>
      <c r="I43" t="s">
        <v>1445</v>
      </c>
      <c r="J43" t="s">
        <v>1446</v>
      </c>
      <c r="L43" t="s">
        <v>886</v>
      </c>
      <c r="M43" t="s">
        <v>877</v>
      </c>
      <c r="N43">
        <v>22</v>
      </c>
      <c r="O43">
        <v>0.12590000000000001</v>
      </c>
    </row>
    <row r="44" spans="1:15">
      <c r="A44" s="8">
        <v>38535</v>
      </c>
      <c r="B44" s="6" t="s">
        <v>675</v>
      </c>
      <c r="C44" s="6" t="s">
        <v>735</v>
      </c>
      <c r="D44">
        <v>1</v>
      </c>
      <c r="E44">
        <v>1</v>
      </c>
      <c r="F44" t="s">
        <v>888</v>
      </c>
      <c r="G44" t="s">
        <v>863</v>
      </c>
      <c r="J44" t="s">
        <v>1447</v>
      </c>
      <c r="L44" t="s">
        <v>886</v>
      </c>
      <c r="M44" t="s">
        <v>877</v>
      </c>
      <c r="N44">
        <v>118</v>
      </c>
      <c r="O44">
        <v>6.93E-2</v>
      </c>
    </row>
    <row r="45" spans="1:15">
      <c r="A45" s="8">
        <v>38535</v>
      </c>
      <c r="B45" s="6" t="s">
        <v>675</v>
      </c>
      <c r="C45" s="6" t="s">
        <v>735</v>
      </c>
      <c r="D45">
        <v>1</v>
      </c>
      <c r="E45">
        <v>1</v>
      </c>
      <c r="F45" t="s">
        <v>888</v>
      </c>
      <c r="G45" t="s">
        <v>864</v>
      </c>
      <c r="H45" t="s">
        <v>1448</v>
      </c>
      <c r="I45" t="s">
        <v>1449</v>
      </c>
      <c r="J45" t="s">
        <v>1450</v>
      </c>
      <c r="L45" t="s">
        <v>886</v>
      </c>
      <c r="M45" t="s">
        <v>877</v>
      </c>
      <c r="N45">
        <v>9</v>
      </c>
      <c r="O45">
        <v>8.6300000000000002E-2</v>
      </c>
    </row>
    <row r="46" spans="1:15">
      <c r="A46" s="8">
        <v>38535</v>
      </c>
      <c r="B46" s="6" t="s">
        <v>675</v>
      </c>
      <c r="C46" s="6" t="s">
        <v>735</v>
      </c>
      <c r="D46">
        <v>1</v>
      </c>
      <c r="E46">
        <v>1</v>
      </c>
      <c r="F46" t="s">
        <v>888</v>
      </c>
      <c r="G46" t="s">
        <v>865</v>
      </c>
      <c r="H46" t="s">
        <v>1451</v>
      </c>
      <c r="J46" t="s">
        <v>1447</v>
      </c>
      <c r="L46" t="s">
        <v>886</v>
      </c>
      <c r="M46" t="s">
        <v>877</v>
      </c>
      <c r="N46">
        <v>18</v>
      </c>
      <c r="O46">
        <v>6.25E-2</v>
      </c>
    </row>
    <row r="47" spans="1:15">
      <c r="A47" s="8">
        <v>38535</v>
      </c>
      <c r="B47" s="6" t="s">
        <v>675</v>
      </c>
      <c r="C47" s="6" t="s">
        <v>735</v>
      </c>
      <c r="D47">
        <v>1</v>
      </c>
      <c r="E47">
        <v>1</v>
      </c>
      <c r="F47" t="s">
        <v>888</v>
      </c>
      <c r="G47" t="s">
        <v>866</v>
      </c>
      <c r="H47" t="s">
        <v>1452</v>
      </c>
      <c r="I47" t="s">
        <v>1453</v>
      </c>
      <c r="J47" t="s">
        <v>1454</v>
      </c>
      <c r="L47" t="s">
        <v>886</v>
      </c>
      <c r="M47" t="s">
        <v>877</v>
      </c>
      <c r="N47">
        <v>1</v>
      </c>
      <c r="O47">
        <v>1.1000000000000001E-3</v>
      </c>
    </row>
    <row r="48" spans="1:15">
      <c r="A48" s="8">
        <v>38535</v>
      </c>
      <c r="B48" s="6" t="s">
        <v>675</v>
      </c>
      <c r="C48" s="6" t="s">
        <v>735</v>
      </c>
      <c r="D48">
        <v>1</v>
      </c>
      <c r="E48">
        <v>1</v>
      </c>
      <c r="F48" t="s">
        <v>888</v>
      </c>
      <c r="G48" t="s">
        <v>867</v>
      </c>
      <c r="H48" t="s">
        <v>1455</v>
      </c>
      <c r="I48" t="s">
        <v>1456</v>
      </c>
      <c r="J48" t="s">
        <v>1457</v>
      </c>
      <c r="L48" t="s">
        <v>886</v>
      </c>
      <c r="M48" t="s">
        <v>877</v>
      </c>
      <c r="N48">
        <v>65</v>
      </c>
      <c r="O48">
        <v>8.72E-2</v>
      </c>
    </row>
    <row r="49" spans="1:15">
      <c r="A49" s="8">
        <v>38535</v>
      </c>
      <c r="B49" s="6" t="s">
        <v>675</v>
      </c>
      <c r="C49" s="6" t="s">
        <v>735</v>
      </c>
      <c r="D49">
        <v>1</v>
      </c>
      <c r="E49">
        <v>1</v>
      </c>
      <c r="F49" t="s">
        <v>888</v>
      </c>
      <c r="G49" t="s">
        <v>868</v>
      </c>
      <c r="H49" t="s">
        <v>1245</v>
      </c>
      <c r="I49" t="s">
        <v>1246</v>
      </c>
      <c r="J49" t="s">
        <v>1247</v>
      </c>
      <c r="L49" t="s">
        <v>886</v>
      </c>
      <c r="M49" t="s">
        <v>877</v>
      </c>
      <c r="N49">
        <v>71</v>
      </c>
      <c r="O49">
        <v>4.2900000000000001E-2</v>
      </c>
    </row>
    <row r="50" spans="1:15">
      <c r="A50" s="8">
        <v>38535</v>
      </c>
      <c r="B50" s="6" t="s">
        <v>675</v>
      </c>
      <c r="C50" s="6" t="s">
        <v>735</v>
      </c>
      <c r="D50">
        <v>1</v>
      </c>
      <c r="E50">
        <v>1</v>
      </c>
      <c r="F50" t="s">
        <v>888</v>
      </c>
      <c r="G50" t="s">
        <v>869</v>
      </c>
      <c r="J50" t="s">
        <v>1248</v>
      </c>
      <c r="L50" t="s">
        <v>886</v>
      </c>
      <c r="M50" t="s">
        <v>877</v>
      </c>
      <c r="N50">
        <v>14</v>
      </c>
      <c r="O50">
        <v>3.7699999999999997E-2</v>
      </c>
    </row>
    <row r="51" spans="1:15">
      <c r="A51" s="8">
        <v>38535</v>
      </c>
      <c r="B51" s="6" t="s">
        <v>675</v>
      </c>
      <c r="C51" s="6" t="s">
        <v>735</v>
      </c>
      <c r="D51">
        <v>1</v>
      </c>
      <c r="E51">
        <v>1</v>
      </c>
      <c r="F51" t="s">
        <v>888</v>
      </c>
      <c r="G51" t="s">
        <v>870</v>
      </c>
      <c r="J51" t="s">
        <v>1249</v>
      </c>
      <c r="L51" t="s">
        <v>886</v>
      </c>
      <c r="M51" t="s">
        <v>877</v>
      </c>
      <c r="N51">
        <v>51</v>
      </c>
      <c r="O51">
        <v>6.7000000000000004E-2</v>
      </c>
    </row>
    <row r="52" spans="1:15">
      <c r="A52" s="8">
        <v>38535</v>
      </c>
      <c r="B52" s="6" t="s">
        <v>675</v>
      </c>
      <c r="C52" s="6" t="s">
        <v>735</v>
      </c>
      <c r="D52">
        <v>1</v>
      </c>
      <c r="E52">
        <v>1</v>
      </c>
      <c r="F52" t="s">
        <v>888</v>
      </c>
      <c r="G52" t="s">
        <v>871</v>
      </c>
      <c r="H52" t="s">
        <v>1250</v>
      </c>
      <c r="J52" t="s">
        <v>1251</v>
      </c>
      <c r="L52" t="s">
        <v>882</v>
      </c>
      <c r="M52" t="s">
        <v>877</v>
      </c>
      <c r="N52">
        <v>3</v>
      </c>
      <c r="O52">
        <v>2.8E-3</v>
      </c>
    </row>
    <row r="53" spans="1:15">
      <c r="A53" s="8">
        <v>38535</v>
      </c>
      <c r="B53" s="6" t="s">
        <v>675</v>
      </c>
      <c r="C53" s="6" t="s">
        <v>735</v>
      </c>
      <c r="D53">
        <v>1</v>
      </c>
      <c r="E53">
        <v>1</v>
      </c>
      <c r="F53" t="s">
        <v>888</v>
      </c>
      <c r="G53" t="s">
        <v>872</v>
      </c>
      <c r="K53" t="s">
        <v>1252</v>
      </c>
      <c r="L53" t="s">
        <v>879</v>
      </c>
      <c r="M53" t="s">
        <v>877</v>
      </c>
      <c r="N53">
        <v>1</v>
      </c>
      <c r="O53">
        <v>3.2000000000000002E-3</v>
      </c>
    </row>
    <row r="54" spans="1:15">
      <c r="A54" s="8">
        <v>38535</v>
      </c>
      <c r="B54" s="6" t="s">
        <v>675</v>
      </c>
      <c r="C54" s="6" t="s">
        <v>735</v>
      </c>
      <c r="D54">
        <v>1</v>
      </c>
      <c r="E54">
        <v>1</v>
      </c>
      <c r="F54" t="s">
        <v>888</v>
      </c>
      <c r="G54" t="s">
        <v>873</v>
      </c>
      <c r="J54" t="s">
        <v>873</v>
      </c>
      <c r="L54" t="s">
        <v>880</v>
      </c>
      <c r="M54" t="s">
        <v>877</v>
      </c>
      <c r="N54">
        <v>98</v>
      </c>
      <c r="O54">
        <v>0.3246</v>
      </c>
    </row>
    <row r="55" spans="1:15">
      <c r="A55" s="8">
        <v>38535</v>
      </c>
      <c r="B55" s="6" t="s">
        <v>675</v>
      </c>
      <c r="C55" s="6" t="s">
        <v>735</v>
      </c>
      <c r="D55">
        <v>1</v>
      </c>
      <c r="E55">
        <v>1</v>
      </c>
      <c r="F55" t="s">
        <v>888</v>
      </c>
      <c r="G55" t="s">
        <v>874</v>
      </c>
      <c r="H55" t="s">
        <v>1253</v>
      </c>
      <c r="I55" t="s">
        <v>1254</v>
      </c>
      <c r="J55" t="s">
        <v>1255</v>
      </c>
      <c r="K55" t="s">
        <v>1414</v>
      </c>
      <c r="L55" t="s">
        <v>880</v>
      </c>
      <c r="M55" t="s">
        <v>877</v>
      </c>
      <c r="N55">
        <v>5</v>
      </c>
      <c r="O55">
        <v>6.8999999999999999E-3</v>
      </c>
    </row>
    <row r="56" spans="1:15">
      <c r="A56" s="8">
        <v>38535</v>
      </c>
      <c r="B56" s="6" t="s">
        <v>670</v>
      </c>
      <c r="C56" s="6" t="s">
        <v>735</v>
      </c>
      <c r="D56">
        <v>1</v>
      </c>
      <c r="E56">
        <v>1</v>
      </c>
      <c r="F56" t="s">
        <v>888</v>
      </c>
      <c r="G56" t="s">
        <v>875</v>
      </c>
      <c r="J56" t="s">
        <v>1256</v>
      </c>
      <c r="L56" t="s">
        <v>886</v>
      </c>
      <c r="M56" t="s">
        <v>877</v>
      </c>
      <c r="N56">
        <v>48</v>
      </c>
      <c r="O56">
        <v>0.111</v>
      </c>
    </row>
    <row r="57" spans="1:15">
      <c r="A57" s="8">
        <v>38535</v>
      </c>
      <c r="B57" s="6" t="s">
        <v>675</v>
      </c>
      <c r="C57" s="6" t="s">
        <v>735</v>
      </c>
      <c r="D57">
        <v>2</v>
      </c>
      <c r="E57">
        <v>2</v>
      </c>
      <c r="F57" s="12" t="s">
        <v>1074</v>
      </c>
      <c r="G57" t="s">
        <v>889</v>
      </c>
      <c r="J57" t="s">
        <v>1259</v>
      </c>
      <c r="L57" t="s">
        <v>880</v>
      </c>
      <c r="M57" t="s">
        <v>877</v>
      </c>
      <c r="N57">
        <v>2</v>
      </c>
      <c r="O57">
        <v>1.0800000000000001E-2</v>
      </c>
    </row>
    <row r="58" spans="1:15">
      <c r="A58" s="8">
        <v>38535</v>
      </c>
      <c r="B58" s="6" t="s">
        <v>675</v>
      </c>
      <c r="C58" s="6" t="s">
        <v>735</v>
      </c>
      <c r="D58">
        <v>2</v>
      </c>
      <c r="E58">
        <v>2</v>
      </c>
      <c r="F58" t="s">
        <v>1074</v>
      </c>
      <c r="G58" t="s">
        <v>1001</v>
      </c>
      <c r="H58" t="s">
        <v>1163</v>
      </c>
      <c r="J58" t="s">
        <v>1164</v>
      </c>
      <c r="L58" t="s">
        <v>880</v>
      </c>
      <c r="M58" t="s">
        <v>877</v>
      </c>
      <c r="N58">
        <v>21</v>
      </c>
      <c r="O58">
        <v>4.6199999999999998E-2</v>
      </c>
    </row>
    <row r="59" spans="1:15">
      <c r="A59" s="8">
        <v>38535</v>
      </c>
      <c r="B59" s="6" t="s">
        <v>675</v>
      </c>
      <c r="C59" s="6" t="s">
        <v>735</v>
      </c>
      <c r="D59">
        <v>2</v>
      </c>
      <c r="E59">
        <v>2</v>
      </c>
      <c r="F59" s="12" t="s">
        <v>1074</v>
      </c>
      <c r="G59" t="s">
        <v>1002</v>
      </c>
      <c r="J59" t="s">
        <v>1165</v>
      </c>
      <c r="L59" t="s">
        <v>880</v>
      </c>
      <c r="M59" t="s">
        <v>877</v>
      </c>
      <c r="N59">
        <v>510</v>
      </c>
      <c r="O59">
        <v>1.1827000000000001</v>
      </c>
    </row>
    <row r="60" spans="1:15">
      <c r="A60" s="8">
        <v>38535</v>
      </c>
      <c r="B60" s="6" t="s">
        <v>675</v>
      </c>
      <c r="C60" s="6" t="s">
        <v>735</v>
      </c>
      <c r="D60">
        <v>2</v>
      </c>
      <c r="E60">
        <v>2</v>
      </c>
      <c r="F60" t="s">
        <v>1074</v>
      </c>
      <c r="G60" t="s">
        <v>1003</v>
      </c>
      <c r="H60" t="s">
        <v>1003</v>
      </c>
      <c r="I60" t="s">
        <v>1166</v>
      </c>
      <c r="J60" t="s">
        <v>1167</v>
      </c>
      <c r="L60" t="s">
        <v>881</v>
      </c>
      <c r="M60" t="s">
        <v>877</v>
      </c>
      <c r="N60">
        <v>4</v>
      </c>
      <c r="O60">
        <v>6.9900000000000004E-2</v>
      </c>
    </row>
    <row r="61" spans="1:15">
      <c r="A61" s="8">
        <v>38535</v>
      </c>
      <c r="B61" s="6" t="s">
        <v>675</v>
      </c>
      <c r="C61" s="6" t="s">
        <v>735</v>
      </c>
      <c r="D61">
        <v>2</v>
      </c>
      <c r="E61">
        <v>2</v>
      </c>
      <c r="F61" s="12" t="s">
        <v>1074</v>
      </c>
      <c r="G61" t="s">
        <v>1007</v>
      </c>
      <c r="H61" t="s">
        <v>1174</v>
      </c>
      <c r="J61" t="s">
        <v>1175</v>
      </c>
      <c r="L61" t="s">
        <v>879</v>
      </c>
      <c r="M61" t="s">
        <v>877</v>
      </c>
      <c r="N61">
        <v>6</v>
      </c>
      <c r="O61">
        <v>2.3099999999999999E-2</v>
      </c>
    </row>
    <row r="62" spans="1:15">
      <c r="A62" s="8">
        <v>38535</v>
      </c>
      <c r="B62" s="6" t="s">
        <v>675</v>
      </c>
      <c r="C62" s="6" t="s">
        <v>735</v>
      </c>
      <c r="D62">
        <v>2</v>
      </c>
      <c r="E62">
        <v>2</v>
      </c>
      <c r="F62" t="s">
        <v>1074</v>
      </c>
      <c r="G62" t="s">
        <v>890</v>
      </c>
      <c r="H62" t="s">
        <v>1260</v>
      </c>
      <c r="I62" t="s">
        <v>1261</v>
      </c>
      <c r="J62" t="s">
        <v>1262</v>
      </c>
      <c r="L62" t="s">
        <v>1070</v>
      </c>
      <c r="M62" t="s">
        <v>877</v>
      </c>
      <c r="N62">
        <v>1</v>
      </c>
      <c r="O62">
        <v>0</v>
      </c>
    </row>
    <row r="63" spans="1:15">
      <c r="A63" s="8">
        <v>38535</v>
      </c>
      <c r="B63" s="6" t="s">
        <v>675</v>
      </c>
      <c r="C63" s="6" t="s">
        <v>735</v>
      </c>
      <c r="D63">
        <v>2</v>
      </c>
      <c r="E63">
        <v>2</v>
      </c>
      <c r="F63" s="12" t="s">
        <v>1074</v>
      </c>
      <c r="G63" t="s">
        <v>891</v>
      </c>
      <c r="H63" t="s">
        <v>1263</v>
      </c>
      <c r="J63" t="s">
        <v>1264</v>
      </c>
      <c r="L63" t="s">
        <v>1070</v>
      </c>
      <c r="M63" t="s">
        <v>877</v>
      </c>
      <c r="N63">
        <v>4</v>
      </c>
      <c r="O63">
        <v>0.25440000000000002</v>
      </c>
    </row>
    <row r="64" spans="1:15">
      <c r="A64" s="8">
        <v>38535</v>
      </c>
      <c r="B64" s="6" t="s">
        <v>675</v>
      </c>
      <c r="C64" s="6" t="s">
        <v>735</v>
      </c>
      <c r="D64">
        <v>2</v>
      </c>
      <c r="E64">
        <v>2</v>
      </c>
      <c r="F64" t="s">
        <v>1074</v>
      </c>
      <c r="G64" t="s">
        <v>892</v>
      </c>
      <c r="H64" t="s">
        <v>1263</v>
      </c>
      <c r="I64" t="s">
        <v>1265</v>
      </c>
      <c r="J64" t="s">
        <v>1264</v>
      </c>
      <c r="L64" t="s">
        <v>1070</v>
      </c>
      <c r="M64" t="s">
        <v>877</v>
      </c>
      <c r="N64">
        <v>2</v>
      </c>
      <c r="O64">
        <v>0.1633</v>
      </c>
    </row>
    <row r="65" spans="1:15">
      <c r="A65" s="8">
        <v>38535</v>
      </c>
      <c r="B65" s="6" t="s">
        <v>675</v>
      </c>
      <c r="C65" s="6" t="s">
        <v>735</v>
      </c>
      <c r="D65">
        <v>2</v>
      </c>
      <c r="E65">
        <v>2</v>
      </c>
      <c r="F65" s="12" t="s">
        <v>1074</v>
      </c>
      <c r="G65" t="s">
        <v>893</v>
      </c>
      <c r="H65" t="s">
        <v>1266</v>
      </c>
      <c r="I65" t="s">
        <v>1267</v>
      </c>
      <c r="J65" t="s">
        <v>1268</v>
      </c>
      <c r="L65" t="s">
        <v>1070</v>
      </c>
      <c r="M65" t="s">
        <v>877</v>
      </c>
      <c r="N65">
        <v>1</v>
      </c>
      <c r="O65">
        <v>7.7399999999999997E-2</v>
      </c>
    </row>
    <row r="66" spans="1:15">
      <c r="A66" s="8">
        <v>38535</v>
      </c>
      <c r="B66" s="6" t="s">
        <v>675</v>
      </c>
      <c r="C66" s="6" t="s">
        <v>735</v>
      </c>
      <c r="D66">
        <v>2</v>
      </c>
      <c r="E66">
        <v>2</v>
      </c>
      <c r="F66" t="s">
        <v>1074</v>
      </c>
      <c r="G66" t="s">
        <v>1011</v>
      </c>
      <c r="H66" t="s">
        <v>1382</v>
      </c>
      <c r="I66" t="s">
        <v>1383</v>
      </c>
      <c r="J66" t="s">
        <v>1384</v>
      </c>
      <c r="L66" t="s">
        <v>882</v>
      </c>
      <c r="M66" t="s">
        <v>877</v>
      </c>
      <c r="N66">
        <v>3</v>
      </c>
      <c r="O66">
        <v>7.9000000000000008E-3</v>
      </c>
    </row>
    <row r="67" spans="1:15">
      <c r="A67" s="8">
        <v>38535</v>
      </c>
      <c r="B67" s="6" t="s">
        <v>675</v>
      </c>
      <c r="C67" s="6" t="s">
        <v>735</v>
      </c>
      <c r="D67">
        <v>2</v>
      </c>
      <c r="E67">
        <v>2</v>
      </c>
      <c r="F67" s="12" t="s">
        <v>1074</v>
      </c>
      <c r="G67" t="s">
        <v>894</v>
      </c>
      <c r="H67" t="s">
        <v>1385</v>
      </c>
      <c r="I67" t="s">
        <v>1269</v>
      </c>
      <c r="J67" t="s">
        <v>1387</v>
      </c>
      <c r="L67" t="s">
        <v>881</v>
      </c>
      <c r="M67" t="s">
        <v>877</v>
      </c>
      <c r="N67">
        <v>6</v>
      </c>
      <c r="O67">
        <v>1.5699999999999999E-2</v>
      </c>
    </row>
    <row r="68" spans="1:15">
      <c r="A68" s="8">
        <v>38535</v>
      </c>
      <c r="B68" s="6" t="s">
        <v>675</v>
      </c>
      <c r="C68" s="6" t="s">
        <v>735</v>
      </c>
      <c r="D68">
        <v>2</v>
      </c>
      <c r="E68">
        <v>2</v>
      </c>
      <c r="F68" t="s">
        <v>1074</v>
      </c>
      <c r="G68" t="s">
        <v>1012</v>
      </c>
      <c r="H68" t="s">
        <v>1385</v>
      </c>
      <c r="I68" t="s">
        <v>1386</v>
      </c>
      <c r="J68" t="s">
        <v>1387</v>
      </c>
      <c r="L68" t="s">
        <v>881</v>
      </c>
      <c r="M68" t="s">
        <v>877</v>
      </c>
      <c r="N68">
        <v>2</v>
      </c>
      <c r="O68">
        <v>0.31730000000000003</v>
      </c>
    </row>
    <row r="69" spans="1:15">
      <c r="A69" s="8">
        <v>38535</v>
      </c>
      <c r="B69" s="6" t="s">
        <v>675</v>
      </c>
      <c r="C69" s="6" t="s">
        <v>735</v>
      </c>
      <c r="D69">
        <v>2</v>
      </c>
      <c r="E69">
        <v>2</v>
      </c>
      <c r="F69" s="12" t="s">
        <v>1074</v>
      </c>
      <c r="G69" t="s">
        <v>1014</v>
      </c>
      <c r="H69" t="s">
        <v>1391</v>
      </c>
      <c r="I69" t="s">
        <v>1270</v>
      </c>
      <c r="J69" t="s">
        <v>1392</v>
      </c>
      <c r="L69" t="s">
        <v>880</v>
      </c>
      <c r="M69" t="s">
        <v>877</v>
      </c>
      <c r="N69">
        <v>9</v>
      </c>
      <c r="O69">
        <v>4.1999999999999997E-3</v>
      </c>
    </row>
    <row r="70" spans="1:15">
      <c r="A70" s="8">
        <v>38535</v>
      </c>
      <c r="B70" s="6" t="s">
        <v>675</v>
      </c>
      <c r="C70" s="6" t="s">
        <v>735</v>
      </c>
      <c r="D70">
        <v>2</v>
      </c>
      <c r="E70">
        <v>2</v>
      </c>
      <c r="F70" t="s">
        <v>1074</v>
      </c>
      <c r="G70" t="s">
        <v>1015</v>
      </c>
      <c r="L70" t="s">
        <v>883</v>
      </c>
      <c r="M70" t="s">
        <v>877</v>
      </c>
      <c r="N70" t="s">
        <v>887</v>
      </c>
      <c r="O70">
        <v>104.54130000000001</v>
      </c>
    </row>
    <row r="71" spans="1:15">
      <c r="A71" s="8">
        <v>38535</v>
      </c>
      <c r="B71" s="6" t="s">
        <v>675</v>
      </c>
      <c r="C71" s="6" t="s">
        <v>735</v>
      </c>
      <c r="D71">
        <v>2</v>
      </c>
      <c r="E71">
        <v>2</v>
      </c>
      <c r="F71" s="12" t="s">
        <v>1074</v>
      </c>
      <c r="G71" t="s">
        <v>1016</v>
      </c>
      <c r="H71" t="s">
        <v>1393</v>
      </c>
      <c r="J71" t="s">
        <v>1394</v>
      </c>
      <c r="L71" t="s">
        <v>881</v>
      </c>
      <c r="M71" t="s">
        <v>877</v>
      </c>
      <c r="N71">
        <v>15</v>
      </c>
      <c r="O71">
        <v>4.1799999999999997E-2</v>
      </c>
    </row>
    <row r="72" spans="1:15">
      <c r="A72" s="8">
        <v>38535</v>
      </c>
      <c r="B72" s="6" t="s">
        <v>675</v>
      </c>
      <c r="C72" s="6" t="s">
        <v>735</v>
      </c>
      <c r="D72">
        <v>2</v>
      </c>
      <c r="E72">
        <v>2</v>
      </c>
      <c r="F72" t="s">
        <v>1074</v>
      </c>
      <c r="G72" t="s">
        <v>1017</v>
      </c>
      <c r="K72" t="s">
        <v>1395</v>
      </c>
      <c r="L72" t="s">
        <v>884</v>
      </c>
      <c r="M72" t="s">
        <v>877</v>
      </c>
      <c r="N72">
        <v>400</v>
      </c>
      <c r="O72">
        <v>0.27010000000000001</v>
      </c>
    </row>
    <row r="73" spans="1:15">
      <c r="A73" s="8">
        <v>38535</v>
      </c>
      <c r="B73" s="6" t="s">
        <v>675</v>
      </c>
      <c r="C73" s="6" t="s">
        <v>735</v>
      </c>
      <c r="D73">
        <v>2</v>
      </c>
      <c r="E73">
        <v>2</v>
      </c>
      <c r="F73" s="12" t="s">
        <v>1074</v>
      </c>
      <c r="G73" t="s">
        <v>1018</v>
      </c>
      <c r="H73" t="s">
        <v>1396</v>
      </c>
      <c r="I73" t="s">
        <v>1397</v>
      </c>
      <c r="J73" t="s">
        <v>1398</v>
      </c>
      <c r="L73" t="s">
        <v>881</v>
      </c>
      <c r="M73" t="s">
        <v>877</v>
      </c>
      <c r="N73">
        <v>30</v>
      </c>
      <c r="O73">
        <v>0.1018</v>
      </c>
    </row>
    <row r="74" spans="1:15">
      <c r="A74" s="8">
        <v>38535</v>
      </c>
      <c r="B74" s="6" t="s">
        <v>675</v>
      </c>
      <c r="C74" s="6" t="s">
        <v>735</v>
      </c>
      <c r="D74">
        <v>2</v>
      </c>
      <c r="E74">
        <v>2</v>
      </c>
      <c r="F74" t="s">
        <v>1074</v>
      </c>
      <c r="G74" t="s">
        <v>1019</v>
      </c>
      <c r="H74" t="s">
        <v>1399</v>
      </c>
      <c r="I74" t="s">
        <v>1400</v>
      </c>
      <c r="J74" t="s">
        <v>1401</v>
      </c>
      <c r="L74" t="s">
        <v>881</v>
      </c>
      <c r="M74" t="s">
        <v>877</v>
      </c>
      <c r="N74">
        <v>7</v>
      </c>
      <c r="O74">
        <v>8.5000000000000006E-3</v>
      </c>
    </row>
    <row r="75" spans="1:15">
      <c r="A75" s="8">
        <v>38535</v>
      </c>
      <c r="B75" s="6" t="s">
        <v>675</v>
      </c>
      <c r="C75" s="6" t="s">
        <v>735</v>
      </c>
      <c r="D75">
        <v>2</v>
      </c>
      <c r="E75">
        <v>2</v>
      </c>
      <c r="F75" s="12" t="s">
        <v>1074</v>
      </c>
      <c r="G75" t="s">
        <v>1020</v>
      </c>
      <c r="H75" t="s">
        <v>1176</v>
      </c>
      <c r="J75" t="s">
        <v>1376</v>
      </c>
      <c r="L75" t="s">
        <v>880</v>
      </c>
      <c r="M75" t="s">
        <v>877</v>
      </c>
      <c r="N75">
        <v>1</v>
      </c>
      <c r="O75">
        <v>2.9000000000000001E-2</v>
      </c>
    </row>
    <row r="76" spans="1:15">
      <c r="A76" s="8">
        <v>38535</v>
      </c>
      <c r="B76" s="6" t="s">
        <v>675</v>
      </c>
      <c r="C76" s="6" t="s">
        <v>735</v>
      </c>
      <c r="D76">
        <v>2</v>
      </c>
      <c r="E76">
        <v>2</v>
      </c>
      <c r="F76" t="s">
        <v>1074</v>
      </c>
      <c r="G76" t="s">
        <v>1021</v>
      </c>
      <c r="H76" t="s">
        <v>1402</v>
      </c>
      <c r="J76" t="s">
        <v>1403</v>
      </c>
      <c r="L76" t="s">
        <v>880</v>
      </c>
      <c r="M76" t="s">
        <v>877</v>
      </c>
      <c r="N76">
        <v>5</v>
      </c>
      <c r="O76">
        <v>7.3099999999999998E-2</v>
      </c>
    </row>
    <row r="77" spans="1:15">
      <c r="A77" s="8">
        <v>38535</v>
      </c>
      <c r="B77" s="6" t="s">
        <v>675</v>
      </c>
      <c r="C77" s="6" t="s">
        <v>735</v>
      </c>
      <c r="D77">
        <v>2</v>
      </c>
      <c r="E77">
        <v>2</v>
      </c>
      <c r="F77" s="12" t="s">
        <v>1074</v>
      </c>
      <c r="G77" t="s">
        <v>1022</v>
      </c>
      <c r="H77" t="s">
        <v>1404</v>
      </c>
      <c r="I77" t="s">
        <v>1405</v>
      </c>
      <c r="J77" t="s">
        <v>1406</v>
      </c>
      <c r="K77" t="s">
        <v>1407</v>
      </c>
      <c r="L77" t="s">
        <v>882</v>
      </c>
      <c r="M77" t="s">
        <v>877</v>
      </c>
      <c r="N77">
        <v>134</v>
      </c>
      <c r="O77">
        <v>0.112</v>
      </c>
    </row>
    <row r="78" spans="1:15">
      <c r="A78" s="8">
        <v>38535</v>
      </c>
      <c r="B78" s="6" t="s">
        <v>675</v>
      </c>
      <c r="C78" s="6" t="s">
        <v>735</v>
      </c>
      <c r="D78">
        <v>2</v>
      </c>
      <c r="E78">
        <v>2</v>
      </c>
      <c r="F78" t="s">
        <v>1074</v>
      </c>
      <c r="G78" t="s">
        <v>1023</v>
      </c>
      <c r="H78" t="s">
        <v>1408</v>
      </c>
      <c r="I78" t="s">
        <v>1409</v>
      </c>
      <c r="J78" t="s">
        <v>1410</v>
      </c>
      <c r="L78" t="s">
        <v>881</v>
      </c>
      <c r="M78" t="s">
        <v>877</v>
      </c>
      <c r="N78">
        <v>10</v>
      </c>
      <c r="O78">
        <v>2.76E-2</v>
      </c>
    </row>
    <row r="79" spans="1:15">
      <c r="A79" s="8">
        <v>38535</v>
      </c>
      <c r="B79" s="6" t="s">
        <v>675</v>
      </c>
      <c r="C79" s="6" t="s">
        <v>735</v>
      </c>
      <c r="D79">
        <v>2</v>
      </c>
      <c r="E79">
        <v>2</v>
      </c>
      <c r="F79" s="12" t="s">
        <v>1074</v>
      </c>
      <c r="G79" t="s">
        <v>895</v>
      </c>
      <c r="H79" t="s">
        <v>1271</v>
      </c>
      <c r="J79" t="s">
        <v>1272</v>
      </c>
      <c r="K79" t="s">
        <v>1414</v>
      </c>
      <c r="L79" t="s">
        <v>880</v>
      </c>
      <c r="M79" t="s">
        <v>877</v>
      </c>
      <c r="N79">
        <v>1</v>
      </c>
      <c r="O79">
        <v>0</v>
      </c>
    </row>
    <row r="80" spans="1:15">
      <c r="A80" s="8">
        <v>38535</v>
      </c>
      <c r="B80" s="6" t="s">
        <v>675</v>
      </c>
      <c r="C80" s="6" t="s">
        <v>735</v>
      </c>
      <c r="D80">
        <v>2</v>
      </c>
      <c r="E80">
        <v>2</v>
      </c>
      <c r="F80" t="s">
        <v>1074</v>
      </c>
      <c r="G80" t="s">
        <v>896</v>
      </c>
      <c r="H80" t="s">
        <v>1273</v>
      </c>
      <c r="J80" t="s">
        <v>1274</v>
      </c>
      <c r="K80" t="s">
        <v>1275</v>
      </c>
      <c r="L80" t="s">
        <v>880</v>
      </c>
      <c r="M80" t="s">
        <v>877</v>
      </c>
      <c r="N80">
        <v>1</v>
      </c>
      <c r="O80">
        <v>1.1000000000000001E-3</v>
      </c>
    </row>
    <row r="81" spans="1:15">
      <c r="A81" s="8">
        <v>38535</v>
      </c>
      <c r="B81" s="6" t="s">
        <v>675</v>
      </c>
      <c r="C81" s="6" t="s">
        <v>735</v>
      </c>
      <c r="D81">
        <v>2</v>
      </c>
      <c r="E81">
        <v>2</v>
      </c>
      <c r="F81" s="12" t="s">
        <v>1074</v>
      </c>
      <c r="G81" t="s">
        <v>1026</v>
      </c>
      <c r="K81" t="s">
        <v>1417</v>
      </c>
      <c r="L81" t="s">
        <v>882</v>
      </c>
      <c r="M81" t="s">
        <v>877</v>
      </c>
      <c r="N81">
        <v>42</v>
      </c>
      <c r="O81">
        <v>4.6199999999999998E-2</v>
      </c>
    </row>
    <row r="82" spans="1:15">
      <c r="A82" s="8">
        <v>38535</v>
      </c>
      <c r="B82" s="6" t="s">
        <v>675</v>
      </c>
      <c r="C82" s="6" t="s">
        <v>735</v>
      </c>
      <c r="D82">
        <v>2</v>
      </c>
      <c r="E82">
        <v>2</v>
      </c>
      <c r="F82" t="s">
        <v>1074</v>
      </c>
      <c r="G82" t="s">
        <v>897</v>
      </c>
      <c r="H82" t="s">
        <v>1085</v>
      </c>
      <c r="J82" t="s">
        <v>1276</v>
      </c>
      <c r="L82" t="s">
        <v>881</v>
      </c>
      <c r="M82" t="s">
        <v>877</v>
      </c>
      <c r="N82">
        <v>8</v>
      </c>
      <c r="O82">
        <v>4.87E-2</v>
      </c>
    </row>
    <row r="83" spans="1:15">
      <c r="A83" s="8">
        <v>38535</v>
      </c>
      <c r="B83" s="6" t="s">
        <v>675</v>
      </c>
      <c r="C83" s="6" t="s">
        <v>735</v>
      </c>
      <c r="D83">
        <v>2</v>
      </c>
      <c r="E83">
        <v>2</v>
      </c>
      <c r="F83" s="12" t="s">
        <v>1074</v>
      </c>
      <c r="G83" t="s">
        <v>1027</v>
      </c>
      <c r="H83" t="s">
        <v>1418</v>
      </c>
      <c r="J83" t="s">
        <v>1419</v>
      </c>
      <c r="L83" t="s">
        <v>881</v>
      </c>
      <c r="M83" t="s">
        <v>877</v>
      </c>
      <c r="N83">
        <v>12</v>
      </c>
      <c r="O83">
        <v>0.1981</v>
      </c>
    </row>
    <row r="84" spans="1:15">
      <c r="A84" s="8">
        <v>38535</v>
      </c>
      <c r="B84" s="6" t="s">
        <v>675</v>
      </c>
      <c r="C84" s="6" t="s">
        <v>735</v>
      </c>
      <c r="D84">
        <v>2</v>
      </c>
      <c r="E84">
        <v>2</v>
      </c>
      <c r="F84" t="s">
        <v>1074</v>
      </c>
      <c r="G84" t="s">
        <v>1028</v>
      </c>
      <c r="H84" t="s">
        <v>1420</v>
      </c>
      <c r="J84" t="s">
        <v>1421</v>
      </c>
      <c r="L84" t="s">
        <v>881</v>
      </c>
      <c r="M84" t="s">
        <v>877</v>
      </c>
      <c r="N84">
        <v>112</v>
      </c>
      <c r="O84">
        <v>0.11990000000000001</v>
      </c>
    </row>
    <row r="85" spans="1:15">
      <c r="A85" s="8">
        <v>38535</v>
      </c>
      <c r="B85" s="6" t="s">
        <v>675</v>
      </c>
      <c r="C85" s="6" t="s">
        <v>735</v>
      </c>
      <c r="D85">
        <v>2</v>
      </c>
      <c r="E85">
        <v>2</v>
      </c>
      <c r="F85" s="12" t="s">
        <v>1074</v>
      </c>
      <c r="G85" t="s">
        <v>1029</v>
      </c>
      <c r="H85" t="s">
        <v>1422</v>
      </c>
      <c r="I85" t="s">
        <v>1423</v>
      </c>
      <c r="J85" t="s">
        <v>1424</v>
      </c>
      <c r="L85" t="s">
        <v>881</v>
      </c>
      <c r="M85" t="s">
        <v>877</v>
      </c>
      <c r="N85">
        <v>26</v>
      </c>
      <c r="O85">
        <v>6.1999999999999998E-3</v>
      </c>
    </row>
    <row r="86" spans="1:15">
      <c r="A86" s="8">
        <v>38535</v>
      </c>
      <c r="B86" s="6" t="s">
        <v>675</v>
      </c>
      <c r="C86" s="6" t="s">
        <v>735</v>
      </c>
      <c r="D86">
        <v>2</v>
      </c>
      <c r="E86">
        <v>2</v>
      </c>
      <c r="F86" t="s">
        <v>1074</v>
      </c>
      <c r="G86" t="s">
        <v>1030</v>
      </c>
      <c r="H86" t="s">
        <v>1422</v>
      </c>
      <c r="I86" t="s">
        <v>1423</v>
      </c>
      <c r="J86" t="s">
        <v>1424</v>
      </c>
      <c r="L86" t="s">
        <v>881</v>
      </c>
      <c r="M86" t="s">
        <v>877</v>
      </c>
      <c r="N86">
        <v>8</v>
      </c>
      <c r="O86">
        <v>1.0785</v>
      </c>
    </row>
    <row r="87" spans="1:15">
      <c r="A87" s="8">
        <v>38535</v>
      </c>
      <c r="B87" s="6" t="s">
        <v>675</v>
      </c>
      <c r="C87" s="6" t="s">
        <v>735</v>
      </c>
      <c r="D87">
        <v>2</v>
      </c>
      <c r="E87">
        <v>2</v>
      </c>
      <c r="F87" s="12" t="s">
        <v>1074</v>
      </c>
      <c r="G87" t="s">
        <v>1031</v>
      </c>
      <c r="H87" t="s">
        <v>1422</v>
      </c>
      <c r="I87" t="s">
        <v>1425</v>
      </c>
      <c r="J87" t="s">
        <v>1424</v>
      </c>
      <c r="L87" t="s">
        <v>881</v>
      </c>
      <c r="M87" t="s">
        <v>877</v>
      </c>
      <c r="N87">
        <v>19</v>
      </c>
      <c r="O87">
        <v>8.14E-2</v>
      </c>
    </row>
    <row r="88" spans="1:15">
      <c r="A88" s="8">
        <v>38535</v>
      </c>
      <c r="B88" s="6" t="s">
        <v>675</v>
      </c>
      <c r="C88" s="6" t="s">
        <v>735</v>
      </c>
      <c r="D88">
        <v>2</v>
      </c>
      <c r="E88">
        <v>2</v>
      </c>
      <c r="F88" t="s">
        <v>1074</v>
      </c>
      <c r="G88" t="s">
        <v>1032</v>
      </c>
      <c r="H88" t="s">
        <v>1426</v>
      </c>
      <c r="I88" t="s">
        <v>1277</v>
      </c>
      <c r="J88" t="s">
        <v>1427</v>
      </c>
      <c r="L88" t="s">
        <v>880</v>
      </c>
      <c r="M88" t="s">
        <v>877</v>
      </c>
      <c r="N88">
        <v>4</v>
      </c>
      <c r="O88">
        <v>0.17199999999999999</v>
      </c>
    </row>
    <row r="89" spans="1:15">
      <c r="A89" s="8">
        <v>38535</v>
      </c>
      <c r="B89" s="6" t="s">
        <v>675</v>
      </c>
      <c r="C89" s="6" t="s">
        <v>735</v>
      </c>
      <c r="D89">
        <v>2</v>
      </c>
      <c r="E89">
        <v>2</v>
      </c>
      <c r="F89" s="12" t="s">
        <v>1074</v>
      </c>
      <c r="G89" t="s">
        <v>1033</v>
      </c>
      <c r="H89" t="s">
        <v>966</v>
      </c>
      <c r="J89" t="s">
        <v>1428</v>
      </c>
      <c r="L89" t="s">
        <v>881</v>
      </c>
      <c r="M89" t="s">
        <v>877</v>
      </c>
      <c r="N89">
        <v>10</v>
      </c>
      <c r="O89">
        <v>0.17399999999999999</v>
      </c>
    </row>
    <row r="90" spans="1:15">
      <c r="A90" s="8">
        <v>38535</v>
      </c>
      <c r="B90" s="6" t="s">
        <v>675</v>
      </c>
      <c r="C90" s="6" t="s">
        <v>735</v>
      </c>
      <c r="D90">
        <v>2</v>
      </c>
      <c r="E90">
        <v>2</v>
      </c>
      <c r="F90" t="s">
        <v>1074</v>
      </c>
      <c r="G90" t="s">
        <v>898</v>
      </c>
      <c r="H90" t="s">
        <v>1278</v>
      </c>
      <c r="I90" t="s">
        <v>1279</v>
      </c>
      <c r="J90" t="s">
        <v>1427</v>
      </c>
      <c r="L90" t="s">
        <v>880</v>
      </c>
      <c r="M90" t="s">
        <v>877</v>
      </c>
      <c r="N90">
        <v>1</v>
      </c>
      <c r="O90">
        <v>0.71460000000000001</v>
      </c>
    </row>
    <row r="91" spans="1:15">
      <c r="A91" s="8">
        <v>38535</v>
      </c>
      <c r="B91" s="6" t="s">
        <v>675</v>
      </c>
      <c r="C91" s="6" t="s">
        <v>735</v>
      </c>
      <c r="D91">
        <v>2</v>
      </c>
      <c r="E91">
        <v>2</v>
      </c>
      <c r="F91" s="12" t="s">
        <v>1074</v>
      </c>
      <c r="G91" t="s">
        <v>1034</v>
      </c>
      <c r="H91" t="s">
        <v>1429</v>
      </c>
      <c r="I91" t="s">
        <v>1430</v>
      </c>
      <c r="J91" t="s">
        <v>1431</v>
      </c>
      <c r="L91" t="s">
        <v>881</v>
      </c>
      <c r="M91" t="s">
        <v>877</v>
      </c>
      <c r="N91">
        <v>4</v>
      </c>
      <c r="O91">
        <v>4.0000000000000001E-3</v>
      </c>
    </row>
    <row r="92" spans="1:15">
      <c r="A92" s="8">
        <v>38535</v>
      </c>
      <c r="B92" s="6" t="s">
        <v>675</v>
      </c>
      <c r="C92" s="6" t="s">
        <v>735</v>
      </c>
      <c r="D92">
        <v>2</v>
      </c>
      <c r="E92">
        <v>2</v>
      </c>
      <c r="F92" t="s">
        <v>1074</v>
      </c>
      <c r="G92" t="s">
        <v>1035</v>
      </c>
      <c r="J92" t="s">
        <v>1432</v>
      </c>
      <c r="K92" t="s">
        <v>1433</v>
      </c>
      <c r="L92" t="s">
        <v>882</v>
      </c>
      <c r="M92" t="s">
        <v>877</v>
      </c>
      <c r="N92">
        <v>21</v>
      </c>
      <c r="O92">
        <v>0.10299999999999999</v>
      </c>
    </row>
    <row r="93" spans="1:15">
      <c r="A93" s="8">
        <v>38535</v>
      </c>
      <c r="B93" s="6" t="s">
        <v>675</v>
      </c>
      <c r="C93" s="6" t="s">
        <v>735</v>
      </c>
      <c r="D93">
        <v>2</v>
      </c>
      <c r="E93">
        <v>2</v>
      </c>
      <c r="F93" s="12" t="s">
        <v>1074</v>
      </c>
      <c r="G93" t="s">
        <v>1036</v>
      </c>
      <c r="K93" t="s">
        <v>1434</v>
      </c>
      <c r="L93" t="s">
        <v>885</v>
      </c>
      <c r="M93" t="s">
        <v>877</v>
      </c>
      <c r="N93">
        <v>27</v>
      </c>
      <c r="O93">
        <v>8.0000000000000002E-3</v>
      </c>
    </row>
    <row r="94" spans="1:15">
      <c r="A94" s="8">
        <v>38535</v>
      </c>
      <c r="B94" s="6" t="s">
        <v>675</v>
      </c>
      <c r="C94" s="6" t="s">
        <v>735</v>
      </c>
      <c r="D94">
        <v>2</v>
      </c>
      <c r="E94">
        <v>2</v>
      </c>
      <c r="F94" t="s">
        <v>1074</v>
      </c>
      <c r="G94" t="s">
        <v>860</v>
      </c>
      <c r="J94" t="s">
        <v>1436</v>
      </c>
      <c r="L94" t="s">
        <v>880</v>
      </c>
      <c r="M94" t="s">
        <v>877</v>
      </c>
      <c r="N94">
        <v>10</v>
      </c>
      <c r="O94">
        <v>6.8999999999999999E-3</v>
      </c>
    </row>
    <row r="95" spans="1:15">
      <c r="A95" s="8">
        <v>38535</v>
      </c>
      <c r="B95" s="6" t="s">
        <v>675</v>
      </c>
      <c r="C95" s="6" t="s">
        <v>735</v>
      </c>
      <c r="D95">
        <v>2</v>
      </c>
      <c r="E95">
        <v>2</v>
      </c>
      <c r="F95" s="12" t="s">
        <v>1074</v>
      </c>
      <c r="G95" t="s">
        <v>1062</v>
      </c>
      <c r="H95" t="s">
        <v>1280</v>
      </c>
      <c r="I95" t="s">
        <v>1498</v>
      </c>
      <c r="J95" t="s">
        <v>1499</v>
      </c>
      <c r="L95" t="s">
        <v>1071</v>
      </c>
      <c r="M95" t="s">
        <v>877</v>
      </c>
      <c r="N95">
        <v>3</v>
      </c>
      <c r="O95">
        <v>3.1199999999999999E-2</v>
      </c>
    </row>
    <row r="96" spans="1:15">
      <c r="A96" s="8">
        <v>38535</v>
      </c>
      <c r="B96" s="6" t="s">
        <v>675</v>
      </c>
      <c r="C96" s="6" t="s">
        <v>735</v>
      </c>
      <c r="D96">
        <v>2</v>
      </c>
      <c r="E96">
        <v>2</v>
      </c>
      <c r="F96" t="s">
        <v>1074</v>
      </c>
      <c r="G96" t="s">
        <v>1062</v>
      </c>
      <c r="H96" t="s">
        <v>1280</v>
      </c>
      <c r="I96" t="s">
        <v>1498</v>
      </c>
      <c r="J96" t="s">
        <v>1499</v>
      </c>
      <c r="L96" t="s">
        <v>1071</v>
      </c>
      <c r="M96" t="s">
        <v>877</v>
      </c>
      <c r="N96">
        <v>1</v>
      </c>
      <c r="O96">
        <v>0</v>
      </c>
    </row>
    <row r="97" spans="1:15">
      <c r="A97" s="8">
        <v>38535</v>
      </c>
      <c r="B97" s="6" t="s">
        <v>675</v>
      </c>
      <c r="C97" s="6" t="s">
        <v>735</v>
      </c>
      <c r="D97">
        <v>2</v>
      </c>
      <c r="E97">
        <v>2</v>
      </c>
      <c r="F97" s="12" t="s">
        <v>1074</v>
      </c>
      <c r="G97" t="s">
        <v>1063</v>
      </c>
      <c r="H97" t="s">
        <v>1500</v>
      </c>
      <c r="I97" t="s">
        <v>1501</v>
      </c>
      <c r="J97" t="s">
        <v>1502</v>
      </c>
      <c r="L97" t="s">
        <v>881</v>
      </c>
      <c r="M97" t="s">
        <v>877</v>
      </c>
      <c r="N97">
        <v>5</v>
      </c>
      <c r="O97">
        <v>8.6800000000000002E-2</v>
      </c>
    </row>
    <row r="98" spans="1:15">
      <c r="A98" s="8">
        <v>38535</v>
      </c>
      <c r="B98" s="6" t="s">
        <v>675</v>
      </c>
      <c r="C98" s="6" t="s">
        <v>735</v>
      </c>
      <c r="D98">
        <v>2</v>
      </c>
      <c r="E98">
        <v>2</v>
      </c>
      <c r="F98" t="s">
        <v>1074</v>
      </c>
      <c r="G98" t="s">
        <v>861</v>
      </c>
      <c r="H98" t="s">
        <v>1441</v>
      </c>
      <c r="I98" t="s">
        <v>1442</v>
      </c>
      <c r="J98" t="s">
        <v>1443</v>
      </c>
      <c r="L98" t="s">
        <v>886</v>
      </c>
      <c r="M98" t="s">
        <v>877</v>
      </c>
      <c r="N98">
        <v>78</v>
      </c>
      <c r="O98">
        <v>0.52400000000000002</v>
      </c>
    </row>
    <row r="99" spans="1:15">
      <c r="A99" s="8">
        <v>38535</v>
      </c>
      <c r="B99" s="6" t="s">
        <v>675</v>
      </c>
      <c r="C99" s="6" t="s">
        <v>735</v>
      </c>
      <c r="D99">
        <v>2</v>
      </c>
      <c r="E99">
        <v>2</v>
      </c>
      <c r="F99" s="12" t="s">
        <v>1074</v>
      </c>
      <c r="G99" t="s">
        <v>862</v>
      </c>
      <c r="H99" t="s">
        <v>1444</v>
      </c>
      <c r="I99" t="s">
        <v>1445</v>
      </c>
      <c r="J99" t="s">
        <v>1446</v>
      </c>
      <c r="L99" t="s">
        <v>886</v>
      </c>
      <c r="M99" t="s">
        <v>877</v>
      </c>
      <c r="N99">
        <v>15</v>
      </c>
      <c r="O99">
        <v>6.9400000000000003E-2</v>
      </c>
    </row>
    <row r="100" spans="1:15">
      <c r="A100" s="8">
        <v>38535</v>
      </c>
      <c r="B100" s="6" t="s">
        <v>675</v>
      </c>
      <c r="C100" s="6" t="s">
        <v>735</v>
      </c>
      <c r="D100">
        <v>2</v>
      </c>
      <c r="E100">
        <v>2</v>
      </c>
      <c r="F100" t="s">
        <v>1074</v>
      </c>
      <c r="G100" t="s">
        <v>863</v>
      </c>
      <c r="J100" t="s">
        <v>1447</v>
      </c>
      <c r="L100" t="s">
        <v>886</v>
      </c>
      <c r="M100" t="s">
        <v>877</v>
      </c>
      <c r="N100">
        <v>66</v>
      </c>
      <c r="O100">
        <v>3.2899999999999999E-2</v>
      </c>
    </row>
    <row r="101" spans="1:15">
      <c r="A101" s="8">
        <v>38535</v>
      </c>
      <c r="B101" s="6" t="s">
        <v>675</v>
      </c>
      <c r="C101" s="6" t="s">
        <v>735</v>
      </c>
      <c r="D101">
        <v>2</v>
      </c>
      <c r="E101">
        <v>2</v>
      </c>
      <c r="F101" s="12" t="s">
        <v>1074</v>
      </c>
      <c r="G101" t="s">
        <v>864</v>
      </c>
      <c r="H101" t="s">
        <v>1448</v>
      </c>
      <c r="I101" t="s">
        <v>1449</v>
      </c>
      <c r="J101" t="s">
        <v>1450</v>
      </c>
      <c r="L101" t="s">
        <v>886</v>
      </c>
      <c r="M101" t="s">
        <v>877</v>
      </c>
      <c r="N101">
        <v>5</v>
      </c>
      <c r="O101">
        <v>6.8400000000000002E-2</v>
      </c>
    </row>
    <row r="102" spans="1:15">
      <c r="A102" s="8">
        <v>38535</v>
      </c>
      <c r="B102" s="6" t="s">
        <v>675</v>
      </c>
      <c r="C102" s="6" t="s">
        <v>735</v>
      </c>
      <c r="D102">
        <v>2</v>
      </c>
      <c r="E102">
        <v>2</v>
      </c>
      <c r="F102" t="s">
        <v>1074</v>
      </c>
      <c r="G102" t="s">
        <v>865</v>
      </c>
      <c r="H102" t="s">
        <v>1451</v>
      </c>
      <c r="J102" t="s">
        <v>1447</v>
      </c>
      <c r="L102" t="s">
        <v>886</v>
      </c>
      <c r="M102" t="s">
        <v>877</v>
      </c>
      <c r="N102">
        <v>18</v>
      </c>
      <c r="O102">
        <v>5.2400000000000002E-2</v>
      </c>
    </row>
    <row r="103" spans="1:15">
      <c r="A103" s="8">
        <v>38535</v>
      </c>
      <c r="B103" s="6" t="s">
        <v>675</v>
      </c>
      <c r="C103" s="6" t="s">
        <v>735</v>
      </c>
      <c r="D103">
        <v>2</v>
      </c>
      <c r="E103">
        <v>2</v>
      </c>
      <c r="F103" s="12" t="s">
        <v>1074</v>
      </c>
      <c r="G103" t="s">
        <v>867</v>
      </c>
      <c r="H103" t="s">
        <v>1455</v>
      </c>
      <c r="I103" t="s">
        <v>1456</v>
      </c>
      <c r="J103" t="s">
        <v>1457</v>
      </c>
      <c r="L103" t="s">
        <v>886</v>
      </c>
      <c r="M103" t="s">
        <v>877</v>
      </c>
      <c r="N103">
        <v>27</v>
      </c>
      <c r="O103">
        <v>7.7399999999999997E-2</v>
      </c>
    </row>
    <row r="104" spans="1:15">
      <c r="A104" s="8">
        <v>38535</v>
      </c>
      <c r="B104" s="6" t="s">
        <v>675</v>
      </c>
      <c r="C104" s="6" t="s">
        <v>735</v>
      </c>
      <c r="D104">
        <v>2</v>
      </c>
      <c r="E104">
        <v>2</v>
      </c>
      <c r="F104" t="s">
        <v>1074</v>
      </c>
      <c r="G104" t="s">
        <v>869</v>
      </c>
      <c r="J104" t="s">
        <v>1248</v>
      </c>
      <c r="L104" t="s">
        <v>886</v>
      </c>
      <c r="M104" t="s">
        <v>877</v>
      </c>
      <c r="N104">
        <v>16</v>
      </c>
      <c r="O104">
        <v>6.5500000000000003E-2</v>
      </c>
    </row>
    <row r="105" spans="1:15">
      <c r="A105" s="8">
        <v>38535</v>
      </c>
      <c r="B105" s="6" t="s">
        <v>675</v>
      </c>
      <c r="C105" s="6" t="s">
        <v>735</v>
      </c>
      <c r="D105">
        <v>2</v>
      </c>
      <c r="E105">
        <v>2</v>
      </c>
      <c r="F105" s="12" t="s">
        <v>1074</v>
      </c>
      <c r="G105" t="s">
        <v>1064</v>
      </c>
      <c r="J105" t="s">
        <v>1503</v>
      </c>
      <c r="L105" t="s">
        <v>886</v>
      </c>
      <c r="M105" t="s">
        <v>877</v>
      </c>
      <c r="N105">
        <v>13</v>
      </c>
      <c r="O105">
        <v>4.48E-2</v>
      </c>
    </row>
    <row r="106" spans="1:15">
      <c r="A106" s="8">
        <v>38535</v>
      </c>
      <c r="B106" s="6" t="s">
        <v>675</v>
      </c>
      <c r="C106" s="6" t="s">
        <v>735</v>
      </c>
      <c r="D106">
        <v>2</v>
      </c>
      <c r="E106">
        <v>2</v>
      </c>
      <c r="F106" t="s">
        <v>1074</v>
      </c>
      <c r="G106" t="s">
        <v>870</v>
      </c>
      <c r="J106" t="s">
        <v>1249</v>
      </c>
      <c r="L106" t="s">
        <v>886</v>
      </c>
      <c r="M106" t="s">
        <v>877</v>
      </c>
      <c r="N106">
        <v>40</v>
      </c>
      <c r="O106">
        <v>5.9200000000000003E-2</v>
      </c>
    </row>
    <row r="107" spans="1:15">
      <c r="A107" s="8">
        <v>38535</v>
      </c>
      <c r="B107" s="6" t="s">
        <v>675</v>
      </c>
      <c r="C107" s="6" t="s">
        <v>735</v>
      </c>
      <c r="D107">
        <v>2</v>
      </c>
      <c r="E107">
        <v>2</v>
      </c>
      <c r="F107" s="12" t="s">
        <v>1074</v>
      </c>
      <c r="G107" t="s">
        <v>1065</v>
      </c>
      <c r="L107" t="s">
        <v>883</v>
      </c>
      <c r="M107" t="s">
        <v>883</v>
      </c>
      <c r="N107">
        <v>1</v>
      </c>
      <c r="O107">
        <v>1.1999999999999999E-3</v>
      </c>
    </row>
    <row r="108" spans="1:15">
      <c r="A108" s="8">
        <v>38535</v>
      </c>
      <c r="B108" s="6" t="s">
        <v>675</v>
      </c>
      <c r="C108" s="6" t="s">
        <v>735</v>
      </c>
      <c r="D108">
        <v>2</v>
      </c>
      <c r="E108">
        <v>2</v>
      </c>
      <c r="F108" t="s">
        <v>1074</v>
      </c>
      <c r="G108" t="s">
        <v>871</v>
      </c>
      <c r="H108" t="s">
        <v>1250</v>
      </c>
      <c r="J108" t="s">
        <v>1251</v>
      </c>
      <c r="L108" t="s">
        <v>882</v>
      </c>
      <c r="M108" t="s">
        <v>877</v>
      </c>
      <c r="N108">
        <v>2</v>
      </c>
      <c r="O108">
        <v>1.52E-2</v>
      </c>
    </row>
    <row r="109" spans="1:15">
      <c r="A109" s="8">
        <v>38535</v>
      </c>
      <c r="B109" s="6" t="s">
        <v>675</v>
      </c>
      <c r="C109" s="6" t="s">
        <v>735</v>
      </c>
      <c r="D109">
        <v>2</v>
      </c>
      <c r="E109">
        <v>2</v>
      </c>
      <c r="F109" s="12" t="s">
        <v>1074</v>
      </c>
      <c r="G109" t="s">
        <v>1066</v>
      </c>
      <c r="H109" t="s">
        <v>1504</v>
      </c>
      <c r="I109" t="s">
        <v>1505</v>
      </c>
      <c r="L109" t="s">
        <v>886</v>
      </c>
      <c r="M109" t="s">
        <v>877</v>
      </c>
      <c r="N109">
        <v>1</v>
      </c>
      <c r="O109">
        <v>5.0599999999999999E-2</v>
      </c>
    </row>
    <row r="110" spans="1:15">
      <c r="A110" s="8">
        <v>38535</v>
      </c>
      <c r="B110" s="6" t="s">
        <v>675</v>
      </c>
      <c r="C110" s="6" t="s">
        <v>735</v>
      </c>
      <c r="D110">
        <v>2</v>
      </c>
      <c r="E110">
        <v>2</v>
      </c>
      <c r="F110" t="s">
        <v>1074</v>
      </c>
      <c r="G110" t="s">
        <v>1067</v>
      </c>
      <c r="H110" t="s">
        <v>1506</v>
      </c>
      <c r="I110" t="s">
        <v>1507</v>
      </c>
      <c r="J110" t="s">
        <v>1508</v>
      </c>
      <c r="L110" t="s">
        <v>1072</v>
      </c>
      <c r="M110" t="s">
        <v>877</v>
      </c>
      <c r="N110">
        <v>8</v>
      </c>
      <c r="O110">
        <v>1.14E-2</v>
      </c>
    </row>
    <row r="111" spans="1:15">
      <c r="A111" s="8">
        <v>38535</v>
      </c>
      <c r="B111" s="6" t="s">
        <v>675</v>
      </c>
      <c r="C111" s="6" t="s">
        <v>735</v>
      </c>
      <c r="D111">
        <v>2</v>
      </c>
      <c r="E111">
        <v>2</v>
      </c>
      <c r="F111" s="12" t="s">
        <v>1074</v>
      </c>
      <c r="G111" t="s">
        <v>872</v>
      </c>
      <c r="H111" t="s">
        <v>1509</v>
      </c>
      <c r="J111" t="s">
        <v>1510</v>
      </c>
      <c r="L111" t="s">
        <v>879</v>
      </c>
      <c r="M111" t="s">
        <v>877</v>
      </c>
      <c r="N111">
        <v>2</v>
      </c>
      <c r="O111">
        <v>0</v>
      </c>
    </row>
    <row r="112" spans="1:15">
      <c r="A112" s="8">
        <v>38535</v>
      </c>
      <c r="B112" s="6" t="s">
        <v>675</v>
      </c>
      <c r="C112" s="6" t="s">
        <v>735</v>
      </c>
      <c r="D112">
        <v>2</v>
      </c>
      <c r="E112">
        <v>2</v>
      </c>
      <c r="F112" t="s">
        <v>1074</v>
      </c>
      <c r="G112" t="s">
        <v>873</v>
      </c>
      <c r="J112" t="s">
        <v>873</v>
      </c>
      <c r="L112" t="s">
        <v>880</v>
      </c>
      <c r="M112" t="s">
        <v>877</v>
      </c>
      <c r="N112">
        <v>202</v>
      </c>
      <c r="O112">
        <v>0.63549999999999995</v>
      </c>
    </row>
    <row r="113" spans="1:15">
      <c r="A113" s="8">
        <v>38535</v>
      </c>
      <c r="B113" s="6" t="s">
        <v>675</v>
      </c>
      <c r="C113" s="6" t="s">
        <v>735</v>
      </c>
      <c r="D113">
        <v>2</v>
      </c>
      <c r="E113">
        <v>2</v>
      </c>
      <c r="F113" s="12" t="s">
        <v>1074</v>
      </c>
      <c r="G113" t="s">
        <v>874</v>
      </c>
      <c r="H113" t="s">
        <v>1253</v>
      </c>
      <c r="I113" t="s">
        <v>1254</v>
      </c>
      <c r="J113" t="s">
        <v>1255</v>
      </c>
      <c r="K113" t="s">
        <v>1414</v>
      </c>
      <c r="L113" t="s">
        <v>880</v>
      </c>
      <c r="M113" t="s">
        <v>877</v>
      </c>
      <c r="N113">
        <v>8</v>
      </c>
      <c r="O113">
        <v>8.6E-3</v>
      </c>
    </row>
    <row r="114" spans="1:15">
      <c r="A114" s="8">
        <v>38535</v>
      </c>
      <c r="B114" s="6" t="s">
        <v>675</v>
      </c>
      <c r="C114" s="6" t="s">
        <v>735</v>
      </c>
      <c r="D114">
        <v>2</v>
      </c>
      <c r="E114">
        <v>2</v>
      </c>
      <c r="F114" t="s">
        <v>1074</v>
      </c>
      <c r="G114" t="s">
        <v>875</v>
      </c>
      <c r="J114" t="s">
        <v>1256</v>
      </c>
      <c r="L114" t="s">
        <v>886</v>
      </c>
      <c r="M114" t="s">
        <v>877</v>
      </c>
      <c r="N114">
        <v>40</v>
      </c>
      <c r="O114">
        <v>0.15840000000000001</v>
      </c>
    </row>
    <row r="115" spans="1:15">
      <c r="A115" s="8">
        <v>38535</v>
      </c>
      <c r="B115" s="6" t="s">
        <v>675</v>
      </c>
      <c r="C115" s="6" t="s">
        <v>735</v>
      </c>
      <c r="D115">
        <v>2</v>
      </c>
      <c r="E115">
        <v>2</v>
      </c>
      <c r="F115" s="12" t="s">
        <v>1074</v>
      </c>
      <c r="G115" t="s">
        <v>1068</v>
      </c>
      <c r="H115" t="s">
        <v>1511</v>
      </c>
      <c r="I115" t="s">
        <v>1512</v>
      </c>
      <c r="J115" t="s">
        <v>1454</v>
      </c>
      <c r="L115" t="s">
        <v>886</v>
      </c>
      <c r="M115" t="s">
        <v>877</v>
      </c>
      <c r="N115">
        <v>4</v>
      </c>
      <c r="O115">
        <v>5.8999999999999999E-3</v>
      </c>
    </row>
    <row r="116" spans="1:15">
      <c r="A116" s="8">
        <v>38535</v>
      </c>
      <c r="B116" s="6" t="s">
        <v>670</v>
      </c>
      <c r="C116" s="6" t="s">
        <v>735</v>
      </c>
      <c r="D116">
        <v>2</v>
      </c>
      <c r="E116">
        <v>2</v>
      </c>
      <c r="F116" s="12" t="s">
        <v>1074</v>
      </c>
      <c r="G116" t="s">
        <v>1069</v>
      </c>
      <c r="H116" t="s">
        <v>1513</v>
      </c>
      <c r="J116" t="s">
        <v>1514</v>
      </c>
      <c r="L116" t="s">
        <v>886</v>
      </c>
      <c r="M116" t="s">
        <v>877</v>
      </c>
      <c r="N116">
        <v>9</v>
      </c>
      <c r="O116">
        <v>6.1800000000000001E-2</v>
      </c>
    </row>
    <row r="117" spans="1:15">
      <c r="A117" s="8">
        <v>38535</v>
      </c>
      <c r="B117" s="6" t="s">
        <v>670</v>
      </c>
      <c r="C117" s="6" t="s">
        <v>932</v>
      </c>
      <c r="D117">
        <v>3</v>
      </c>
      <c r="E117">
        <v>3</v>
      </c>
      <c r="F117" s="10" t="s">
        <v>819</v>
      </c>
      <c r="G117" t="s">
        <v>1001</v>
      </c>
      <c r="H117" t="s">
        <v>1163</v>
      </c>
      <c r="J117" t="s">
        <v>1164</v>
      </c>
      <c r="L117" t="s">
        <v>880</v>
      </c>
      <c r="M117" t="s">
        <v>877</v>
      </c>
      <c r="N117">
        <v>1</v>
      </c>
      <c r="O117">
        <v>1E-3</v>
      </c>
    </row>
    <row r="118" spans="1:15">
      <c r="A118" s="8">
        <v>38535</v>
      </c>
      <c r="B118" s="6" t="s">
        <v>670</v>
      </c>
      <c r="C118" s="6" t="s">
        <v>932</v>
      </c>
      <c r="D118">
        <v>3</v>
      </c>
      <c r="E118">
        <v>3</v>
      </c>
      <c r="F118" s="10" t="s">
        <v>819</v>
      </c>
      <c r="G118" t="s">
        <v>1002</v>
      </c>
      <c r="J118" t="s">
        <v>1165</v>
      </c>
      <c r="L118" t="s">
        <v>880</v>
      </c>
      <c r="M118" t="s">
        <v>877</v>
      </c>
      <c r="N118">
        <v>450</v>
      </c>
      <c r="O118">
        <v>0.58909999999999996</v>
      </c>
    </row>
    <row r="119" spans="1:15">
      <c r="A119" s="8">
        <v>38535</v>
      </c>
      <c r="B119" s="6" t="s">
        <v>670</v>
      </c>
      <c r="C119" s="6" t="s">
        <v>932</v>
      </c>
      <c r="D119">
        <v>3</v>
      </c>
      <c r="E119">
        <v>3</v>
      </c>
      <c r="F119" s="10" t="s">
        <v>1073</v>
      </c>
      <c r="G119" t="s">
        <v>1003</v>
      </c>
      <c r="H119" t="s">
        <v>1003</v>
      </c>
      <c r="I119" t="s">
        <v>1166</v>
      </c>
      <c r="J119" t="s">
        <v>1167</v>
      </c>
      <c r="L119" t="s">
        <v>881</v>
      </c>
      <c r="M119" t="s">
        <v>877</v>
      </c>
      <c r="N119">
        <v>2</v>
      </c>
      <c r="O119">
        <v>3.7000000000000002E-3</v>
      </c>
    </row>
    <row r="120" spans="1:15">
      <c r="A120" s="8">
        <v>38535</v>
      </c>
      <c r="B120" s="6" t="s">
        <v>670</v>
      </c>
      <c r="C120" s="6" t="s">
        <v>932</v>
      </c>
      <c r="D120">
        <v>3</v>
      </c>
      <c r="E120">
        <v>3</v>
      </c>
      <c r="F120" s="10" t="s">
        <v>1073</v>
      </c>
      <c r="G120" t="s">
        <v>1004</v>
      </c>
      <c r="L120" t="s">
        <v>876</v>
      </c>
      <c r="M120" t="s">
        <v>876</v>
      </c>
      <c r="N120" t="s">
        <v>887</v>
      </c>
      <c r="O120">
        <v>0.19139999999999999</v>
      </c>
    </row>
    <row r="121" spans="1:15">
      <c r="A121" s="8">
        <v>38535</v>
      </c>
      <c r="B121" s="6" t="s">
        <v>670</v>
      </c>
      <c r="C121" s="6" t="s">
        <v>932</v>
      </c>
      <c r="D121">
        <v>3</v>
      </c>
      <c r="E121">
        <v>3</v>
      </c>
      <c r="F121" s="10" t="s">
        <v>1073</v>
      </c>
      <c r="G121" t="s">
        <v>1007</v>
      </c>
      <c r="H121" t="s">
        <v>1174</v>
      </c>
      <c r="J121" t="s">
        <v>1175</v>
      </c>
      <c r="L121" t="s">
        <v>879</v>
      </c>
      <c r="M121" t="s">
        <v>877</v>
      </c>
      <c r="N121">
        <v>6</v>
      </c>
      <c r="O121">
        <v>3.1899999999999998E-2</v>
      </c>
    </row>
    <row r="122" spans="1:15">
      <c r="A122" s="8">
        <v>38535</v>
      </c>
      <c r="B122" s="6" t="s">
        <v>670</v>
      </c>
      <c r="C122" s="6" t="s">
        <v>932</v>
      </c>
      <c r="D122">
        <v>3</v>
      </c>
      <c r="E122">
        <v>3</v>
      </c>
      <c r="F122" s="10" t="s">
        <v>1073</v>
      </c>
      <c r="G122" t="s">
        <v>1075</v>
      </c>
      <c r="L122" t="s">
        <v>1092</v>
      </c>
      <c r="M122" t="s">
        <v>877</v>
      </c>
      <c r="N122" t="s">
        <v>887</v>
      </c>
      <c r="O122">
        <v>0.36459999999999998</v>
      </c>
    </row>
    <row r="123" spans="1:15">
      <c r="A123" s="8">
        <v>38535</v>
      </c>
      <c r="B123" s="6" t="s">
        <v>670</v>
      </c>
      <c r="C123" s="6" t="s">
        <v>932</v>
      </c>
      <c r="D123">
        <v>3</v>
      </c>
      <c r="E123">
        <v>3</v>
      </c>
      <c r="F123" s="10" t="s">
        <v>1073</v>
      </c>
      <c r="G123" t="s">
        <v>1009</v>
      </c>
      <c r="H123" t="s">
        <v>1377</v>
      </c>
      <c r="J123" t="s">
        <v>1009</v>
      </c>
      <c r="L123" t="s">
        <v>880</v>
      </c>
      <c r="M123" t="s">
        <v>877</v>
      </c>
      <c r="N123">
        <v>8</v>
      </c>
      <c r="O123">
        <v>2.0299999999999999E-2</v>
      </c>
    </row>
    <row r="124" spans="1:15">
      <c r="A124" s="8">
        <v>38535</v>
      </c>
      <c r="B124" s="6" t="s">
        <v>670</v>
      </c>
      <c r="C124" s="6" t="s">
        <v>932</v>
      </c>
      <c r="D124">
        <v>3</v>
      </c>
      <c r="E124">
        <v>3</v>
      </c>
      <c r="F124" s="10" t="s">
        <v>1073</v>
      </c>
      <c r="G124" t="s">
        <v>891</v>
      </c>
      <c r="H124" t="s">
        <v>1263</v>
      </c>
      <c r="J124" t="s">
        <v>1264</v>
      </c>
      <c r="L124" t="s">
        <v>1070</v>
      </c>
      <c r="M124" t="s">
        <v>877</v>
      </c>
      <c r="N124">
        <v>1</v>
      </c>
      <c r="O124">
        <v>0</v>
      </c>
    </row>
    <row r="125" spans="1:15">
      <c r="A125" s="8">
        <v>38535</v>
      </c>
      <c r="B125" s="6" t="s">
        <v>670</v>
      </c>
      <c r="C125" s="6" t="s">
        <v>932</v>
      </c>
      <c r="D125">
        <v>3</v>
      </c>
      <c r="E125">
        <v>3</v>
      </c>
      <c r="F125" s="10" t="s">
        <v>1073</v>
      </c>
      <c r="G125" t="s">
        <v>893</v>
      </c>
      <c r="H125" t="s">
        <v>1266</v>
      </c>
      <c r="I125" t="s">
        <v>1267</v>
      </c>
      <c r="J125" t="s">
        <v>1268</v>
      </c>
      <c r="L125" t="s">
        <v>1070</v>
      </c>
      <c r="M125" t="s">
        <v>877</v>
      </c>
      <c r="N125">
        <v>1</v>
      </c>
      <c r="O125">
        <v>6.4999999999999997E-3</v>
      </c>
    </row>
    <row r="126" spans="1:15">
      <c r="A126" s="8">
        <v>38535</v>
      </c>
      <c r="B126" s="6" t="s">
        <v>670</v>
      </c>
      <c r="C126" s="6" t="s">
        <v>932</v>
      </c>
      <c r="D126">
        <v>3</v>
      </c>
      <c r="E126">
        <v>3</v>
      </c>
      <c r="F126" s="10" t="s">
        <v>1073</v>
      </c>
      <c r="G126" t="s">
        <v>1011</v>
      </c>
      <c r="H126" t="s">
        <v>1382</v>
      </c>
      <c r="I126" t="s">
        <v>1383</v>
      </c>
      <c r="J126" t="s">
        <v>1384</v>
      </c>
      <c r="L126" t="s">
        <v>882</v>
      </c>
      <c r="M126" t="s">
        <v>877</v>
      </c>
      <c r="N126">
        <v>3</v>
      </c>
      <c r="O126">
        <v>1.2999999999999999E-3</v>
      </c>
    </row>
    <row r="127" spans="1:15">
      <c r="A127" s="8">
        <v>38535</v>
      </c>
      <c r="B127" s="6" t="s">
        <v>670</v>
      </c>
      <c r="C127" s="6" t="s">
        <v>932</v>
      </c>
      <c r="D127">
        <v>3</v>
      </c>
      <c r="E127">
        <v>3</v>
      </c>
      <c r="F127" s="10" t="s">
        <v>1073</v>
      </c>
      <c r="G127" t="s">
        <v>1014</v>
      </c>
      <c r="H127" t="s">
        <v>1391</v>
      </c>
      <c r="J127" t="s">
        <v>1392</v>
      </c>
      <c r="L127" t="s">
        <v>880</v>
      </c>
      <c r="M127" t="s">
        <v>877</v>
      </c>
      <c r="N127">
        <v>15</v>
      </c>
      <c r="O127">
        <v>6.4999999999999997E-3</v>
      </c>
    </row>
    <row r="128" spans="1:15">
      <c r="A128" s="8">
        <v>38535</v>
      </c>
      <c r="B128" s="6" t="s">
        <v>670</v>
      </c>
      <c r="C128" s="6" t="s">
        <v>932</v>
      </c>
      <c r="D128">
        <v>3</v>
      </c>
      <c r="E128">
        <v>3</v>
      </c>
      <c r="F128" s="10" t="s">
        <v>1073</v>
      </c>
      <c r="G128" t="s">
        <v>1015</v>
      </c>
      <c r="L128" t="s">
        <v>883</v>
      </c>
      <c r="M128" t="s">
        <v>883</v>
      </c>
      <c r="N128" t="s">
        <v>887</v>
      </c>
      <c r="O128">
        <v>28.974900000000002</v>
      </c>
    </row>
    <row r="129" spans="1:15">
      <c r="A129" s="8">
        <v>38535</v>
      </c>
      <c r="B129" s="6" t="s">
        <v>670</v>
      </c>
      <c r="C129" s="6" t="s">
        <v>932</v>
      </c>
      <c r="D129">
        <v>3</v>
      </c>
      <c r="E129">
        <v>3</v>
      </c>
      <c r="F129" s="10" t="s">
        <v>1073</v>
      </c>
      <c r="G129" t="s">
        <v>1016</v>
      </c>
      <c r="H129" t="s">
        <v>1393</v>
      </c>
      <c r="J129" t="s">
        <v>1394</v>
      </c>
      <c r="L129" t="s">
        <v>881</v>
      </c>
      <c r="M129" t="s">
        <v>877</v>
      </c>
      <c r="N129">
        <v>12</v>
      </c>
      <c r="O129">
        <v>5.4000000000000003E-3</v>
      </c>
    </row>
    <row r="130" spans="1:15">
      <c r="A130" s="8">
        <v>38535</v>
      </c>
      <c r="B130" s="6" t="s">
        <v>670</v>
      </c>
      <c r="C130" s="6" t="s">
        <v>932</v>
      </c>
      <c r="D130">
        <v>3</v>
      </c>
      <c r="E130">
        <v>3</v>
      </c>
      <c r="F130" s="10" t="s">
        <v>1073</v>
      </c>
      <c r="G130" t="s">
        <v>1017</v>
      </c>
      <c r="K130" t="s">
        <v>1395</v>
      </c>
      <c r="L130" t="s">
        <v>884</v>
      </c>
      <c r="M130" t="s">
        <v>877</v>
      </c>
      <c r="N130">
        <v>1350</v>
      </c>
      <c r="O130">
        <v>0.29110000000000003</v>
      </c>
    </row>
    <row r="131" spans="1:15">
      <c r="A131" s="8">
        <v>38535</v>
      </c>
      <c r="B131" s="6" t="s">
        <v>670</v>
      </c>
      <c r="C131" s="6" t="s">
        <v>932</v>
      </c>
      <c r="D131">
        <v>3</v>
      </c>
      <c r="E131">
        <v>3</v>
      </c>
      <c r="F131" s="10" t="s">
        <v>1073</v>
      </c>
      <c r="G131" t="s">
        <v>1018</v>
      </c>
      <c r="H131" t="s">
        <v>1396</v>
      </c>
      <c r="I131" t="s">
        <v>1397</v>
      </c>
      <c r="J131" t="s">
        <v>1398</v>
      </c>
      <c r="L131" t="s">
        <v>881</v>
      </c>
      <c r="M131" t="s">
        <v>877</v>
      </c>
      <c r="N131">
        <v>3</v>
      </c>
      <c r="O131">
        <v>1.47E-2</v>
      </c>
    </row>
    <row r="132" spans="1:15">
      <c r="A132" s="8">
        <v>38535</v>
      </c>
      <c r="B132" s="6" t="s">
        <v>670</v>
      </c>
      <c r="C132" s="6" t="s">
        <v>932</v>
      </c>
      <c r="D132">
        <v>3</v>
      </c>
      <c r="E132">
        <v>3</v>
      </c>
      <c r="F132" s="10" t="s">
        <v>1073</v>
      </c>
      <c r="G132" t="s">
        <v>1019</v>
      </c>
      <c r="H132" t="s">
        <v>1399</v>
      </c>
      <c r="I132" t="s">
        <v>1400</v>
      </c>
      <c r="J132" t="s">
        <v>1401</v>
      </c>
      <c r="L132" t="s">
        <v>881</v>
      </c>
      <c r="M132" t="s">
        <v>877</v>
      </c>
      <c r="N132">
        <v>5</v>
      </c>
      <c r="O132">
        <v>5.3E-3</v>
      </c>
    </row>
    <row r="133" spans="1:15">
      <c r="A133" s="8">
        <v>38535</v>
      </c>
      <c r="B133" s="6" t="s">
        <v>670</v>
      </c>
      <c r="C133" s="6" t="s">
        <v>932</v>
      </c>
      <c r="D133">
        <v>3</v>
      </c>
      <c r="E133">
        <v>3</v>
      </c>
      <c r="F133" s="10" t="s">
        <v>1073</v>
      </c>
      <c r="G133" t="s">
        <v>1022</v>
      </c>
      <c r="H133" t="s">
        <v>1404</v>
      </c>
      <c r="I133" t="s">
        <v>1405</v>
      </c>
      <c r="J133" t="s">
        <v>1406</v>
      </c>
      <c r="K133" t="s">
        <v>1407</v>
      </c>
      <c r="L133" t="s">
        <v>882</v>
      </c>
      <c r="M133" t="s">
        <v>877</v>
      </c>
      <c r="N133">
        <v>127</v>
      </c>
      <c r="O133">
        <v>0.14960000000000001</v>
      </c>
    </row>
    <row r="134" spans="1:15">
      <c r="A134" s="8">
        <v>38535</v>
      </c>
      <c r="B134" s="6" t="s">
        <v>670</v>
      </c>
      <c r="C134" s="6" t="s">
        <v>932</v>
      </c>
      <c r="D134">
        <v>3</v>
      </c>
      <c r="E134">
        <v>3</v>
      </c>
      <c r="F134" s="10" t="s">
        <v>1073</v>
      </c>
      <c r="G134" t="s">
        <v>1023</v>
      </c>
      <c r="H134" t="s">
        <v>1408</v>
      </c>
      <c r="I134" t="s">
        <v>1409</v>
      </c>
      <c r="J134" t="s">
        <v>1410</v>
      </c>
      <c r="L134" t="s">
        <v>881</v>
      </c>
      <c r="M134" t="s">
        <v>877</v>
      </c>
      <c r="N134">
        <v>14</v>
      </c>
      <c r="O134">
        <v>6.8999999999999999E-3</v>
      </c>
    </row>
    <row r="135" spans="1:15">
      <c r="A135" s="8">
        <v>38535</v>
      </c>
      <c r="B135" s="6" t="s">
        <v>670</v>
      </c>
      <c r="C135" s="6" t="s">
        <v>932</v>
      </c>
      <c r="D135">
        <v>3</v>
      </c>
      <c r="E135">
        <v>3</v>
      </c>
      <c r="F135" s="10" t="s">
        <v>1073</v>
      </c>
      <c r="G135" t="s">
        <v>1076</v>
      </c>
      <c r="J135" t="s">
        <v>1410</v>
      </c>
      <c r="L135" t="s">
        <v>881</v>
      </c>
      <c r="M135" t="s">
        <v>877</v>
      </c>
      <c r="N135">
        <v>5</v>
      </c>
      <c r="O135">
        <v>2E-3</v>
      </c>
    </row>
    <row r="136" spans="1:15">
      <c r="A136" s="8">
        <v>38535</v>
      </c>
      <c r="B136" s="6" t="s">
        <v>670</v>
      </c>
      <c r="C136" s="6" t="s">
        <v>932</v>
      </c>
      <c r="D136">
        <v>3</v>
      </c>
      <c r="E136">
        <v>3</v>
      </c>
      <c r="F136" s="10" t="s">
        <v>1073</v>
      </c>
      <c r="G136" t="s">
        <v>895</v>
      </c>
      <c r="H136" t="s">
        <v>1271</v>
      </c>
      <c r="J136" t="s">
        <v>1272</v>
      </c>
      <c r="K136" t="s">
        <v>1414</v>
      </c>
      <c r="L136" t="s">
        <v>880</v>
      </c>
      <c r="M136" t="s">
        <v>877</v>
      </c>
      <c r="N136">
        <v>1</v>
      </c>
      <c r="O136">
        <v>1E-4</v>
      </c>
    </row>
    <row r="137" spans="1:15">
      <c r="A137" s="8">
        <v>38535</v>
      </c>
      <c r="B137" s="6" t="s">
        <v>670</v>
      </c>
      <c r="C137" s="6" t="s">
        <v>932</v>
      </c>
      <c r="D137">
        <v>3</v>
      </c>
      <c r="E137">
        <v>3</v>
      </c>
      <c r="F137" s="10" t="s">
        <v>1073</v>
      </c>
      <c r="G137" t="s">
        <v>1026</v>
      </c>
      <c r="H137" t="s">
        <v>1515</v>
      </c>
      <c r="K137" t="s">
        <v>1417</v>
      </c>
      <c r="L137" t="s">
        <v>882</v>
      </c>
      <c r="M137" t="s">
        <v>877</v>
      </c>
      <c r="N137">
        <v>49</v>
      </c>
      <c r="O137">
        <v>4.2900000000000001E-2</v>
      </c>
    </row>
    <row r="138" spans="1:15">
      <c r="A138" s="8">
        <v>38535</v>
      </c>
      <c r="B138" s="6" t="s">
        <v>670</v>
      </c>
      <c r="C138" s="6" t="s">
        <v>932</v>
      </c>
      <c r="D138">
        <v>3</v>
      </c>
      <c r="E138">
        <v>3</v>
      </c>
      <c r="F138" s="10" t="s">
        <v>1073</v>
      </c>
      <c r="G138" t="s">
        <v>1027</v>
      </c>
      <c r="H138" t="s">
        <v>1420</v>
      </c>
      <c r="J138" t="s">
        <v>1421</v>
      </c>
      <c r="L138" t="s">
        <v>881</v>
      </c>
      <c r="M138" t="s">
        <v>877</v>
      </c>
      <c r="N138">
        <v>223</v>
      </c>
      <c r="O138">
        <v>0.19700000000000001</v>
      </c>
    </row>
    <row r="139" spans="1:15">
      <c r="A139" s="8">
        <v>38535</v>
      </c>
      <c r="B139" s="6" t="s">
        <v>670</v>
      </c>
      <c r="C139" s="6" t="s">
        <v>932</v>
      </c>
      <c r="D139">
        <v>3</v>
      </c>
      <c r="E139">
        <v>3</v>
      </c>
      <c r="F139" s="10" t="s">
        <v>1073</v>
      </c>
      <c r="G139" t="s">
        <v>1029</v>
      </c>
      <c r="H139" t="s">
        <v>1422</v>
      </c>
      <c r="I139" t="s">
        <v>1423</v>
      </c>
      <c r="J139" t="s">
        <v>1424</v>
      </c>
      <c r="L139" t="s">
        <v>881</v>
      </c>
      <c r="M139" t="s">
        <v>877</v>
      </c>
      <c r="N139">
        <v>66</v>
      </c>
      <c r="O139">
        <v>1.95E-2</v>
      </c>
    </row>
    <row r="140" spans="1:15">
      <c r="A140" s="8">
        <v>38535</v>
      </c>
      <c r="B140" s="6" t="s">
        <v>670</v>
      </c>
      <c r="C140" s="6" t="s">
        <v>932</v>
      </c>
      <c r="D140">
        <v>3</v>
      </c>
      <c r="E140">
        <v>3</v>
      </c>
      <c r="F140" s="10" t="s">
        <v>1073</v>
      </c>
      <c r="G140" t="s">
        <v>1031</v>
      </c>
      <c r="H140" t="s">
        <v>1422</v>
      </c>
      <c r="I140" t="s">
        <v>1425</v>
      </c>
      <c r="J140" t="s">
        <v>1424</v>
      </c>
      <c r="L140" t="s">
        <v>881</v>
      </c>
      <c r="M140" t="s">
        <v>877</v>
      </c>
      <c r="N140">
        <v>10</v>
      </c>
      <c r="O140">
        <v>1.9199999999999998E-2</v>
      </c>
    </row>
    <row r="141" spans="1:15">
      <c r="A141" s="8">
        <v>38535</v>
      </c>
      <c r="B141" s="6" t="s">
        <v>670</v>
      </c>
      <c r="C141" s="6" t="s">
        <v>932</v>
      </c>
      <c r="D141">
        <v>3</v>
      </c>
      <c r="E141">
        <v>3</v>
      </c>
      <c r="F141" s="10" t="s">
        <v>1073</v>
      </c>
      <c r="G141" t="s">
        <v>1033</v>
      </c>
      <c r="H141" t="s">
        <v>966</v>
      </c>
      <c r="J141" t="s">
        <v>1428</v>
      </c>
      <c r="L141" t="s">
        <v>881</v>
      </c>
      <c r="M141" t="s">
        <v>877</v>
      </c>
      <c r="N141">
        <v>6</v>
      </c>
      <c r="O141">
        <v>1.7100000000000001E-2</v>
      </c>
    </row>
    <row r="142" spans="1:15">
      <c r="A142" s="8">
        <v>38535</v>
      </c>
      <c r="B142" s="6" t="s">
        <v>670</v>
      </c>
      <c r="C142" s="6" t="s">
        <v>932</v>
      </c>
      <c r="D142">
        <v>3</v>
      </c>
      <c r="E142">
        <v>3</v>
      </c>
      <c r="F142" s="10" t="s">
        <v>1073</v>
      </c>
      <c r="G142" t="s">
        <v>1034</v>
      </c>
      <c r="H142" t="s">
        <v>1429</v>
      </c>
      <c r="I142" t="s">
        <v>1430</v>
      </c>
      <c r="J142" t="s">
        <v>1431</v>
      </c>
      <c r="L142" t="s">
        <v>881</v>
      </c>
      <c r="M142" t="s">
        <v>877</v>
      </c>
      <c r="N142">
        <v>1</v>
      </c>
      <c r="O142">
        <v>1E-4</v>
      </c>
    </row>
    <row r="143" spans="1:15">
      <c r="A143" s="8">
        <v>38535</v>
      </c>
      <c r="B143" s="6" t="s">
        <v>670</v>
      </c>
      <c r="C143" s="6" t="s">
        <v>932</v>
      </c>
      <c r="D143">
        <v>3</v>
      </c>
      <c r="E143">
        <v>3</v>
      </c>
      <c r="F143" s="10" t="s">
        <v>1073</v>
      </c>
      <c r="G143" t="s">
        <v>1035</v>
      </c>
      <c r="J143" t="s">
        <v>1432</v>
      </c>
      <c r="K143" t="s">
        <v>1433</v>
      </c>
      <c r="L143" t="s">
        <v>882</v>
      </c>
      <c r="M143" t="s">
        <v>877</v>
      </c>
      <c r="N143">
        <v>91</v>
      </c>
      <c r="O143">
        <v>8.3199999999999996E-2</v>
      </c>
    </row>
    <row r="144" spans="1:15">
      <c r="A144" s="8">
        <v>38535</v>
      </c>
      <c r="B144" s="6" t="s">
        <v>670</v>
      </c>
      <c r="C144" s="6" t="s">
        <v>932</v>
      </c>
      <c r="D144">
        <v>3</v>
      </c>
      <c r="E144">
        <v>3</v>
      </c>
      <c r="F144" s="10" t="s">
        <v>1073</v>
      </c>
      <c r="G144" t="s">
        <v>1036</v>
      </c>
      <c r="K144" t="s">
        <v>1434</v>
      </c>
      <c r="L144" t="s">
        <v>885</v>
      </c>
      <c r="M144" t="s">
        <v>877</v>
      </c>
      <c r="N144">
        <v>34</v>
      </c>
      <c r="O144">
        <v>6.4999999999999997E-3</v>
      </c>
    </row>
    <row r="145" spans="1:15">
      <c r="A145" s="8">
        <v>38535</v>
      </c>
      <c r="B145" s="6" t="s">
        <v>670</v>
      </c>
      <c r="C145" s="6" t="s">
        <v>932</v>
      </c>
      <c r="D145">
        <v>3</v>
      </c>
      <c r="E145">
        <v>3</v>
      </c>
      <c r="F145" s="10" t="s">
        <v>1073</v>
      </c>
      <c r="G145" t="s">
        <v>860</v>
      </c>
      <c r="J145" t="s">
        <v>1436</v>
      </c>
      <c r="L145" t="s">
        <v>880</v>
      </c>
      <c r="M145" t="s">
        <v>877</v>
      </c>
      <c r="N145">
        <v>15</v>
      </c>
      <c r="O145">
        <v>8.6999999999999994E-3</v>
      </c>
    </row>
    <row r="146" spans="1:15">
      <c r="A146" s="8">
        <v>38535</v>
      </c>
      <c r="B146" s="6" t="s">
        <v>670</v>
      </c>
      <c r="C146" s="6" t="s">
        <v>932</v>
      </c>
      <c r="D146">
        <v>3</v>
      </c>
      <c r="E146">
        <v>3</v>
      </c>
      <c r="F146" s="10" t="s">
        <v>1073</v>
      </c>
      <c r="G146" t="s">
        <v>1062</v>
      </c>
      <c r="H146" t="s">
        <v>1280</v>
      </c>
      <c r="I146" t="s">
        <v>1498</v>
      </c>
      <c r="J146" t="s">
        <v>1499</v>
      </c>
      <c r="L146" t="s">
        <v>1071</v>
      </c>
      <c r="M146" t="s">
        <v>877</v>
      </c>
      <c r="N146">
        <v>4</v>
      </c>
      <c r="O146">
        <v>3.2199999999999999E-2</v>
      </c>
    </row>
    <row r="147" spans="1:15">
      <c r="A147" s="8">
        <v>38535</v>
      </c>
      <c r="B147" s="6" t="s">
        <v>670</v>
      </c>
      <c r="C147" s="6" t="s">
        <v>932</v>
      </c>
      <c r="D147">
        <v>3</v>
      </c>
      <c r="E147">
        <v>3</v>
      </c>
      <c r="F147" s="10" t="s">
        <v>1073</v>
      </c>
      <c r="G147" t="s">
        <v>1063</v>
      </c>
      <c r="H147" t="s">
        <v>1500</v>
      </c>
      <c r="I147" t="s">
        <v>1501</v>
      </c>
      <c r="J147" t="s">
        <v>1502</v>
      </c>
      <c r="L147" t="s">
        <v>881</v>
      </c>
      <c r="M147" t="s">
        <v>877</v>
      </c>
      <c r="N147">
        <v>1</v>
      </c>
      <c r="O147">
        <v>2.3E-3</v>
      </c>
    </row>
    <row r="148" spans="1:15">
      <c r="A148" s="8">
        <v>38535</v>
      </c>
      <c r="B148" s="6" t="s">
        <v>670</v>
      </c>
      <c r="C148" s="6" t="s">
        <v>932</v>
      </c>
      <c r="D148">
        <v>3</v>
      </c>
      <c r="E148">
        <v>3</v>
      </c>
      <c r="F148" s="10" t="s">
        <v>1073</v>
      </c>
      <c r="G148" t="s">
        <v>861</v>
      </c>
      <c r="H148" t="s">
        <v>1441</v>
      </c>
      <c r="I148" t="s">
        <v>1442</v>
      </c>
      <c r="J148" t="s">
        <v>1443</v>
      </c>
      <c r="L148" t="s">
        <v>886</v>
      </c>
      <c r="M148" t="s">
        <v>877</v>
      </c>
      <c r="N148">
        <v>3</v>
      </c>
      <c r="O148">
        <v>1.01E-2</v>
      </c>
    </row>
    <row r="149" spans="1:15">
      <c r="A149" s="8">
        <v>38535</v>
      </c>
      <c r="B149" s="6" t="s">
        <v>670</v>
      </c>
      <c r="C149" s="6" t="s">
        <v>932</v>
      </c>
      <c r="D149">
        <v>3</v>
      </c>
      <c r="E149">
        <v>3</v>
      </c>
      <c r="F149" s="10" t="s">
        <v>1073</v>
      </c>
      <c r="G149" t="s">
        <v>862</v>
      </c>
      <c r="H149" t="s">
        <v>1444</v>
      </c>
      <c r="I149" t="s">
        <v>1445</v>
      </c>
      <c r="J149" t="s">
        <v>1446</v>
      </c>
      <c r="L149" t="s">
        <v>886</v>
      </c>
      <c r="M149" t="s">
        <v>877</v>
      </c>
      <c r="N149">
        <v>24</v>
      </c>
      <c r="O149">
        <v>4.4600000000000001E-2</v>
      </c>
    </row>
    <row r="150" spans="1:15">
      <c r="A150" s="8">
        <v>38535</v>
      </c>
      <c r="B150" s="6" t="s">
        <v>670</v>
      </c>
      <c r="C150" s="6" t="s">
        <v>932</v>
      </c>
      <c r="D150">
        <v>3</v>
      </c>
      <c r="E150">
        <v>3</v>
      </c>
      <c r="F150" s="10" t="s">
        <v>1073</v>
      </c>
      <c r="G150" t="s">
        <v>863</v>
      </c>
      <c r="J150" t="s">
        <v>1447</v>
      </c>
      <c r="L150" t="s">
        <v>886</v>
      </c>
      <c r="M150" t="s">
        <v>877</v>
      </c>
      <c r="N150">
        <v>64</v>
      </c>
      <c r="O150">
        <v>3.0300000000000001E-2</v>
      </c>
    </row>
    <row r="151" spans="1:15">
      <c r="A151" s="8">
        <v>38535</v>
      </c>
      <c r="B151" s="6" t="s">
        <v>670</v>
      </c>
      <c r="C151" s="6" t="s">
        <v>932</v>
      </c>
      <c r="D151">
        <v>3</v>
      </c>
      <c r="E151">
        <v>3</v>
      </c>
      <c r="F151" s="10" t="s">
        <v>1073</v>
      </c>
      <c r="G151" t="s">
        <v>864</v>
      </c>
      <c r="H151" t="s">
        <v>1448</v>
      </c>
      <c r="I151" t="s">
        <v>1449</v>
      </c>
      <c r="J151" t="s">
        <v>1450</v>
      </c>
      <c r="L151" t="s">
        <v>886</v>
      </c>
      <c r="M151" t="s">
        <v>877</v>
      </c>
      <c r="N151">
        <v>3</v>
      </c>
      <c r="O151">
        <v>5.8999999999999999E-3</v>
      </c>
    </row>
    <row r="152" spans="1:15">
      <c r="A152" s="8">
        <v>38535</v>
      </c>
      <c r="B152" s="6" t="s">
        <v>670</v>
      </c>
      <c r="C152" s="6" t="s">
        <v>932</v>
      </c>
      <c r="D152">
        <v>3</v>
      </c>
      <c r="E152">
        <v>3</v>
      </c>
      <c r="F152" s="10" t="s">
        <v>1073</v>
      </c>
      <c r="G152" t="s">
        <v>865</v>
      </c>
      <c r="H152" t="s">
        <v>1451</v>
      </c>
      <c r="J152" t="s">
        <v>1447</v>
      </c>
      <c r="L152" t="s">
        <v>886</v>
      </c>
      <c r="M152" t="s">
        <v>877</v>
      </c>
      <c r="N152">
        <v>15</v>
      </c>
      <c r="O152">
        <v>6.54E-2</v>
      </c>
    </row>
    <row r="153" spans="1:15">
      <c r="A153" s="8">
        <v>38535</v>
      </c>
      <c r="B153" s="6" t="s">
        <v>670</v>
      </c>
      <c r="C153" s="6" t="s">
        <v>932</v>
      </c>
      <c r="D153">
        <v>3</v>
      </c>
      <c r="E153">
        <v>3</v>
      </c>
      <c r="F153" s="10" t="s">
        <v>1073</v>
      </c>
      <c r="G153" t="s">
        <v>867</v>
      </c>
      <c r="H153" t="s">
        <v>1455</v>
      </c>
      <c r="I153" t="s">
        <v>1456</v>
      </c>
      <c r="J153" t="s">
        <v>1457</v>
      </c>
      <c r="L153" t="s">
        <v>886</v>
      </c>
      <c r="M153" t="s">
        <v>877</v>
      </c>
      <c r="N153">
        <v>32</v>
      </c>
      <c r="O153">
        <v>2.1899999999999999E-2</v>
      </c>
    </row>
    <row r="154" spans="1:15">
      <c r="A154" s="8">
        <v>38535</v>
      </c>
      <c r="B154" s="6" t="s">
        <v>670</v>
      </c>
      <c r="C154" s="6" t="s">
        <v>932</v>
      </c>
      <c r="D154">
        <v>3</v>
      </c>
      <c r="E154">
        <v>3</v>
      </c>
      <c r="F154" s="10" t="s">
        <v>1073</v>
      </c>
      <c r="G154" t="s">
        <v>869</v>
      </c>
      <c r="J154" t="s">
        <v>1248</v>
      </c>
      <c r="L154" t="s">
        <v>886</v>
      </c>
      <c r="M154" t="s">
        <v>877</v>
      </c>
      <c r="N154">
        <v>6</v>
      </c>
      <c r="O154">
        <v>0</v>
      </c>
    </row>
    <row r="155" spans="1:15">
      <c r="A155" s="8">
        <v>38535</v>
      </c>
      <c r="B155" s="6" t="s">
        <v>670</v>
      </c>
      <c r="C155" s="6" t="s">
        <v>932</v>
      </c>
      <c r="D155">
        <v>3</v>
      </c>
      <c r="E155">
        <v>3</v>
      </c>
      <c r="F155" s="10" t="s">
        <v>1073</v>
      </c>
      <c r="G155" t="s">
        <v>1064</v>
      </c>
      <c r="J155" t="s">
        <v>1503</v>
      </c>
      <c r="L155" t="s">
        <v>886</v>
      </c>
      <c r="M155" t="s">
        <v>877</v>
      </c>
      <c r="N155">
        <v>6</v>
      </c>
      <c r="O155">
        <v>2.0799999999999999E-2</v>
      </c>
    </row>
    <row r="156" spans="1:15">
      <c r="A156" s="8">
        <v>38535</v>
      </c>
      <c r="B156" s="6" t="s">
        <v>670</v>
      </c>
      <c r="C156" s="6" t="s">
        <v>932</v>
      </c>
      <c r="D156">
        <v>3</v>
      </c>
      <c r="E156">
        <v>3</v>
      </c>
      <c r="F156" s="10" t="s">
        <v>1073</v>
      </c>
      <c r="G156" t="s">
        <v>870</v>
      </c>
      <c r="J156" t="s">
        <v>1249</v>
      </c>
      <c r="L156" t="s">
        <v>886</v>
      </c>
      <c r="M156" t="s">
        <v>877</v>
      </c>
      <c r="N156">
        <v>10</v>
      </c>
      <c r="O156">
        <v>1.2200000000000001E-2</v>
      </c>
    </row>
    <row r="157" spans="1:15">
      <c r="A157" s="8">
        <v>38535</v>
      </c>
      <c r="B157" s="6" t="s">
        <v>670</v>
      </c>
      <c r="C157" s="6" t="s">
        <v>932</v>
      </c>
      <c r="D157">
        <v>3</v>
      </c>
      <c r="E157">
        <v>3</v>
      </c>
      <c r="F157" s="10" t="s">
        <v>1073</v>
      </c>
      <c r="G157" t="s">
        <v>1065</v>
      </c>
      <c r="L157" t="s">
        <v>883</v>
      </c>
      <c r="M157" t="s">
        <v>883</v>
      </c>
      <c r="N157">
        <v>1</v>
      </c>
      <c r="O157">
        <v>0</v>
      </c>
    </row>
    <row r="158" spans="1:15">
      <c r="A158" s="8">
        <v>38535</v>
      </c>
      <c r="B158" s="6" t="s">
        <v>670</v>
      </c>
      <c r="C158" s="6" t="s">
        <v>932</v>
      </c>
      <c r="D158">
        <v>3</v>
      </c>
      <c r="E158">
        <v>3</v>
      </c>
      <c r="F158" s="10" t="s">
        <v>1073</v>
      </c>
      <c r="G158" t="s">
        <v>1067</v>
      </c>
      <c r="H158" t="s">
        <v>1516</v>
      </c>
      <c r="J158" t="s">
        <v>1517</v>
      </c>
      <c r="L158" t="s">
        <v>1072</v>
      </c>
      <c r="M158" t="s">
        <v>877</v>
      </c>
      <c r="N158">
        <v>2</v>
      </c>
      <c r="O158">
        <v>2.0500000000000001E-2</v>
      </c>
    </row>
    <row r="159" spans="1:15">
      <c r="A159" s="8">
        <v>38535</v>
      </c>
      <c r="B159" s="6" t="s">
        <v>670</v>
      </c>
      <c r="C159" s="6" t="s">
        <v>932</v>
      </c>
      <c r="D159">
        <v>3</v>
      </c>
      <c r="E159">
        <v>3</v>
      </c>
      <c r="F159" s="10" t="s">
        <v>1073</v>
      </c>
      <c r="G159" t="s">
        <v>1077</v>
      </c>
      <c r="H159" t="s">
        <v>1273</v>
      </c>
      <c r="J159" t="s">
        <v>1274</v>
      </c>
      <c r="K159" t="s">
        <v>1518</v>
      </c>
      <c r="L159" t="s">
        <v>880</v>
      </c>
      <c r="M159" t="s">
        <v>877</v>
      </c>
      <c r="N159">
        <v>5</v>
      </c>
      <c r="O159">
        <v>1.4E-3</v>
      </c>
    </row>
    <row r="160" spans="1:15">
      <c r="A160" s="8">
        <v>38535</v>
      </c>
      <c r="B160" s="6" t="s">
        <v>670</v>
      </c>
      <c r="C160" s="6" t="s">
        <v>932</v>
      </c>
      <c r="D160">
        <v>3</v>
      </c>
      <c r="E160">
        <v>3</v>
      </c>
      <c r="F160" s="10" t="s">
        <v>1073</v>
      </c>
      <c r="G160" t="s">
        <v>1078</v>
      </c>
      <c r="L160" t="s">
        <v>1093</v>
      </c>
      <c r="M160" t="s">
        <v>877</v>
      </c>
      <c r="N160" t="s">
        <v>887</v>
      </c>
      <c r="O160">
        <v>1.1052999999999999</v>
      </c>
    </row>
    <row r="161" spans="1:15">
      <c r="A161" s="8">
        <v>38535</v>
      </c>
      <c r="B161" s="6" t="s">
        <v>670</v>
      </c>
      <c r="C161" s="6" t="s">
        <v>932</v>
      </c>
      <c r="D161">
        <v>3</v>
      </c>
      <c r="E161">
        <v>3</v>
      </c>
      <c r="F161" s="10" t="s">
        <v>1073</v>
      </c>
      <c r="G161" t="s">
        <v>874</v>
      </c>
      <c r="H161" t="s">
        <v>1253</v>
      </c>
      <c r="I161" t="s">
        <v>1254</v>
      </c>
      <c r="J161" t="s">
        <v>1255</v>
      </c>
      <c r="K161" t="s">
        <v>1414</v>
      </c>
      <c r="L161" t="s">
        <v>880</v>
      </c>
      <c r="M161" t="s">
        <v>877</v>
      </c>
      <c r="N161">
        <v>1</v>
      </c>
      <c r="O161">
        <v>5.0000000000000001E-4</v>
      </c>
    </row>
    <row r="162" spans="1:15">
      <c r="A162" s="8">
        <v>38535</v>
      </c>
      <c r="B162" s="6" t="s">
        <v>670</v>
      </c>
      <c r="C162" s="6" t="s">
        <v>932</v>
      </c>
      <c r="D162">
        <v>3</v>
      </c>
      <c r="E162">
        <v>3</v>
      </c>
      <c r="F162" s="10" t="s">
        <v>1073</v>
      </c>
      <c r="G162" t="s">
        <v>875</v>
      </c>
      <c r="J162" t="s">
        <v>1256</v>
      </c>
      <c r="L162" t="s">
        <v>886</v>
      </c>
      <c r="M162" t="s">
        <v>877</v>
      </c>
      <c r="N162">
        <v>26</v>
      </c>
      <c r="O162">
        <v>4.3299999999999998E-2</v>
      </c>
    </row>
    <row r="163" spans="1:15">
      <c r="A163" s="8">
        <v>38535</v>
      </c>
      <c r="B163" s="6" t="s">
        <v>670</v>
      </c>
      <c r="C163" s="6" t="s">
        <v>932</v>
      </c>
      <c r="D163">
        <v>3</v>
      </c>
      <c r="E163">
        <v>3</v>
      </c>
      <c r="F163" s="10" t="s">
        <v>1073</v>
      </c>
      <c r="G163" t="s">
        <v>1068</v>
      </c>
      <c r="H163" t="s">
        <v>1511</v>
      </c>
      <c r="I163" t="s">
        <v>1512</v>
      </c>
      <c r="J163" t="s">
        <v>1454</v>
      </c>
      <c r="L163" t="s">
        <v>886</v>
      </c>
      <c r="M163" t="s">
        <v>877</v>
      </c>
      <c r="N163">
        <v>1</v>
      </c>
      <c r="O163">
        <v>3.2000000000000002E-3</v>
      </c>
    </row>
    <row r="164" spans="1:15">
      <c r="A164" s="8">
        <v>38535</v>
      </c>
      <c r="B164" s="6" t="s">
        <v>670</v>
      </c>
      <c r="C164" s="6" t="s">
        <v>932</v>
      </c>
      <c r="D164">
        <v>3</v>
      </c>
      <c r="E164">
        <v>3</v>
      </c>
      <c r="F164" s="10" t="s">
        <v>1073</v>
      </c>
      <c r="G164" t="s">
        <v>1069</v>
      </c>
      <c r="H164" t="s">
        <v>1513</v>
      </c>
      <c r="J164" t="s">
        <v>1514</v>
      </c>
      <c r="L164" t="s">
        <v>886</v>
      </c>
      <c r="M164" t="s">
        <v>877</v>
      </c>
      <c r="N164">
        <v>2</v>
      </c>
      <c r="O164">
        <v>2.5999999999999999E-3</v>
      </c>
    </row>
    <row r="165" spans="1:15">
      <c r="A165" s="8">
        <v>38535</v>
      </c>
      <c r="B165" s="6" t="s">
        <v>670</v>
      </c>
      <c r="C165" s="6" t="s">
        <v>735</v>
      </c>
      <c r="D165">
        <v>3</v>
      </c>
      <c r="E165">
        <v>3</v>
      </c>
      <c r="F165" s="10" t="s">
        <v>1073</v>
      </c>
      <c r="G165" t="s">
        <v>1079</v>
      </c>
      <c r="J165" t="s">
        <v>1079</v>
      </c>
      <c r="L165" t="s">
        <v>881</v>
      </c>
      <c r="M165" t="s">
        <v>877</v>
      </c>
      <c r="N165">
        <v>1</v>
      </c>
      <c r="O165">
        <v>2.3E-3</v>
      </c>
    </row>
    <row r="166" spans="1:15">
      <c r="A166" s="8">
        <v>38535</v>
      </c>
      <c r="B166" s="6" t="s">
        <v>675</v>
      </c>
      <c r="C166" s="6" t="s">
        <v>735</v>
      </c>
      <c r="D166">
        <v>4</v>
      </c>
      <c r="E166">
        <v>4</v>
      </c>
      <c r="F166" t="s">
        <v>991</v>
      </c>
      <c r="G166" t="s">
        <v>1080</v>
      </c>
      <c r="H166" t="s">
        <v>1519</v>
      </c>
      <c r="I166" t="s">
        <v>1520</v>
      </c>
      <c r="J166" t="s">
        <v>1390</v>
      </c>
      <c r="L166" t="s">
        <v>880</v>
      </c>
      <c r="M166" t="s">
        <v>877</v>
      </c>
      <c r="N166">
        <v>1</v>
      </c>
      <c r="O166">
        <v>0.3982</v>
      </c>
    </row>
    <row r="167" spans="1:15">
      <c r="A167" s="8">
        <v>38535</v>
      </c>
      <c r="B167" s="6" t="s">
        <v>675</v>
      </c>
      <c r="C167" s="6" t="s">
        <v>735</v>
      </c>
      <c r="D167">
        <v>4</v>
      </c>
      <c r="E167">
        <v>4</v>
      </c>
      <c r="F167" t="s">
        <v>991</v>
      </c>
      <c r="G167" t="s">
        <v>1001</v>
      </c>
      <c r="H167" t="s">
        <v>1163</v>
      </c>
      <c r="J167" t="s">
        <v>1164</v>
      </c>
      <c r="L167" t="s">
        <v>880</v>
      </c>
      <c r="M167" t="s">
        <v>877</v>
      </c>
      <c r="N167">
        <v>18</v>
      </c>
      <c r="O167">
        <v>0.1197</v>
      </c>
    </row>
    <row r="168" spans="1:15">
      <c r="A168" s="8">
        <v>38535</v>
      </c>
      <c r="B168" s="6" t="s">
        <v>675</v>
      </c>
      <c r="C168" s="6" t="s">
        <v>735</v>
      </c>
      <c r="D168">
        <v>4</v>
      </c>
      <c r="E168">
        <v>4</v>
      </c>
      <c r="F168" t="s">
        <v>991</v>
      </c>
      <c r="G168" t="s">
        <v>1002</v>
      </c>
      <c r="J168" t="s">
        <v>1165</v>
      </c>
      <c r="L168" t="s">
        <v>880</v>
      </c>
      <c r="M168" t="s">
        <v>877</v>
      </c>
      <c r="N168">
        <v>800</v>
      </c>
      <c r="O168">
        <v>1.9289000000000001</v>
      </c>
    </row>
    <row r="169" spans="1:15">
      <c r="A169" s="8">
        <v>38535</v>
      </c>
      <c r="B169" s="6" t="s">
        <v>675</v>
      </c>
      <c r="C169" s="6" t="s">
        <v>735</v>
      </c>
      <c r="D169">
        <v>4</v>
      </c>
      <c r="E169">
        <v>4</v>
      </c>
      <c r="F169" t="s">
        <v>991</v>
      </c>
      <c r="G169" t="s">
        <v>1003</v>
      </c>
      <c r="H169" t="s">
        <v>1003</v>
      </c>
      <c r="I169" t="s">
        <v>1166</v>
      </c>
      <c r="J169" t="s">
        <v>1167</v>
      </c>
      <c r="L169" t="s">
        <v>881</v>
      </c>
      <c r="M169" t="s">
        <v>877</v>
      </c>
      <c r="N169">
        <v>3</v>
      </c>
      <c r="O169">
        <v>1.5699999999999999E-2</v>
      </c>
    </row>
    <row r="170" spans="1:15">
      <c r="A170" s="8">
        <v>38535</v>
      </c>
      <c r="B170" s="6" t="s">
        <v>675</v>
      </c>
      <c r="C170" s="6" t="s">
        <v>735</v>
      </c>
      <c r="D170">
        <v>4</v>
      </c>
      <c r="E170">
        <v>4</v>
      </c>
      <c r="F170" t="s">
        <v>845</v>
      </c>
      <c r="G170" t="s">
        <v>1004</v>
      </c>
      <c r="L170" t="s">
        <v>876</v>
      </c>
      <c r="M170" t="s">
        <v>876</v>
      </c>
      <c r="N170" t="s">
        <v>887</v>
      </c>
      <c r="O170">
        <v>3.2151999999999998</v>
      </c>
    </row>
    <row r="171" spans="1:15">
      <c r="A171" s="8">
        <v>38535</v>
      </c>
      <c r="B171" s="6" t="s">
        <v>675</v>
      </c>
      <c r="C171" s="6" t="s">
        <v>735</v>
      </c>
      <c r="D171">
        <v>4</v>
      </c>
      <c r="E171">
        <v>4</v>
      </c>
      <c r="F171" t="s">
        <v>845</v>
      </c>
      <c r="G171" t="s">
        <v>1005</v>
      </c>
      <c r="H171" t="s">
        <v>1168</v>
      </c>
      <c r="I171" t="s">
        <v>1169</v>
      </c>
      <c r="J171" t="s">
        <v>1170</v>
      </c>
      <c r="L171" t="s">
        <v>878</v>
      </c>
      <c r="M171" t="s">
        <v>877</v>
      </c>
      <c r="N171">
        <v>2</v>
      </c>
      <c r="O171">
        <v>7.1000000000000004E-3</v>
      </c>
    </row>
    <row r="172" spans="1:15">
      <c r="A172" s="8">
        <v>38535</v>
      </c>
      <c r="B172" s="6" t="s">
        <v>675</v>
      </c>
      <c r="C172" s="6" t="s">
        <v>735</v>
      </c>
      <c r="D172">
        <v>4</v>
      </c>
      <c r="E172">
        <v>4</v>
      </c>
      <c r="F172" t="s">
        <v>845</v>
      </c>
      <c r="G172" t="s">
        <v>1007</v>
      </c>
      <c r="H172" t="s">
        <v>1174</v>
      </c>
      <c r="J172" t="s">
        <v>1175</v>
      </c>
      <c r="L172" t="s">
        <v>879</v>
      </c>
      <c r="M172" t="s">
        <v>877</v>
      </c>
      <c r="N172">
        <v>18</v>
      </c>
      <c r="O172">
        <v>0.15709999999999999</v>
      </c>
    </row>
    <row r="173" spans="1:15">
      <c r="A173" s="8">
        <v>38535</v>
      </c>
      <c r="B173" s="6" t="s">
        <v>675</v>
      </c>
      <c r="C173" s="6" t="s">
        <v>735</v>
      </c>
      <c r="D173">
        <v>4</v>
      </c>
      <c r="E173">
        <v>4</v>
      </c>
      <c r="F173" t="s">
        <v>845</v>
      </c>
      <c r="G173" t="s">
        <v>1081</v>
      </c>
      <c r="H173" t="s">
        <v>1521</v>
      </c>
      <c r="I173" t="s">
        <v>1522</v>
      </c>
      <c r="J173" t="s">
        <v>1523</v>
      </c>
      <c r="L173" t="s">
        <v>879</v>
      </c>
      <c r="M173" t="s">
        <v>877</v>
      </c>
      <c r="N173">
        <v>10</v>
      </c>
      <c r="O173">
        <v>1.1773</v>
      </c>
    </row>
    <row r="174" spans="1:15">
      <c r="A174" s="8">
        <v>38535</v>
      </c>
      <c r="B174" s="6" t="s">
        <v>675</v>
      </c>
      <c r="C174" s="6" t="s">
        <v>735</v>
      </c>
      <c r="D174">
        <v>4</v>
      </c>
      <c r="E174">
        <v>4</v>
      </c>
      <c r="F174" t="s">
        <v>845</v>
      </c>
      <c r="G174" t="s">
        <v>1075</v>
      </c>
      <c r="L174" t="s">
        <v>1092</v>
      </c>
      <c r="M174" t="s">
        <v>877</v>
      </c>
      <c r="N174" t="s">
        <v>887</v>
      </c>
      <c r="O174">
        <v>3.9447999999999999</v>
      </c>
    </row>
    <row r="175" spans="1:15">
      <c r="A175" s="8">
        <v>38535</v>
      </c>
      <c r="B175" s="6" t="s">
        <v>675</v>
      </c>
      <c r="C175" s="6" t="s">
        <v>735</v>
      </c>
      <c r="D175">
        <v>4</v>
      </c>
      <c r="E175">
        <v>4</v>
      </c>
      <c r="F175" t="s">
        <v>845</v>
      </c>
      <c r="G175" t="s">
        <v>1082</v>
      </c>
      <c r="H175" t="s">
        <v>1524</v>
      </c>
      <c r="I175" t="s">
        <v>1525</v>
      </c>
      <c r="J175" t="s">
        <v>1526</v>
      </c>
      <c r="L175" t="s">
        <v>881</v>
      </c>
      <c r="M175" t="s">
        <v>877</v>
      </c>
      <c r="N175">
        <v>5</v>
      </c>
      <c r="O175">
        <v>2.2200000000000001E-2</v>
      </c>
    </row>
    <row r="176" spans="1:15">
      <c r="A176" s="8">
        <v>38535</v>
      </c>
      <c r="B176" s="6" t="s">
        <v>675</v>
      </c>
      <c r="C176" s="6" t="s">
        <v>735</v>
      </c>
      <c r="D176">
        <v>4</v>
      </c>
      <c r="E176">
        <v>4</v>
      </c>
      <c r="F176" t="s">
        <v>845</v>
      </c>
      <c r="G176" t="s">
        <v>1009</v>
      </c>
      <c r="H176" t="s">
        <v>1377</v>
      </c>
      <c r="J176" t="s">
        <v>1009</v>
      </c>
      <c r="L176" t="s">
        <v>880</v>
      </c>
      <c r="M176" t="s">
        <v>877</v>
      </c>
      <c r="N176">
        <v>2</v>
      </c>
      <c r="O176">
        <v>7.7999999999999996E-3</v>
      </c>
    </row>
    <row r="177" spans="1:15">
      <c r="A177" s="8">
        <v>38535</v>
      </c>
      <c r="B177" s="6" t="s">
        <v>675</v>
      </c>
      <c r="C177" s="6" t="s">
        <v>735</v>
      </c>
      <c r="D177">
        <v>4</v>
      </c>
      <c r="E177">
        <v>4</v>
      </c>
      <c r="F177" t="s">
        <v>845</v>
      </c>
      <c r="G177" t="s">
        <v>891</v>
      </c>
      <c r="H177" t="s">
        <v>1263</v>
      </c>
      <c r="J177" t="s">
        <v>1264</v>
      </c>
      <c r="L177" t="s">
        <v>1070</v>
      </c>
      <c r="M177" t="s">
        <v>877</v>
      </c>
      <c r="N177">
        <v>1</v>
      </c>
      <c r="O177">
        <v>7.7100000000000002E-2</v>
      </c>
    </row>
    <row r="178" spans="1:15">
      <c r="A178" s="8">
        <v>38535</v>
      </c>
      <c r="B178" s="6" t="s">
        <v>675</v>
      </c>
      <c r="C178" s="6" t="s">
        <v>735</v>
      </c>
      <c r="D178">
        <v>4</v>
      </c>
      <c r="E178">
        <v>4</v>
      </c>
      <c r="F178" t="s">
        <v>845</v>
      </c>
      <c r="G178" t="s">
        <v>892</v>
      </c>
      <c r="H178" t="s">
        <v>1263</v>
      </c>
      <c r="I178" t="s">
        <v>1265</v>
      </c>
      <c r="J178" t="s">
        <v>1264</v>
      </c>
      <c r="L178" t="s">
        <v>1070</v>
      </c>
      <c r="M178" t="s">
        <v>877</v>
      </c>
      <c r="N178">
        <v>1</v>
      </c>
      <c r="O178">
        <v>0.16850000000000001</v>
      </c>
    </row>
    <row r="179" spans="1:15">
      <c r="A179" s="8">
        <v>38535</v>
      </c>
      <c r="B179" s="6" t="s">
        <v>675</v>
      </c>
      <c r="C179" s="6" t="s">
        <v>735</v>
      </c>
      <c r="D179">
        <v>4</v>
      </c>
      <c r="E179">
        <v>4</v>
      </c>
      <c r="F179" t="s">
        <v>845</v>
      </c>
      <c r="G179" t="s">
        <v>893</v>
      </c>
      <c r="H179" t="s">
        <v>1266</v>
      </c>
      <c r="I179" t="s">
        <v>1267</v>
      </c>
      <c r="J179" t="s">
        <v>1268</v>
      </c>
      <c r="L179" t="s">
        <v>1070</v>
      </c>
      <c r="M179" t="s">
        <v>877</v>
      </c>
      <c r="N179">
        <v>1</v>
      </c>
      <c r="O179">
        <v>0.1467</v>
      </c>
    </row>
    <row r="180" spans="1:15">
      <c r="A180" s="8">
        <v>38535</v>
      </c>
      <c r="B180" s="6" t="s">
        <v>675</v>
      </c>
      <c r="C180" s="6" t="s">
        <v>735</v>
      </c>
      <c r="D180">
        <v>4</v>
      </c>
      <c r="E180">
        <v>4</v>
      </c>
      <c r="F180" t="s">
        <v>845</v>
      </c>
      <c r="G180" t="s">
        <v>1011</v>
      </c>
      <c r="H180" t="s">
        <v>1382</v>
      </c>
      <c r="I180" t="s">
        <v>1383</v>
      </c>
      <c r="J180" t="s">
        <v>1384</v>
      </c>
      <c r="L180" t="s">
        <v>882</v>
      </c>
      <c r="M180" t="s">
        <v>877</v>
      </c>
      <c r="N180">
        <v>2</v>
      </c>
      <c r="O180">
        <v>5.0000000000000001E-3</v>
      </c>
    </row>
    <row r="181" spans="1:15">
      <c r="A181" s="8">
        <v>38535</v>
      </c>
      <c r="B181" s="6" t="s">
        <v>675</v>
      </c>
      <c r="C181" s="6" t="s">
        <v>735</v>
      </c>
      <c r="D181">
        <v>4</v>
      </c>
      <c r="E181">
        <v>4</v>
      </c>
      <c r="F181" t="s">
        <v>845</v>
      </c>
      <c r="G181" t="s">
        <v>894</v>
      </c>
      <c r="H181" t="s">
        <v>1385</v>
      </c>
      <c r="I181" t="s">
        <v>1269</v>
      </c>
      <c r="J181" t="s">
        <v>1387</v>
      </c>
      <c r="L181" t="s">
        <v>881</v>
      </c>
      <c r="M181" t="s">
        <v>877</v>
      </c>
      <c r="N181">
        <v>1</v>
      </c>
      <c r="O181">
        <v>3.4799999999999998E-2</v>
      </c>
    </row>
    <row r="182" spans="1:15">
      <c r="A182" s="8">
        <v>38535</v>
      </c>
      <c r="B182" s="6" t="s">
        <v>675</v>
      </c>
      <c r="C182" s="6" t="s">
        <v>735</v>
      </c>
      <c r="D182">
        <v>4</v>
      </c>
      <c r="E182">
        <v>4</v>
      </c>
      <c r="F182" t="s">
        <v>845</v>
      </c>
      <c r="G182" t="s">
        <v>1014</v>
      </c>
      <c r="H182" t="s">
        <v>1391</v>
      </c>
      <c r="J182" t="s">
        <v>1392</v>
      </c>
      <c r="L182" t="s">
        <v>880</v>
      </c>
      <c r="M182" t="s">
        <v>877</v>
      </c>
      <c r="N182">
        <v>5</v>
      </c>
      <c r="O182">
        <v>3.7000000000000002E-3</v>
      </c>
    </row>
    <row r="183" spans="1:15">
      <c r="A183" s="8">
        <v>38535</v>
      </c>
      <c r="B183" s="6" t="s">
        <v>675</v>
      </c>
      <c r="C183" s="6" t="s">
        <v>735</v>
      </c>
      <c r="D183">
        <v>4</v>
      </c>
      <c r="E183">
        <v>4</v>
      </c>
      <c r="F183" t="s">
        <v>845</v>
      </c>
      <c r="G183" t="s">
        <v>1015</v>
      </c>
      <c r="L183" t="s">
        <v>883</v>
      </c>
      <c r="M183" t="s">
        <v>883</v>
      </c>
      <c r="N183" t="s">
        <v>887</v>
      </c>
      <c r="O183">
        <v>144.27179999999998</v>
      </c>
    </row>
    <row r="184" spans="1:15">
      <c r="A184" s="8">
        <v>38535</v>
      </c>
      <c r="B184" s="6" t="s">
        <v>675</v>
      </c>
      <c r="C184" s="6" t="s">
        <v>735</v>
      </c>
      <c r="D184">
        <v>4</v>
      </c>
      <c r="E184">
        <v>4</v>
      </c>
      <c r="F184" t="s">
        <v>845</v>
      </c>
      <c r="G184" t="s">
        <v>1016</v>
      </c>
      <c r="H184" t="s">
        <v>1393</v>
      </c>
      <c r="J184" t="s">
        <v>1394</v>
      </c>
      <c r="L184" t="s">
        <v>881</v>
      </c>
      <c r="M184" t="s">
        <v>877</v>
      </c>
      <c r="N184">
        <v>29</v>
      </c>
      <c r="O184">
        <v>6.1499999999999999E-2</v>
      </c>
    </row>
    <row r="185" spans="1:15">
      <c r="A185" s="8">
        <v>38535</v>
      </c>
      <c r="B185" s="6" t="s">
        <v>675</v>
      </c>
      <c r="C185" s="6" t="s">
        <v>735</v>
      </c>
      <c r="D185">
        <v>4</v>
      </c>
      <c r="E185">
        <v>4</v>
      </c>
      <c r="F185" t="s">
        <v>845</v>
      </c>
      <c r="G185" t="s">
        <v>1017</v>
      </c>
      <c r="K185" t="s">
        <v>1395</v>
      </c>
      <c r="L185" t="s">
        <v>884</v>
      </c>
      <c r="M185" t="s">
        <v>877</v>
      </c>
      <c r="N185">
        <v>500</v>
      </c>
      <c r="O185">
        <v>0.30840000000000001</v>
      </c>
    </row>
    <row r="186" spans="1:15">
      <c r="A186" s="8">
        <v>38535</v>
      </c>
      <c r="B186" s="6" t="s">
        <v>675</v>
      </c>
      <c r="C186" s="6" t="s">
        <v>735</v>
      </c>
      <c r="D186">
        <v>4</v>
      </c>
      <c r="E186">
        <v>4</v>
      </c>
      <c r="F186" t="s">
        <v>845</v>
      </c>
      <c r="G186" t="s">
        <v>1018</v>
      </c>
      <c r="H186" t="s">
        <v>1396</v>
      </c>
      <c r="I186" t="s">
        <v>1397</v>
      </c>
      <c r="J186" t="s">
        <v>1398</v>
      </c>
      <c r="L186" t="s">
        <v>881</v>
      </c>
      <c r="M186" t="s">
        <v>877</v>
      </c>
      <c r="N186">
        <v>14</v>
      </c>
      <c r="O186">
        <v>5.6300000000000003E-2</v>
      </c>
    </row>
    <row r="187" spans="1:15">
      <c r="A187" s="8">
        <v>38535</v>
      </c>
      <c r="B187" s="6" t="s">
        <v>675</v>
      </c>
      <c r="C187" s="6" t="s">
        <v>735</v>
      </c>
      <c r="D187">
        <v>4</v>
      </c>
      <c r="E187">
        <v>4</v>
      </c>
      <c r="F187" t="s">
        <v>845</v>
      </c>
      <c r="G187" t="s">
        <v>1083</v>
      </c>
      <c r="H187" t="s">
        <v>1527</v>
      </c>
      <c r="I187" t="s">
        <v>1528</v>
      </c>
      <c r="J187" t="s">
        <v>1529</v>
      </c>
      <c r="L187" t="s">
        <v>881</v>
      </c>
      <c r="M187" t="s">
        <v>877</v>
      </c>
      <c r="N187">
        <v>1</v>
      </c>
      <c r="O187">
        <v>4.2299999999999997E-2</v>
      </c>
    </row>
    <row r="188" spans="1:15">
      <c r="A188" s="8">
        <v>38535</v>
      </c>
      <c r="B188" s="6" t="s">
        <v>675</v>
      </c>
      <c r="C188" s="6" t="s">
        <v>735</v>
      </c>
      <c r="D188">
        <v>4</v>
      </c>
      <c r="E188">
        <v>4</v>
      </c>
      <c r="F188" t="s">
        <v>845</v>
      </c>
      <c r="G188" t="s">
        <v>1019</v>
      </c>
      <c r="H188" t="s">
        <v>1399</v>
      </c>
      <c r="I188" t="s">
        <v>1400</v>
      </c>
      <c r="J188" t="s">
        <v>1401</v>
      </c>
      <c r="L188" t="s">
        <v>881</v>
      </c>
      <c r="M188" t="s">
        <v>877</v>
      </c>
      <c r="N188">
        <v>6</v>
      </c>
      <c r="O188">
        <v>1.2200000000000001E-2</v>
      </c>
    </row>
    <row r="189" spans="1:15">
      <c r="A189" s="8">
        <v>38535</v>
      </c>
      <c r="B189" s="6" t="s">
        <v>675</v>
      </c>
      <c r="C189" s="6" t="s">
        <v>735</v>
      </c>
      <c r="D189">
        <v>4</v>
      </c>
      <c r="E189">
        <v>4</v>
      </c>
      <c r="F189" t="s">
        <v>845</v>
      </c>
      <c r="G189" t="s">
        <v>1021</v>
      </c>
      <c r="H189" t="s">
        <v>1402</v>
      </c>
      <c r="J189" t="s">
        <v>1403</v>
      </c>
      <c r="L189" t="s">
        <v>880</v>
      </c>
      <c r="M189" t="s">
        <v>877</v>
      </c>
      <c r="N189">
        <v>2</v>
      </c>
      <c r="O189">
        <v>3.2399999999999998E-2</v>
      </c>
    </row>
    <row r="190" spans="1:15">
      <c r="A190" s="8">
        <v>38535</v>
      </c>
      <c r="B190" s="6" t="s">
        <v>675</v>
      </c>
      <c r="C190" s="6" t="s">
        <v>735</v>
      </c>
      <c r="D190">
        <v>4</v>
      </c>
      <c r="E190">
        <v>4</v>
      </c>
      <c r="F190" t="s">
        <v>845</v>
      </c>
      <c r="G190" t="s">
        <v>1022</v>
      </c>
      <c r="H190" t="s">
        <v>1404</v>
      </c>
      <c r="I190" t="s">
        <v>1405</v>
      </c>
      <c r="J190" t="s">
        <v>1406</v>
      </c>
      <c r="K190" t="s">
        <v>1407</v>
      </c>
      <c r="L190" t="s">
        <v>882</v>
      </c>
      <c r="M190" t="s">
        <v>877</v>
      </c>
      <c r="N190">
        <v>87</v>
      </c>
      <c r="O190">
        <v>0.2437</v>
      </c>
    </row>
    <row r="191" spans="1:15">
      <c r="A191" s="8">
        <v>38535</v>
      </c>
      <c r="B191" s="6" t="s">
        <v>675</v>
      </c>
      <c r="C191" s="6" t="s">
        <v>735</v>
      </c>
      <c r="D191">
        <v>4</v>
      </c>
      <c r="E191">
        <v>4</v>
      </c>
      <c r="F191" t="s">
        <v>845</v>
      </c>
      <c r="G191" t="s">
        <v>1023</v>
      </c>
      <c r="H191" t="s">
        <v>1408</v>
      </c>
      <c r="I191" t="s">
        <v>1409</v>
      </c>
      <c r="J191" t="s">
        <v>1410</v>
      </c>
      <c r="L191" t="s">
        <v>881</v>
      </c>
      <c r="M191" t="s">
        <v>877</v>
      </c>
      <c r="N191">
        <v>5</v>
      </c>
      <c r="O191">
        <v>2.52E-2</v>
      </c>
    </row>
    <row r="192" spans="1:15">
      <c r="A192" s="8">
        <v>38535</v>
      </c>
      <c r="B192" s="6" t="s">
        <v>675</v>
      </c>
      <c r="C192" s="6" t="s">
        <v>735</v>
      </c>
      <c r="D192">
        <v>4</v>
      </c>
      <c r="E192">
        <v>4</v>
      </c>
      <c r="F192" t="s">
        <v>845</v>
      </c>
      <c r="G192" t="s">
        <v>895</v>
      </c>
      <c r="H192" t="s">
        <v>1411</v>
      </c>
      <c r="I192" t="s">
        <v>1530</v>
      </c>
      <c r="J192" t="s">
        <v>1413</v>
      </c>
      <c r="K192" t="s">
        <v>1414</v>
      </c>
      <c r="L192" t="s">
        <v>880</v>
      </c>
      <c r="M192" t="s">
        <v>877</v>
      </c>
      <c r="N192">
        <v>2</v>
      </c>
      <c r="O192">
        <v>1.5699999999999999E-2</v>
      </c>
    </row>
    <row r="193" spans="1:15">
      <c r="A193" s="8">
        <v>38535</v>
      </c>
      <c r="B193" s="6" t="s">
        <v>675</v>
      </c>
      <c r="C193" s="6" t="s">
        <v>735</v>
      </c>
      <c r="D193">
        <v>4</v>
      </c>
      <c r="E193">
        <v>4</v>
      </c>
      <c r="F193" t="s">
        <v>845</v>
      </c>
      <c r="G193" t="s">
        <v>1026</v>
      </c>
      <c r="K193" t="s">
        <v>1417</v>
      </c>
      <c r="L193" t="s">
        <v>882</v>
      </c>
      <c r="M193" t="s">
        <v>877</v>
      </c>
      <c r="N193">
        <v>45</v>
      </c>
      <c r="O193">
        <v>4.87E-2</v>
      </c>
    </row>
    <row r="194" spans="1:15">
      <c r="A194" s="8">
        <v>38535</v>
      </c>
      <c r="B194" s="6" t="s">
        <v>675</v>
      </c>
      <c r="C194" s="6" t="s">
        <v>735</v>
      </c>
      <c r="D194">
        <v>4</v>
      </c>
      <c r="E194">
        <v>4</v>
      </c>
      <c r="F194" t="s">
        <v>845</v>
      </c>
      <c r="G194" t="s">
        <v>897</v>
      </c>
      <c r="H194" t="s">
        <v>1085</v>
      </c>
      <c r="J194" t="s">
        <v>1276</v>
      </c>
      <c r="L194" t="s">
        <v>881</v>
      </c>
      <c r="M194" t="s">
        <v>877</v>
      </c>
      <c r="N194">
        <v>1</v>
      </c>
      <c r="O194">
        <v>7.0000000000000007E-2</v>
      </c>
    </row>
    <row r="195" spans="1:15">
      <c r="A195" s="8">
        <v>38535</v>
      </c>
      <c r="B195" s="6" t="s">
        <v>675</v>
      </c>
      <c r="C195" s="6" t="s">
        <v>735</v>
      </c>
      <c r="D195">
        <v>4</v>
      </c>
      <c r="E195">
        <v>4</v>
      </c>
      <c r="F195" t="s">
        <v>845</v>
      </c>
      <c r="G195" t="s">
        <v>1027</v>
      </c>
      <c r="H195" t="s">
        <v>1418</v>
      </c>
      <c r="J195" t="s">
        <v>1419</v>
      </c>
      <c r="L195" t="s">
        <v>881</v>
      </c>
      <c r="M195" t="s">
        <v>877</v>
      </c>
      <c r="N195">
        <v>25</v>
      </c>
      <c r="O195">
        <v>0.42709999999999998</v>
      </c>
    </row>
    <row r="196" spans="1:15">
      <c r="A196" s="8">
        <v>38535</v>
      </c>
      <c r="B196" s="6" t="s">
        <v>675</v>
      </c>
      <c r="C196" s="6" t="s">
        <v>735</v>
      </c>
      <c r="D196">
        <v>4</v>
      </c>
      <c r="E196">
        <v>4</v>
      </c>
      <c r="F196" t="s">
        <v>845</v>
      </c>
      <c r="G196" t="s">
        <v>1028</v>
      </c>
      <c r="H196" t="s">
        <v>1420</v>
      </c>
      <c r="J196" t="s">
        <v>1421</v>
      </c>
      <c r="L196" t="s">
        <v>881</v>
      </c>
      <c r="M196" t="s">
        <v>877</v>
      </c>
      <c r="N196">
        <v>66</v>
      </c>
      <c r="O196">
        <v>8.1799999999999998E-2</v>
      </c>
    </row>
    <row r="197" spans="1:15">
      <c r="A197" s="8">
        <v>38535</v>
      </c>
      <c r="B197" s="6" t="s">
        <v>675</v>
      </c>
      <c r="C197" s="6" t="s">
        <v>735</v>
      </c>
      <c r="D197">
        <v>4</v>
      </c>
      <c r="E197">
        <v>4</v>
      </c>
      <c r="F197" t="s">
        <v>845</v>
      </c>
      <c r="G197" t="s">
        <v>1029</v>
      </c>
      <c r="H197" t="s">
        <v>1422</v>
      </c>
      <c r="I197" t="s">
        <v>1423</v>
      </c>
      <c r="J197" t="s">
        <v>1424</v>
      </c>
      <c r="L197" t="s">
        <v>881</v>
      </c>
      <c r="M197" t="s">
        <v>877</v>
      </c>
      <c r="N197">
        <v>6</v>
      </c>
      <c r="O197">
        <v>2.3800000000000002E-2</v>
      </c>
    </row>
    <row r="198" spans="1:15">
      <c r="A198" s="8">
        <v>38535</v>
      </c>
      <c r="B198" s="6" t="s">
        <v>675</v>
      </c>
      <c r="C198" s="6" t="s">
        <v>735</v>
      </c>
      <c r="D198">
        <v>4</v>
      </c>
      <c r="E198">
        <v>4</v>
      </c>
      <c r="F198" t="s">
        <v>845</v>
      </c>
      <c r="G198" t="s">
        <v>1030</v>
      </c>
      <c r="H198" t="s">
        <v>1422</v>
      </c>
      <c r="I198" t="s">
        <v>1423</v>
      </c>
      <c r="J198" t="s">
        <v>1424</v>
      </c>
      <c r="L198" t="s">
        <v>881</v>
      </c>
      <c r="M198" t="s">
        <v>877</v>
      </c>
      <c r="N198">
        <v>9</v>
      </c>
      <c r="O198">
        <v>0.33610000000000001</v>
      </c>
    </row>
    <row r="199" spans="1:15">
      <c r="A199" s="8">
        <v>38535</v>
      </c>
      <c r="B199" s="6" t="s">
        <v>675</v>
      </c>
      <c r="C199" s="6" t="s">
        <v>735</v>
      </c>
      <c r="D199">
        <v>4</v>
      </c>
      <c r="E199">
        <v>4</v>
      </c>
      <c r="F199" t="s">
        <v>845</v>
      </c>
      <c r="G199" t="s">
        <v>1031</v>
      </c>
      <c r="H199" t="s">
        <v>1422</v>
      </c>
      <c r="I199" t="s">
        <v>1425</v>
      </c>
      <c r="J199" t="s">
        <v>1424</v>
      </c>
      <c r="L199" t="s">
        <v>881</v>
      </c>
      <c r="M199" t="s">
        <v>877</v>
      </c>
      <c r="N199">
        <v>5</v>
      </c>
      <c r="O199">
        <v>2.0000000000000001E-4</v>
      </c>
    </row>
    <row r="200" spans="1:15">
      <c r="A200" s="8">
        <v>38535</v>
      </c>
      <c r="B200" s="6" t="s">
        <v>675</v>
      </c>
      <c r="C200" s="6" t="s">
        <v>735</v>
      </c>
      <c r="D200">
        <v>4</v>
      </c>
      <c r="E200">
        <v>4</v>
      </c>
      <c r="F200" t="s">
        <v>845</v>
      </c>
      <c r="G200" t="s">
        <v>1032</v>
      </c>
      <c r="H200" t="s">
        <v>1426</v>
      </c>
      <c r="J200" t="s">
        <v>1427</v>
      </c>
      <c r="L200" t="s">
        <v>880</v>
      </c>
      <c r="M200" t="s">
        <v>877</v>
      </c>
      <c r="N200">
        <v>1</v>
      </c>
      <c r="O200">
        <v>4.1200000000000001E-2</v>
      </c>
    </row>
    <row r="201" spans="1:15">
      <c r="A201" s="8">
        <v>38535</v>
      </c>
      <c r="B201" s="6" t="s">
        <v>675</v>
      </c>
      <c r="C201" s="6" t="s">
        <v>735</v>
      </c>
      <c r="D201">
        <v>4</v>
      </c>
      <c r="E201">
        <v>4</v>
      </c>
      <c r="F201" t="s">
        <v>845</v>
      </c>
      <c r="G201" t="s">
        <v>1033</v>
      </c>
      <c r="H201" t="s">
        <v>966</v>
      </c>
      <c r="J201" t="s">
        <v>1428</v>
      </c>
      <c r="L201" t="s">
        <v>881</v>
      </c>
      <c r="M201" t="s">
        <v>877</v>
      </c>
      <c r="N201">
        <v>10</v>
      </c>
      <c r="O201">
        <v>0.14560000000000001</v>
      </c>
    </row>
    <row r="202" spans="1:15">
      <c r="A202" s="8">
        <v>38535</v>
      </c>
      <c r="B202" s="6" t="s">
        <v>675</v>
      </c>
      <c r="C202" s="6" t="s">
        <v>735</v>
      </c>
      <c r="D202">
        <v>4</v>
      </c>
      <c r="E202">
        <v>4</v>
      </c>
      <c r="F202" t="s">
        <v>845</v>
      </c>
      <c r="G202" t="s">
        <v>1034</v>
      </c>
      <c r="H202" t="s">
        <v>1429</v>
      </c>
      <c r="I202" t="s">
        <v>1430</v>
      </c>
      <c r="J202" t="s">
        <v>1431</v>
      </c>
      <c r="L202" t="s">
        <v>881</v>
      </c>
      <c r="M202" t="s">
        <v>877</v>
      </c>
      <c r="N202">
        <v>5</v>
      </c>
      <c r="O202">
        <v>1.0500000000000001E-2</v>
      </c>
    </row>
    <row r="203" spans="1:15">
      <c r="A203" s="8">
        <v>38535</v>
      </c>
      <c r="B203" s="6" t="s">
        <v>675</v>
      </c>
      <c r="C203" s="6" t="s">
        <v>735</v>
      </c>
      <c r="D203">
        <v>4</v>
      </c>
      <c r="E203">
        <v>4</v>
      </c>
      <c r="F203" t="s">
        <v>845</v>
      </c>
      <c r="G203" t="s">
        <v>1035</v>
      </c>
      <c r="J203" t="s">
        <v>1432</v>
      </c>
      <c r="K203" t="s">
        <v>1433</v>
      </c>
      <c r="L203" t="s">
        <v>882</v>
      </c>
      <c r="M203" t="s">
        <v>877</v>
      </c>
      <c r="N203">
        <v>84</v>
      </c>
      <c r="O203">
        <v>2.9399999999999999E-2</v>
      </c>
    </row>
    <row r="204" spans="1:15">
      <c r="A204" s="8">
        <v>38535</v>
      </c>
      <c r="B204" s="6" t="s">
        <v>675</v>
      </c>
      <c r="C204" s="6" t="s">
        <v>735</v>
      </c>
      <c r="D204">
        <v>4</v>
      </c>
      <c r="E204">
        <v>4</v>
      </c>
      <c r="F204" t="s">
        <v>845</v>
      </c>
      <c r="G204" t="s">
        <v>1036</v>
      </c>
      <c r="K204" t="s">
        <v>1434</v>
      </c>
      <c r="L204" t="s">
        <v>885</v>
      </c>
      <c r="M204" t="s">
        <v>877</v>
      </c>
      <c r="N204">
        <v>14</v>
      </c>
      <c r="O204">
        <v>3.2300000000000002E-2</v>
      </c>
    </row>
    <row r="205" spans="1:15">
      <c r="A205" s="8">
        <v>38535</v>
      </c>
      <c r="B205" s="6" t="s">
        <v>675</v>
      </c>
      <c r="C205" s="6" t="s">
        <v>735</v>
      </c>
      <c r="D205">
        <v>4</v>
      </c>
      <c r="E205">
        <v>4</v>
      </c>
      <c r="F205" t="s">
        <v>845</v>
      </c>
      <c r="G205" t="s">
        <v>1084</v>
      </c>
      <c r="H205" t="s">
        <v>1531</v>
      </c>
      <c r="I205" t="s">
        <v>1532</v>
      </c>
      <c r="J205" t="s">
        <v>1533</v>
      </c>
      <c r="K205" t="s">
        <v>1534</v>
      </c>
      <c r="L205" t="s">
        <v>1094</v>
      </c>
      <c r="M205" t="s">
        <v>877</v>
      </c>
      <c r="N205">
        <v>2</v>
      </c>
      <c r="O205">
        <v>2.6200000000000001E-2</v>
      </c>
    </row>
    <row r="206" spans="1:15">
      <c r="A206" s="8">
        <v>38535</v>
      </c>
      <c r="B206" s="6" t="s">
        <v>675</v>
      </c>
      <c r="C206" s="6" t="s">
        <v>735</v>
      </c>
      <c r="D206">
        <v>4</v>
      </c>
      <c r="E206">
        <v>4</v>
      </c>
      <c r="F206" t="s">
        <v>845</v>
      </c>
      <c r="G206" t="s">
        <v>1085</v>
      </c>
      <c r="H206" t="s">
        <v>1085</v>
      </c>
      <c r="J206" t="s">
        <v>1276</v>
      </c>
      <c r="L206" t="s">
        <v>881</v>
      </c>
      <c r="M206" t="s">
        <v>877</v>
      </c>
      <c r="N206">
        <v>2</v>
      </c>
      <c r="O206">
        <v>0.21629999999999999</v>
      </c>
    </row>
    <row r="207" spans="1:15">
      <c r="A207" s="8">
        <v>38535</v>
      </c>
      <c r="B207" s="6" t="s">
        <v>675</v>
      </c>
      <c r="C207" s="6" t="s">
        <v>735</v>
      </c>
      <c r="D207">
        <v>4</v>
      </c>
      <c r="E207">
        <v>4</v>
      </c>
      <c r="F207" t="s">
        <v>845</v>
      </c>
      <c r="G207" t="s">
        <v>860</v>
      </c>
      <c r="J207" t="s">
        <v>1436</v>
      </c>
      <c r="L207" t="s">
        <v>880</v>
      </c>
      <c r="M207" t="s">
        <v>877</v>
      </c>
      <c r="N207">
        <v>4</v>
      </c>
      <c r="O207">
        <v>4.4999999999999997E-3</v>
      </c>
    </row>
    <row r="208" spans="1:15">
      <c r="A208" s="8">
        <v>38535</v>
      </c>
      <c r="B208" s="6" t="s">
        <v>675</v>
      </c>
      <c r="C208" s="6" t="s">
        <v>735</v>
      </c>
      <c r="D208">
        <v>4</v>
      </c>
      <c r="E208">
        <v>4</v>
      </c>
      <c r="F208" t="s">
        <v>845</v>
      </c>
      <c r="G208" t="s">
        <v>1062</v>
      </c>
      <c r="H208" t="s">
        <v>1280</v>
      </c>
      <c r="I208" t="s">
        <v>1498</v>
      </c>
      <c r="J208" t="s">
        <v>1499</v>
      </c>
      <c r="L208" t="s">
        <v>1071</v>
      </c>
      <c r="M208" t="s">
        <v>877</v>
      </c>
      <c r="N208">
        <v>5</v>
      </c>
      <c r="O208">
        <v>0.61409999999999998</v>
      </c>
    </row>
    <row r="209" spans="1:15">
      <c r="A209" s="8">
        <v>38535</v>
      </c>
      <c r="B209" s="6" t="s">
        <v>675</v>
      </c>
      <c r="C209" s="6" t="s">
        <v>735</v>
      </c>
      <c r="D209">
        <v>4</v>
      </c>
      <c r="E209">
        <v>4</v>
      </c>
      <c r="F209" t="s">
        <v>845</v>
      </c>
      <c r="G209" t="s">
        <v>1063</v>
      </c>
      <c r="H209" t="s">
        <v>1500</v>
      </c>
      <c r="I209" t="s">
        <v>1501</v>
      </c>
      <c r="J209" t="s">
        <v>1502</v>
      </c>
      <c r="L209" t="s">
        <v>881</v>
      </c>
      <c r="M209" t="s">
        <v>877</v>
      </c>
      <c r="N209">
        <v>2</v>
      </c>
      <c r="O209">
        <v>8.0999999999999996E-3</v>
      </c>
    </row>
    <row r="210" spans="1:15">
      <c r="A210" s="8">
        <v>38535</v>
      </c>
      <c r="B210" s="6" t="s">
        <v>675</v>
      </c>
      <c r="C210" s="6" t="s">
        <v>735</v>
      </c>
      <c r="D210">
        <v>4</v>
      </c>
      <c r="E210">
        <v>4</v>
      </c>
      <c r="F210" t="s">
        <v>845</v>
      </c>
      <c r="G210" t="s">
        <v>861</v>
      </c>
      <c r="H210" t="s">
        <v>1441</v>
      </c>
      <c r="I210" t="s">
        <v>1442</v>
      </c>
      <c r="J210" t="s">
        <v>1443</v>
      </c>
      <c r="L210" t="s">
        <v>886</v>
      </c>
      <c r="M210" t="s">
        <v>877</v>
      </c>
      <c r="N210">
        <v>33</v>
      </c>
      <c r="O210">
        <v>0.93459999999999999</v>
      </c>
    </row>
    <row r="211" spans="1:15">
      <c r="A211" s="8">
        <v>38535</v>
      </c>
      <c r="B211" s="6" t="s">
        <v>675</v>
      </c>
      <c r="C211" s="6" t="s">
        <v>735</v>
      </c>
      <c r="D211">
        <v>4</v>
      </c>
      <c r="E211">
        <v>4</v>
      </c>
      <c r="F211" t="s">
        <v>845</v>
      </c>
      <c r="G211" t="s">
        <v>862</v>
      </c>
      <c r="H211" t="s">
        <v>1444</v>
      </c>
      <c r="I211" t="s">
        <v>1445</v>
      </c>
      <c r="J211" t="s">
        <v>1446</v>
      </c>
      <c r="L211" t="s">
        <v>886</v>
      </c>
      <c r="M211" t="s">
        <v>877</v>
      </c>
      <c r="N211">
        <v>16</v>
      </c>
      <c r="O211">
        <v>0.38090000000000002</v>
      </c>
    </row>
    <row r="212" spans="1:15">
      <c r="A212" s="8">
        <v>38535</v>
      </c>
      <c r="B212" s="6" t="s">
        <v>675</v>
      </c>
      <c r="C212" s="6" t="s">
        <v>735</v>
      </c>
      <c r="D212">
        <v>4</v>
      </c>
      <c r="E212">
        <v>4</v>
      </c>
      <c r="F212" t="s">
        <v>845</v>
      </c>
      <c r="G212" t="s">
        <v>863</v>
      </c>
      <c r="J212" t="s">
        <v>1447</v>
      </c>
      <c r="L212" t="s">
        <v>886</v>
      </c>
      <c r="M212" t="s">
        <v>877</v>
      </c>
      <c r="N212">
        <v>31</v>
      </c>
      <c r="O212">
        <v>4.1300000000000003E-2</v>
      </c>
    </row>
    <row r="213" spans="1:15">
      <c r="A213" s="8">
        <v>38535</v>
      </c>
      <c r="B213" s="6" t="s">
        <v>675</v>
      </c>
      <c r="C213" s="6" t="s">
        <v>735</v>
      </c>
      <c r="D213">
        <v>4</v>
      </c>
      <c r="E213">
        <v>4</v>
      </c>
      <c r="F213" t="s">
        <v>845</v>
      </c>
      <c r="G213" t="s">
        <v>864</v>
      </c>
      <c r="H213" t="s">
        <v>1448</v>
      </c>
      <c r="I213" t="s">
        <v>1449</v>
      </c>
      <c r="J213" t="s">
        <v>1450</v>
      </c>
      <c r="L213" t="s">
        <v>886</v>
      </c>
      <c r="M213" t="s">
        <v>877</v>
      </c>
      <c r="N213">
        <v>2</v>
      </c>
      <c r="O213">
        <v>2.1399999999999999E-2</v>
      </c>
    </row>
    <row r="214" spans="1:15">
      <c r="A214" s="8">
        <v>38535</v>
      </c>
      <c r="B214" s="6" t="s">
        <v>675</v>
      </c>
      <c r="C214" s="6" t="s">
        <v>735</v>
      </c>
      <c r="D214">
        <v>4</v>
      </c>
      <c r="E214">
        <v>4</v>
      </c>
      <c r="F214" t="s">
        <v>845</v>
      </c>
      <c r="G214" t="s">
        <v>865</v>
      </c>
      <c r="H214" t="s">
        <v>1451</v>
      </c>
      <c r="J214" t="s">
        <v>1447</v>
      </c>
      <c r="L214" t="s">
        <v>886</v>
      </c>
      <c r="M214" t="s">
        <v>877</v>
      </c>
      <c r="N214">
        <v>10</v>
      </c>
      <c r="O214">
        <v>6.2600000000000003E-2</v>
      </c>
    </row>
    <row r="215" spans="1:15">
      <c r="A215" s="8">
        <v>38535</v>
      </c>
      <c r="B215" s="6" t="s">
        <v>675</v>
      </c>
      <c r="C215" s="6" t="s">
        <v>735</v>
      </c>
      <c r="D215">
        <v>4</v>
      </c>
      <c r="E215">
        <v>4</v>
      </c>
      <c r="F215" t="s">
        <v>845</v>
      </c>
      <c r="G215" t="s">
        <v>869</v>
      </c>
      <c r="J215" t="s">
        <v>1248</v>
      </c>
      <c r="L215" t="s">
        <v>886</v>
      </c>
      <c r="M215" t="s">
        <v>877</v>
      </c>
      <c r="N215">
        <v>9</v>
      </c>
      <c r="O215">
        <v>1.4200000000000001E-2</v>
      </c>
    </row>
    <row r="216" spans="1:15">
      <c r="A216" s="8">
        <v>38535</v>
      </c>
      <c r="B216" s="6" t="s">
        <v>675</v>
      </c>
      <c r="C216" s="6" t="s">
        <v>735</v>
      </c>
      <c r="D216">
        <v>4</v>
      </c>
      <c r="E216">
        <v>4</v>
      </c>
      <c r="F216" t="s">
        <v>845</v>
      </c>
      <c r="G216" t="s">
        <v>1064</v>
      </c>
      <c r="J216" t="s">
        <v>1503</v>
      </c>
      <c r="L216" t="s">
        <v>886</v>
      </c>
      <c r="M216" t="s">
        <v>877</v>
      </c>
      <c r="N216">
        <v>7</v>
      </c>
      <c r="O216">
        <v>4.1599999999999998E-2</v>
      </c>
    </row>
    <row r="217" spans="1:15">
      <c r="A217" s="8">
        <v>38535</v>
      </c>
      <c r="B217" s="6" t="s">
        <v>675</v>
      </c>
      <c r="C217" s="6" t="s">
        <v>735</v>
      </c>
      <c r="D217">
        <v>4</v>
      </c>
      <c r="E217">
        <v>4</v>
      </c>
      <c r="F217" t="s">
        <v>845</v>
      </c>
      <c r="G217" t="s">
        <v>870</v>
      </c>
      <c r="J217" t="s">
        <v>1249</v>
      </c>
      <c r="L217" t="s">
        <v>886</v>
      </c>
      <c r="M217" t="s">
        <v>877</v>
      </c>
      <c r="N217">
        <v>3</v>
      </c>
      <c r="O217">
        <v>2.3E-3</v>
      </c>
    </row>
    <row r="218" spans="1:15">
      <c r="A218" s="8">
        <v>38535</v>
      </c>
      <c r="B218" s="6" t="s">
        <v>675</v>
      </c>
      <c r="C218" s="6" t="s">
        <v>735</v>
      </c>
      <c r="D218">
        <v>4</v>
      </c>
      <c r="E218">
        <v>4</v>
      </c>
      <c r="F218" t="s">
        <v>845</v>
      </c>
      <c r="G218" t="s">
        <v>1066</v>
      </c>
      <c r="H218" t="s">
        <v>1535</v>
      </c>
      <c r="J218" t="s">
        <v>1536</v>
      </c>
      <c r="L218" t="s">
        <v>879</v>
      </c>
      <c r="M218" t="s">
        <v>877</v>
      </c>
      <c r="N218">
        <v>1</v>
      </c>
      <c r="O218">
        <v>9.1999999999999998E-2</v>
      </c>
    </row>
    <row r="219" spans="1:15">
      <c r="A219" s="8">
        <v>38535</v>
      </c>
      <c r="B219" s="6" t="s">
        <v>675</v>
      </c>
      <c r="C219" s="6" t="s">
        <v>735</v>
      </c>
      <c r="D219">
        <v>4</v>
      </c>
      <c r="E219">
        <v>4</v>
      </c>
      <c r="F219" t="s">
        <v>845</v>
      </c>
      <c r="G219" t="s">
        <v>1067</v>
      </c>
      <c r="H219" t="s">
        <v>1516</v>
      </c>
      <c r="J219" t="s">
        <v>1517</v>
      </c>
      <c r="L219" t="s">
        <v>1072</v>
      </c>
      <c r="M219" t="s">
        <v>877</v>
      </c>
      <c r="N219">
        <v>2</v>
      </c>
      <c r="O219">
        <v>4.0899999999999999E-2</v>
      </c>
    </row>
    <row r="220" spans="1:15">
      <c r="A220" s="8">
        <v>38535</v>
      </c>
      <c r="B220" s="6" t="s">
        <v>675</v>
      </c>
      <c r="C220" s="6" t="s">
        <v>735</v>
      </c>
      <c r="D220">
        <v>4</v>
      </c>
      <c r="E220">
        <v>4</v>
      </c>
      <c r="F220" t="s">
        <v>845</v>
      </c>
      <c r="G220" t="s">
        <v>1077</v>
      </c>
      <c r="H220" t="s">
        <v>1273</v>
      </c>
      <c r="J220" t="s">
        <v>1274</v>
      </c>
      <c r="K220" t="s">
        <v>1518</v>
      </c>
      <c r="L220" t="s">
        <v>880</v>
      </c>
      <c r="M220" t="s">
        <v>877</v>
      </c>
      <c r="N220">
        <v>3</v>
      </c>
      <c r="O220">
        <v>3.2000000000000002E-3</v>
      </c>
    </row>
    <row r="221" spans="1:15">
      <c r="A221" s="8">
        <v>38535</v>
      </c>
      <c r="B221" s="6" t="s">
        <v>675</v>
      </c>
      <c r="C221" s="6" t="s">
        <v>735</v>
      </c>
      <c r="D221">
        <v>4</v>
      </c>
      <c r="E221">
        <v>4</v>
      </c>
      <c r="F221" t="s">
        <v>845</v>
      </c>
      <c r="G221" t="s">
        <v>873</v>
      </c>
      <c r="J221" t="s">
        <v>873</v>
      </c>
      <c r="L221" t="s">
        <v>880</v>
      </c>
      <c r="M221" t="s">
        <v>877</v>
      </c>
      <c r="N221">
        <v>9</v>
      </c>
      <c r="O221">
        <v>0.11509999999999999</v>
      </c>
    </row>
    <row r="222" spans="1:15">
      <c r="A222" s="8">
        <v>38535</v>
      </c>
      <c r="B222" s="6" t="s">
        <v>675</v>
      </c>
      <c r="C222" s="6" t="s">
        <v>735</v>
      </c>
      <c r="D222">
        <v>4</v>
      </c>
      <c r="E222">
        <v>4</v>
      </c>
      <c r="F222" t="s">
        <v>845</v>
      </c>
      <c r="G222" t="s">
        <v>1086</v>
      </c>
      <c r="L222" t="s">
        <v>1093</v>
      </c>
      <c r="M222" t="s">
        <v>877</v>
      </c>
      <c r="N222" t="s">
        <v>887</v>
      </c>
      <c r="O222">
        <v>11.7089</v>
      </c>
    </row>
    <row r="223" spans="1:15">
      <c r="A223" s="8">
        <v>38535</v>
      </c>
      <c r="B223" s="6" t="s">
        <v>675</v>
      </c>
      <c r="C223" s="6" t="s">
        <v>735</v>
      </c>
      <c r="D223">
        <v>4</v>
      </c>
      <c r="E223">
        <v>4</v>
      </c>
      <c r="F223" t="s">
        <v>845</v>
      </c>
      <c r="G223" t="s">
        <v>1087</v>
      </c>
      <c r="H223" t="s">
        <v>1537</v>
      </c>
      <c r="I223" t="s">
        <v>1538</v>
      </c>
      <c r="J223" t="s">
        <v>1539</v>
      </c>
      <c r="L223" t="s">
        <v>1095</v>
      </c>
      <c r="M223" t="s">
        <v>877</v>
      </c>
      <c r="N223">
        <v>2</v>
      </c>
      <c r="O223">
        <v>0.61799999999999999</v>
      </c>
    </row>
    <row r="224" spans="1:15">
      <c r="A224" s="8">
        <v>38535</v>
      </c>
      <c r="B224" s="6" t="s">
        <v>675</v>
      </c>
      <c r="C224" s="6" t="s">
        <v>735</v>
      </c>
      <c r="D224">
        <v>4</v>
      </c>
      <c r="E224">
        <v>4</v>
      </c>
      <c r="F224" t="s">
        <v>845</v>
      </c>
      <c r="G224" t="s">
        <v>874</v>
      </c>
      <c r="H224" t="s">
        <v>1253</v>
      </c>
      <c r="I224" t="s">
        <v>1254</v>
      </c>
      <c r="J224" t="s">
        <v>1255</v>
      </c>
      <c r="K224" t="s">
        <v>1414</v>
      </c>
      <c r="L224" t="s">
        <v>880</v>
      </c>
      <c r="M224" t="s">
        <v>877</v>
      </c>
      <c r="N224">
        <v>11</v>
      </c>
      <c r="O224">
        <v>1.7999999999999999E-2</v>
      </c>
    </row>
    <row r="225" spans="1:15">
      <c r="A225" s="8">
        <v>38535</v>
      </c>
      <c r="B225" s="6" t="s">
        <v>675</v>
      </c>
      <c r="C225" s="6" t="s">
        <v>735</v>
      </c>
      <c r="D225">
        <v>4</v>
      </c>
      <c r="E225">
        <v>4</v>
      </c>
      <c r="F225" t="s">
        <v>845</v>
      </c>
      <c r="G225" t="s">
        <v>875</v>
      </c>
      <c r="J225" t="s">
        <v>1256</v>
      </c>
      <c r="L225" t="s">
        <v>886</v>
      </c>
      <c r="M225" t="s">
        <v>877</v>
      </c>
      <c r="N225">
        <v>16</v>
      </c>
      <c r="O225">
        <v>3.1300000000000001E-2</v>
      </c>
    </row>
    <row r="226" spans="1:15">
      <c r="A226" s="8">
        <v>38535</v>
      </c>
      <c r="B226" s="6" t="s">
        <v>675</v>
      </c>
      <c r="C226" s="6" t="s">
        <v>735</v>
      </c>
      <c r="D226">
        <v>4</v>
      </c>
      <c r="E226">
        <v>4</v>
      </c>
      <c r="F226" t="s">
        <v>845</v>
      </c>
      <c r="G226" t="s">
        <v>1068</v>
      </c>
      <c r="H226" t="s">
        <v>1511</v>
      </c>
      <c r="I226" t="s">
        <v>1512</v>
      </c>
      <c r="J226" t="s">
        <v>1454</v>
      </c>
      <c r="L226" t="s">
        <v>886</v>
      </c>
      <c r="M226" t="s">
        <v>877</v>
      </c>
      <c r="N226">
        <v>3</v>
      </c>
      <c r="O226">
        <v>5.1999999999999998E-3</v>
      </c>
    </row>
    <row r="227" spans="1:15">
      <c r="A227" s="8">
        <v>38535</v>
      </c>
      <c r="B227" s="6" t="s">
        <v>675</v>
      </c>
      <c r="C227" s="6" t="s">
        <v>735</v>
      </c>
      <c r="D227">
        <v>4</v>
      </c>
      <c r="E227">
        <v>4</v>
      </c>
      <c r="F227" t="s">
        <v>845</v>
      </c>
      <c r="G227" t="s">
        <v>1069</v>
      </c>
      <c r="H227" t="s">
        <v>1513</v>
      </c>
      <c r="J227" t="s">
        <v>1514</v>
      </c>
      <c r="L227" t="s">
        <v>886</v>
      </c>
      <c r="M227" t="s">
        <v>877</v>
      </c>
      <c r="N227">
        <v>6</v>
      </c>
      <c r="O227">
        <v>3.4799999999999998E-2</v>
      </c>
    </row>
    <row r="228" spans="1:15">
      <c r="A228" s="8">
        <v>38535</v>
      </c>
      <c r="B228" s="6" t="s">
        <v>670</v>
      </c>
      <c r="C228" s="6" t="s">
        <v>735</v>
      </c>
      <c r="D228">
        <v>4</v>
      </c>
      <c r="E228">
        <v>4</v>
      </c>
      <c r="F228" t="s">
        <v>845</v>
      </c>
      <c r="G228" t="s">
        <v>1079</v>
      </c>
      <c r="H228" t="s">
        <v>1540</v>
      </c>
      <c r="I228" t="s">
        <v>1541</v>
      </c>
      <c r="J228" t="s">
        <v>1079</v>
      </c>
      <c r="L228" t="s">
        <v>881</v>
      </c>
      <c r="M228" t="s">
        <v>877</v>
      </c>
      <c r="N228">
        <v>1</v>
      </c>
      <c r="O228">
        <v>9.1000000000000004E-3</v>
      </c>
    </row>
    <row r="229" spans="1:15">
      <c r="A229" s="8">
        <v>38535</v>
      </c>
      <c r="B229" s="6" t="s">
        <v>675</v>
      </c>
      <c r="C229" s="6" t="s">
        <v>735</v>
      </c>
      <c r="D229">
        <v>5</v>
      </c>
      <c r="E229">
        <v>5</v>
      </c>
      <c r="F229" t="s">
        <v>46</v>
      </c>
      <c r="G229" t="s">
        <v>889</v>
      </c>
      <c r="H229" t="s">
        <v>1542</v>
      </c>
      <c r="I229" t="s">
        <v>1543</v>
      </c>
      <c r="J229" t="s">
        <v>1259</v>
      </c>
      <c r="L229" t="s">
        <v>880</v>
      </c>
      <c r="M229" t="s">
        <v>877</v>
      </c>
      <c r="N229">
        <v>111</v>
      </c>
      <c r="O229">
        <v>0.2782</v>
      </c>
    </row>
    <row r="230" spans="1:15">
      <c r="A230" s="8">
        <v>38535</v>
      </c>
      <c r="B230" s="6" t="s">
        <v>675</v>
      </c>
      <c r="C230" s="6" t="s">
        <v>735</v>
      </c>
      <c r="D230">
        <v>5</v>
      </c>
      <c r="E230">
        <v>5</v>
      </c>
      <c r="F230" t="s">
        <v>46</v>
      </c>
      <c r="G230" t="s">
        <v>1001</v>
      </c>
      <c r="H230" t="s">
        <v>1163</v>
      </c>
      <c r="J230" t="s">
        <v>1164</v>
      </c>
      <c r="L230" t="s">
        <v>880</v>
      </c>
      <c r="M230" t="s">
        <v>877</v>
      </c>
      <c r="N230">
        <v>7</v>
      </c>
      <c r="O230">
        <v>3.0499999999999999E-2</v>
      </c>
    </row>
    <row r="231" spans="1:15">
      <c r="A231" s="8">
        <v>38535</v>
      </c>
      <c r="B231" s="6" t="s">
        <v>675</v>
      </c>
      <c r="C231" s="6" t="s">
        <v>735</v>
      </c>
      <c r="D231">
        <v>5</v>
      </c>
      <c r="E231">
        <v>5</v>
      </c>
      <c r="F231" t="s">
        <v>46</v>
      </c>
      <c r="G231" t="s">
        <v>1002</v>
      </c>
      <c r="J231" t="s">
        <v>1165</v>
      </c>
      <c r="L231" t="s">
        <v>880</v>
      </c>
      <c r="M231" t="s">
        <v>877</v>
      </c>
      <c r="N231">
        <v>2350</v>
      </c>
      <c r="O231">
        <v>4.3402000000000003</v>
      </c>
    </row>
    <row r="232" spans="1:15">
      <c r="A232" s="8">
        <v>38535</v>
      </c>
      <c r="B232" s="6" t="s">
        <v>675</v>
      </c>
      <c r="C232" s="6" t="s">
        <v>735</v>
      </c>
      <c r="D232">
        <v>5</v>
      </c>
      <c r="E232">
        <v>5</v>
      </c>
      <c r="F232" t="s">
        <v>46</v>
      </c>
      <c r="G232" t="s">
        <v>1004</v>
      </c>
      <c r="L232" t="s">
        <v>876</v>
      </c>
      <c r="M232" t="s">
        <v>876</v>
      </c>
      <c r="N232" t="s">
        <v>887</v>
      </c>
      <c r="O232">
        <v>1.2484999999999999</v>
      </c>
    </row>
    <row r="233" spans="1:15">
      <c r="A233" s="8">
        <v>38535</v>
      </c>
      <c r="B233" s="6" t="s">
        <v>675</v>
      </c>
      <c r="C233" s="6" t="s">
        <v>735</v>
      </c>
      <c r="D233">
        <v>5</v>
      </c>
      <c r="E233">
        <v>5</v>
      </c>
      <c r="F233" t="s">
        <v>46</v>
      </c>
      <c r="G233" t="s">
        <v>1009</v>
      </c>
      <c r="H233" t="s">
        <v>1377</v>
      </c>
      <c r="J233" t="s">
        <v>1009</v>
      </c>
      <c r="L233" t="s">
        <v>880</v>
      </c>
      <c r="M233" t="s">
        <v>877</v>
      </c>
      <c r="N233">
        <v>115</v>
      </c>
      <c r="O233">
        <v>0.20619999999999999</v>
      </c>
    </row>
    <row r="234" spans="1:15">
      <c r="A234" s="8">
        <v>38535</v>
      </c>
      <c r="B234" s="6" t="s">
        <v>675</v>
      </c>
      <c r="C234" s="6" t="s">
        <v>735</v>
      </c>
      <c r="D234">
        <v>5</v>
      </c>
      <c r="E234">
        <v>5</v>
      </c>
      <c r="F234" t="s">
        <v>1089</v>
      </c>
      <c r="G234" t="s">
        <v>892</v>
      </c>
      <c r="H234" t="s">
        <v>1263</v>
      </c>
      <c r="I234" t="s">
        <v>1265</v>
      </c>
      <c r="J234" t="s">
        <v>1264</v>
      </c>
      <c r="L234" t="s">
        <v>1070</v>
      </c>
      <c r="M234" t="s">
        <v>877</v>
      </c>
      <c r="N234">
        <v>1</v>
      </c>
      <c r="O234">
        <v>8.2699999999999996E-2</v>
      </c>
    </row>
    <row r="235" spans="1:15">
      <c r="A235" s="8">
        <v>38535</v>
      </c>
      <c r="B235" s="6" t="s">
        <v>675</v>
      </c>
      <c r="C235" s="6" t="s">
        <v>735</v>
      </c>
      <c r="D235">
        <v>5</v>
      </c>
      <c r="E235">
        <v>5</v>
      </c>
      <c r="F235" t="s">
        <v>1089</v>
      </c>
      <c r="G235" t="s">
        <v>1012</v>
      </c>
      <c r="H235" t="s">
        <v>1385</v>
      </c>
      <c r="I235" t="s">
        <v>1386</v>
      </c>
      <c r="J235" t="s">
        <v>1387</v>
      </c>
      <c r="L235" t="s">
        <v>881</v>
      </c>
      <c r="M235" t="s">
        <v>877</v>
      </c>
      <c r="N235">
        <v>1</v>
      </c>
      <c r="O235">
        <v>4.1000000000000003E-3</v>
      </c>
    </row>
    <row r="236" spans="1:15">
      <c r="A236" s="8">
        <v>38535</v>
      </c>
      <c r="B236" s="6" t="s">
        <v>675</v>
      </c>
      <c r="C236" s="6" t="s">
        <v>735</v>
      </c>
      <c r="D236">
        <v>5</v>
      </c>
      <c r="E236">
        <v>5</v>
      </c>
      <c r="F236" t="s">
        <v>1089</v>
      </c>
      <c r="G236" t="s">
        <v>1014</v>
      </c>
      <c r="H236" t="s">
        <v>1391</v>
      </c>
      <c r="J236" t="s">
        <v>1392</v>
      </c>
      <c r="L236" t="s">
        <v>880</v>
      </c>
      <c r="M236" t="s">
        <v>877</v>
      </c>
      <c r="N236">
        <v>6</v>
      </c>
      <c r="O236">
        <v>3.5999999999999999E-3</v>
      </c>
    </row>
    <row r="237" spans="1:15">
      <c r="A237" s="8">
        <v>38535</v>
      </c>
      <c r="B237" s="6" t="s">
        <v>675</v>
      </c>
      <c r="C237" s="6" t="s">
        <v>735</v>
      </c>
      <c r="D237">
        <v>5</v>
      </c>
      <c r="E237">
        <v>5</v>
      </c>
      <c r="F237" t="s">
        <v>1089</v>
      </c>
      <c r="G237" t="s">
        <v>1015</v>
      </c>
      <c r="L237" t="s">
        <v>883</v>
      </c>
      <c r="M237" t="s">
        <v>883</v>
      </c>
      <c r="N237" t="s">
        <v>887</v>
      </c>
      <c r="O237">
        <v>65.591300000000004</v>
      </c>
    </row>
    <row r="238" spans="1:15">
      <c r="A238" s="8">
        <v>38535</v>
      </c>
      <c r="B238" s="6" t="s">
        <v>675</v>
      </c>
      <c r="C238" s="6" t="s">
        <v>735</v>
      </c>
      <c r="D238">
        <v>5</v>
      </c>
      <c r="E238">
        <v>5</v>
      </c>
      <c r="F238" t="s">
        <v>1089</v>
      </c>
      <c r="G238" t="s">
        <v>1016</v>
      </c>
      <c r="H238" t="s">
        <v>1393</v>
      </c>
      <c r="J238" t="s">
        <v>1394</v>
      </c>
      <c r="L238" t="s">
        <v>881</v>
      </c>
      <c r="M238" t="s">
        <v>877</v>
      </c>
      <c r="N238">
        <v>4</v>
      </c>
      <c r="O238">
        <v>2.41E-2</v>
      </c>
    </row>
    <row r="239" spans="1:15">
      <c r="A239" s="8">
        <v>38535</v>
      </c>
      <c r="B239" s="6" t="s">
        <v>675</v>
      </c>
      <c r="C239" s="6" t="s">
        <v>735</v>
      </c>
      <c r="D239">
        <v>5</v>
      </c>
      <c r="E239">
        <v>5</v>
      </c>
      <c r="F239" t="s">
        <v>1089</v>
      </c>
      <c r="G239" t="s">
        <v>1017</v>
      </c>
      <c r="K239" t="s">
        <v>1395</v>
      </c>
      <c r="L239" t="s">
        <v>884</v>
      </c>
      <c r="M239" t="s">
        <v>877</v>
      </c>
      <c r="N239">
        <v>60</v>
      </c>
      <c r="O239">
        <v>2.2800000000000001E-2</v>
      </c>
    </row>
    <row r="240" spans="1:15">
      <c r="A240" s="8">
        <v>38535</v>
      </c>
      <c r="B240" s="6" t="s">
        <v>675</v>
      </c>
      <c r="C240" s="6" t="s">
        <v>735</v>
      </c>
      <c r="D240">
        <v>5</v>
      </c>
      <c r="E240">
        <v>5</v>
      </c>
      <c r="F240" t="s">
        <v>1089</v>
      </c>
      <c r="G240" t="s">
        <v>1018</v>
      </c>
      <c r="H240" t="s">
        <v>1396</v>
      </c>
      <c r="I240" t="s">
        <v>1397</v>
      </c>
      <c r="J240" t="s">
        <v>1398</v>
      </c>
      <c r="L240" t="s">
        <v>881</v>
      </c>
      <c r="M240" t="s">
        <v>877</v>
      </c>
      <c r="N240">
        <v>5</v>
      </c>
      <c r="O240">
        <v>3.1199999999999999E-2</v>
      </c>
    </row>
    <row r="241" spans="1:15">
      <c r="A241" s="8">
        <v>38535</v>
      </c>
      <c r="B241" s="6" t="s">
        <v>675</v>
      </c>
      <c r="C241" s="6" t="s">
        <v>735</v>
      </c>
      <c r="D241">
        <v>5</v>
      </c>
      <c r="E241">
        <v>5</v>
      </c>
      <c r="F241" t="s">
        <v>1089</v>
      </c>
      <c r="G241" t="s">
        <v>1019</v>
      </c>
      <c r="H241" t="s">
        <v>1399</v>
      </c>
      <c r="I241" t="s">
        <v>1400</v>
      </c>
      <c r="J241" t="s">
        <v>1401</v>
      </c>
      <c r="L241" t="s">
        <v>881</v>
      </c>
      <c r="M241" t="s">
        <v>877</v>
      </c>
      <c r="N241">
        <v>2</v>
      </c>
      <c r="O241">
        <v>0</v>
      </c>
    </row>
    <row r="242" spans="1:15">
      <c r="A242" s="8">
        <v>38535</v>
      </c>
      <c r="B242" s="6" t="s">
        <v>675</v>
      </c>
      <c r="C242" s="6" t="s">
        <v>735</v>
      </c>
      <c r="D242">
        <v>5</v>
      </c>
      <c r="E242">
        <v>5</v>
      </c>
      <c r="F242" t="s">
        <v>1089</v>
      </c>
      <c r="G242" t="s">
        <v>1022</v>
      </c>
      <c r="H242" t="s">
        <v>1404</v>
      </c>
      <c r="I242" t="s">
        <v>1405</v>
      </c>
      <c r="J242" t="s">
        <v>1406</v>
      </c>
      <c r="K242" t="s">
        <v>1407</v>
      </c>
      <c r="L242" t="s">
        <v>882</v>
      </c>
      <c r="M242" t="s">
        <v>877</v>
      </c>
      <c r="N242">
        <v>76</v>
      </c>
      <c r="O242">
        <v>0.1051</v>
      </c>
    </row>
    <row r="243" spans="1:15">
      <c r="A243" s="8">
        <v>38535</v>
      </c>
      <c r="B243" s="6" t="s">
        <v>675</v>
      </c>
      <c r="C243" s="6" t="s">
        <v>735</v>
      </c>
      <c r="D243">
        <v>5</v>
      </c>
      <c r="E243">
        <v>5</v>
      </c>
      <c r="F243" t="s">
        <v>1089</v>
      </c>
      <c r="G243" t="s">
        <v>1023</v>
      </c>
      <c r="H243" t="s">
        <v>1408</v>
      </c>
      <c r="I243" t="s">
        <v>1409</v>
      </c>
      <c r="J243" t="s">
        <v>1410</v>
      </c>
      <c r="L243" t="s">
        <v>881</v>
      </c>
      <c r="M243" t="s">
        <v>877</v>
      </c>
      <c r="N243">
        <v>19</v>
      </c>
      <c r="O243">
        <v>3.95E-2</v>
      </c>
    </row>
    <row r="244" spans="1:15">
      <c r="A244" s="8">
        <v>38535</v>
      </c>
      <c r="B244" s="6" t="s">
        <v>675</v>
      </c>
      <c r="C244" s="6" t="s">
        <v>735</v>
      </c>
      <c r="D244">
        <v>5</v>
      </c>
      <c r="E244">
        <v>5</v>
      </c>
      <c r="F244" t="s">
        <v>1089</v>
      </c>
      <c r="G244" t="s">
        <v>1026</v>
      </c>
      <c r="K244" t="s">
        <v>1417</v>
      </c>
      <c r="L244" t="s">
        <v>882</v>
      </c>
      <c r="M244" t="s">
        <v>877</v>
      </c>
      <c r="N244">
        <v>7</v>
      </c>
      <c r="O244">
        <v>0.01</v>
      </c>
    </row>
    <row r="245" spans="1:15">
      <c r="A245" s="8">
        <v>38535</v>
      </c>
      <c r="B245" s="6" t="s">
        <v>675</v>
      </c>
      <c r="C245" s="6" t="s">
        <v>735</v>
      </c>
      <c r="D245">
        <v>5</v>
      </c>
      <c r="E245">
        <v>5</v>
      </c>
      <c r="F245" t="s">
        <v>1089</v>
      </c>
      <c r="G245" t="s">
        <v>897</v>
      </c>
      <c r="H245" t="s">
        <v>1085</v>
      </c>
      <c r="J245" t="s">
        <v>1276</v>
      </c>
      <c r="L245" t="s">
        <v>881</v>
      </c>
      <c r="M245" t="s">
        <v>877</v>
      </c>
      <c r="N245">
        <v>1</v>
      </c>
      <c r="O245">
        <v>1.1000000000000001E-3</v>
      </c>
    </row>
    <row r="246" spans="1:15">
      <c r="A246" s="8">
        <v>38535</v>
      </c>
      <c r="B246" s="6" t="s">
        <v>675</v>
      </c>
      <c r="C246" s="6" t="s">
        <v>735</v>
      </c>
      <c r="D246">
        <v>5</v>
      </c>
      <c r="E246">
        <v>5</v>
      </c>
      <c r="F246" t="s">
        <v>1089</v>
      </c>
      <c r="G246" t="s">
        <v>1028</v>
      </c>
      <c r="H246" t="s">
        <v>1420</v>
      </c>
      <c r="J246" t="s">
        <v>1421</v>
      </c>
      <c r="L246" t="s">
        <v>881</v>
      </c>
      <c r="M246" t="s">
        <v>877</v>
      </c>
      <c r="N246">
        <v>60</v>
      </c>
      <c r="O246">
        <v>8.0699999999999994E-2</v>
      </c>
    </row>
    <row r="247" spans="1:15">
      <c r="A247" s="8">
        <v>38535</v>
      </c>
      <c r="B247" s="6" t="s">
        <v>675</v>
      </c>
      <c r="C247" s="6" t="s">
        <v>735</v>
      </c>
      <c r="D247">
        <v>5</v>
      </c>
      <c r="E247">
        <v>5</v>
      </c>
      <c r="F247" t="s">
        <v>1089</v>
      </c>
      <c r="G247" t="s">
        <v>1031</v>
      </c>
      <c r="H247" t="s">
        <v>1422</v>
      </c>
      <c r="I247" t="s">
        <v>1425</v>
      </c>
      <c r="J247" t="s">
        <v>1424</v>
      </c>
      <c r="L247" t="s">
        <v>881</v>
      </c>
      <c r="M247" t="s">
        <v>877</v>
      </c>
      <c r="N247">
        <v>7</v>
      </c>
      <c r="O247">
        <v>6.7599999999999993E-2</v>
      </c>
    </row>
    <row r="248" spans="1:15">
      <c r="A248" s="8">
        <v>38535</v>
      </c>
      <c r="B248" s="6" t="s">
        <v>675</v>
      </c>
      <c r="C248" s="6" t="s">
        <v>735</v>
      </c>
      <c r="D248">
        <v>5</v>
      </c>
      <c r="E248">
        <v>5</v>
      </c>
      <c r="F248" t="s">
        <v>1089</v>
      </c>
      <c r="G248" t="s">
        <v>1032</v>
      </c>
      <c r="H248" t="s">
        <v>1426</v>
      </c>
      <c r="I248" t="s">
        <v>1544</v>
      </c>
      <c r="J248" t="s">
        <v>1427</v>
      </c>
      <c r="L248" t="s">
        <v>880</v>
      </c>
      <c r="M248" t="s">
        <v>877</v>
      </c>
      <c r="N248">
        <v>2</v>
      </c>
      <c r="O248">
        <v>0.4178</v>
      </c>
    </row>
    <row r="249" spans="1:15">
      <c r="A249" s="8">
        <v>38535</v>
      </c>
      <c r="B249" s="6" t="s">
        <v>675</v>
      </c>
      <c r="C249" s="6" t="s">
        <v>735</v>
      </c>
      <c r="D249">
        <v>5</v>
      </c>
      <c r="E249">
        <v>5</v>
      </c>
      <c r="F249" t="s">
        <v>1089</v>
      </c>
      <c r="G249" t="s">
        <v>1033</v>
      </c>
      <c r="H249" t="s">
        <v>966</v>
      </c>
      <c r="J249" t="s">
        <v>1428</v>
      </c>
      <c r="L249" t="s">
        <v>881</v>
      </c>
      <c r="M249" t="s">
        <v>877</v>
      </c>
      <c r="N249">
        <v>5</v>
      </c>
      <c r="O249">
        <v>2.98E-2</v>
      </c>
    </row>
    <row r="250" spans="1:15">
      <c r="A250" s="8">
        <v>38535</v>
      </c>
      <c r="B250" s="6" t="s">
        <v>675</v>
      </c>
      <c r="C250" s="6" t="s">
        <v>735</v>
      </c>
      <c r="D250">
        <v>5</v>
      </c>
      <c r="E250">
        <v>5</v>
      </c>
      <c r="F250" t="s">
        <v>1089</v>
      </c>
      <c r="G250" t="s">
        <v>1034</v>
      </c>
      <c r="H250" t="s">
        <v>1429</v>
      </c>
      <c r="I250" t="s">
        <v>1430</v>
      </c>
      <c r="J250" t="s">
        <v>1431</v>
      </c>
      <c r="L250" t="s">
        <v>881</v>
      </c>
      <c r="M250" t="s">
        <v>877</v>
      </c>
      <c r="N250">
        <v>5</v>
      </c>
      <c r="O250">
        <v>6.0000000000000001E-3</v>
      </c>
    </row>
    <row r="251" spans="1:15">
      <c r="A251" s="8">
        <v>38535</v>
      </c>
      <c r="B251" s="6" t="s">
        <v>675</v>
      </c>
      <c r="C251" s="6" t="s">
        <v>735</v>
      </c>
      <c r="D251">
        <v>5</v>
      </c>
      <c r="E251">
        <v>5</v>
      </c>
      <c r="F251" t="s">
        <v>1089</v>
      </c>
      <c r="G251" t="s">
        <v>1035</v>
      </c>
      <c r="J251" t="s">
        <v>1432</v>
      </c>
      <c r="K251" t="s">
        <v>1433</v>
      </c>
      <c r="L251" t="s">
        <v>882</v>
      </c>
      <c r="M251" t="s">
        <v>877</v>
      </c>
      <c r="N251">
        <v>147</v>
      </c>
      <c r="O251">
        <v>6.6199999999999995E-2</v>
      </c>
    </row>
    <row r="252" spans="1:15">
      <c r="A252" s="8">
        <v>38535</v>
      </c>
      <c r="B252" s="6" t="s">
        <v>675</v>
      </c>
      <c r="C252" s="6" t="s">
        <v>735</v>
      </c>
      <c r="D252">
        <v>5</v>
      </c>
      <c r="E252">
        <v>5</v>
      </c>
      <c r="F252" t="s">
        <v>1089</v>
      </c>
      <c r="G252" t="s">
        <v>1036</v>
      </c>
      <c r="K252" t="s">
        <v>1434</v>
      </c>
      <c r="L252" t="s">
        <v>885</v>
      </c>
      <c r="M252" t="s">
        <v>877</v>
      </c>
      <c r="N252">
        <v>27</v>
      </c>
      <c r="O252">
        <v>9.1000000000000004E-3</v>
      </c>
    </row>
    <row r="253" spans="1:15">
      <c r="A253" s="8">
        <v>38535</v>
      </c>
      <c r="B253" s="6" t="s">
        <v>675</v>
      </c>
      <c r="C253" s="6" t="s">
        <v>735</v>
      </c>
      <c r="D253">
        <v>5</v>
      </c>
      <c r="E253">
        <v>5</v>
      </c>
      <c r="F253" t="s">
        <v>1089</v>
      </c>
      <c r="G253" t="s">
        <v>1084</v>
      </c>
      <c r="H253" t="s">
        <v>1531</v>
      </c>
      <c r="I253" t="s">
        <v>1532</v>
      </c>
      <c r="J253" t="s">
        <v>1533</v>
      </c>
      <c r="K253" t="s">
        <v>1534</v>
      </c>
      <c r="L253" t="s">
        <v>1094</v>
      </c>
      <c r="M253" t="s">
        <v>877</v>
      </c>
      <c r="N253">
        <v>6</v>
      </c>
      <c r="O253">
        <v>3.2300000000000002E-2</v>
      </c>
    </row>
    <row r="254" spans="1:15">
      <c r="A254" s="8">
        <v>38535</v>
      </c>
      <c r="B254" s="6" t="s">
        <v>675</v>
      </c>
      <c r="C254" s="6" t="s">
        <v>735</v>
      </c>
      <c r="D254">
        <v>5</v>
      </c>
      <c r="E254">
        <v>5</v>
      </c>
      <c r="F254" t="s">
        <v>1089</v>
      </c>
      <c r="G254" t="s">
        <v>1063</v>
      </c>
      <c r="H254" t="s">
        <v>1500</v>
      </c>
      <c r="I254" t="s">
        <v>1501</v>
      </c>
      <c r="J254" t="s">
        <v>1502</v>
      </c>
      <c r="L254" t="s">
        <v>881</v>
      </c>
      <c r="M254" t="s">
        <v>877</v>
      </c>
      <c r="N254">
        <v>2</v>
      </c>
      <c r="O254">
        <v>0</v>
      </c>
    </row>
    <row r="255" spans="1:15">
      <c r="A255" s="8">
        <v>38535</v>
      </c>
      <c r="B255" s="6" t="s">
        <v>675</v>
      </c>
      <c r="C255" s="6" t="s">
        <v>735</v>
      </c>
      <c r="D255">
        <v>5</v>
      </c>
      <c r="E255">
        <v>5</v>
      </c>
      <c r="F255" t="s">
        <v>1089</v>
      </c>
      <c r="G255" t="s">
        <v>861</v>
      </c>
      <c r="H255" t="s">
        <v>1441</v>
      </c>
      <c r="I255" t="s">
        <v>1442</v>
      </c>
      <c r="J255" t="s">
        <v>1443</v>
      </c>
      <c r="L255" t="s">
        <v>886</v>
      </c>
      <c r="M255" t="s">
        <v>877</v>
      </c>
      <c r="N255">
        <v>25</v>
      </c>
      <c r="O255">
        <v>0.94969999999999999</v>
      </c>
    </row>
    <row r="256" spans="1:15">
      <c r="A256" s="8">
        <v>38535</v>
      </c>
      <c r="B256" s="6" t="s">
        <v>675</v>
      </c>
      <c r="C256" s="6" t="s">
        <v>735</v>
      </c>
      <c r="D256">
        <v>5</v>
      </c>
      <c r="E256">
        <v>5</v>
      </c>
      <c r="F256" t="s">
        <v>1089</v>
      </c>
      <c r="G256" t="s">
        <v>862</v>
      </c>
      <c r="H256" t="s">
        <v>1444</v>
      </c>
      <c r="I256" t="s">
        <v>1445</v>
      </c>
      <c r="J256" t="s">
        <v>1446</v>
      </c>
      <c r="L256" t="s">
        <v>886</v>
      </c>
      <c r="M256" t="s">
        <v>877</v>
      </c>
      <c r="N256">
        <v>8</v>
      </c>
      <c r="O256">
        <v>6.4999999999999997E-3</v>
      </c>
    </row>
    <row r="257" spans="1:15">
      <c r="A257" s="8">
        <v>38535</v>
      </c>
      <c r="B257" s="6" t="s">
        <v>675</v>
      </c>
      <c r="C257" s="6" t="s">
        <v>735</v>
      </c>
      <c r="D257">
        <v>5</v>
      </c>
      <c r="E257">
        <v>5</v>
      </c>
      <c r="F257" t="s">
        <v>1089</v>
      </c>
      <c r="G257" t="s">
        <v>863</v>
      </c>
      <c r="J257" t="s">
        <v>1447</v>
      </c>
      <c r="L257" t="s">
        <v>886</v>
      </c>
      <c r="M257" t="s">
        <v>877</v>
      </c>
      <c r="N257">
        <v>10</v>
      </c>
      <c r="O257">
        <v>1.29E-2</v>
      </c>
    </row>
    <row r="258" spans="1:15">
      <c r="A258" s="8">
        <v>38535</v>
      </c>
      <c r="B258" s="6" t="s">
        <v>675</v>
      </c>
      <c r="C258" s="6" t="s">
        <v>735</v>
      </c>
      <c r="D258">
        <v>5</v>
      </c>
      <c r="E258">
        <v>5</v>
      </c>
      <c r="F258" t="s">
        <v>1089</v>
      </c>
      <c r="G258" t="s">
        <v>864</v>
      </c>
      <c r="H258" t="s">
        <v>1448</v>
      </c>
      <c r="I258" t="s">
        <v>1449</v>
      </c>
      <c r="J258" t="s">
        <v>1450</v>
      </c>
      <c r="L258" t="s">
        <v>886</v>
      </c>
      <c r="M258" t="s">
        <v>877</v>
      </c>
      <c r="N258">
        <v>10</v>
      </c>
      <c r="O258">
        <v>8.14E-2</v>
      </c>
    </row>
    <row r="259" spans="1:15">
      <c r="A259" s="8">
        <v>38535</v>
      </c>
      <c r="B259" s="6" t="s">
        <v>675</v>
      </c>
      <c r="C259" s="6" t="s">
        <v>735</v>
      </c>
      <c r="D259">
        <v>5</v>
      </c>
      <c r="E259">
        <v>5</v>
      </c>
      <c r="F259" t="s">
        <v>1089</v>
      </c>
      <c r="G259" t="s">
        <v>865</v>
      </c>
      <c r="H259" t="s">
        <v>1451</v>
      </c>
      <c r="J259" t="s">
        <v>1447</v>
      </c>
      <c r="L259" t="s">
        <v>886</v>
      </c>
      <c r="M259" t="s">
        <v>877</v>
      </c>
      <c r="N259">
        <v>8</v>
      </c>
      <c r="O259">
        <v>2.01E-2</v>
      </c>
    </row>
    <row r="260" spans="1:15">
      <c r="A260" s="8">
        <v>38535</v>
      </c>
      <c r="B260" s="6" t="s">
        <v>675</v>
      </c>
      <c r="C260" s="6" t="s">
        <v>735</v>
      </c>
      <c r="D260">
        <v>5</v>
      </c>
      <c r="E260">
        <v>5</v>
      </c>
      <c r="F260" t="s">
        <v>1089</v>
      </c>
      <c r="G260" t="s">
        <v>869</v>
      </c>
      <c r="J260" t="s">
        <v>1248</v>
      </c>
      <c r="L260" t="s">
        <v>886</v>
      </c>
      <c r="M260" t="s">
        <v>877</v>
      </c>
      <c r="N260">
        <v>8</v>
      </c>
      <c r="O260">
        <v>1.38E-2</v>
      </c>
    </row>
    <row r="261" spans="1:15">
      <c r="A261" s="8">
        <v>38535</v>
      </c>
      <c r="B261" s="6" t="s">
        <v>675</v>
      </c>
      <c r="C261" s="6" t="s">
        <v>735</v>
      </c>
      <c r="D261">
        <v>5</v>
      </c>
      <c r="E261">
        <v>5</v>
      </c>
      <c r="F261" t="s">
        <v>1089</v>
      </c>
      <c r="G261" t="s">
        <v>1064</v>
      </c>
      <c r="J261" t="s">
        <v>1503</v>
      </c>
      <c r="L261" t="s">
        <v>886</v>
      </c>
      <c r="M261" t="s">
        <v>877</v>
      </c>
      <c r="N261">
        <v>11</v>
      </c>
      <c r="O261">
        <v>3.5900000000000001E-2</v>
      </c>
    </row>
    <row r="262" spans="1:15">
      <c r="A262" s="8">
        <v>38535</v>
      </c>
      <c r="B262" s="6" t="s">
        <v>675</v>
      </c>
      <c r="C262" s="6" t="s">
        <v>735</v>
      </c>
      <c r="D262">
        <v>5</v>
      </c>
      <c r="E262">
        <v>5</v>
      </c>
      <c r="F262" t="s">
        <v>1089</v>
      </c>
      <c r="G262" t="s">
        <v>870</v>
      </c>
      <c r="J262" t="s">
        <v>1249</v>
      </c>
      <c r="L262" t="s">
        <v>886</v>
      </c>
      <c r="M262" t="s">
        <v>877</v>
      </c>
      <c r="N262">
        <v>4</v>
      </c>
      <c r="O262">
        <v>3.3999999999999998E-3</v>
      </c>
    </row>
    <row r="263" spans="1:15">
      <c r="A263" s="8">
        <v>38535</v>
      </c>
      <c r="B263" s="6" t="s">
        <v>675</v>
      </c>
      <c r="C263" s="6" t="s">
        <v>735</v>
      </c>
      <c r="D263">
        <v>5</v>
      </c>
      <c r="E263">
        <v>5</v>
      </c>
      <c r="F263" t="s">
        <v>1089</v>
      </c>
      <c r="G263" t="s">
        <v>1067</v>
      </c>
      <c r="H263" t="s">
        <v>1516</v>
      </c>
      <c r="J263" t="s">
        <v>1517</v>
      </c>
      <c r="L263" t="s">
        <v>1072</v>
      </c>
      <c r="M263" t="s">
        <v>877</v>
      </c>
      <c r="N263">
        <v>3</v>
      </c>
      <c r="O263">
        <v>9.1999999999999998E-3</v>
      </c>
    </row>
    <row r="264" spans="1:15">
      <c r="A264" s="8">
        <v>38535</v>
      </c>
      <c r="B264" s="6" t="s">
        <v>675</v>
      </c>
      <c r="C264" s="6" t="s">
        <v>735</v>
      </c>
      <c r="D264">
        <v>5</v>
      </c>
      <c r="E264">
        <v>5</v>
      </c>
      <c r="F264" t="s">
        <v>1089</v>
      </c>
      <c r="G264" t="s">
        <v>1088</v>
      </c>
      <c r="H264" t="s">
        <v>1545</v>
      </c>
      <c r="J264" t="s">
        <v>1546</v>
      </c>
      <c r="K264" t="s">
        <v>1252</v>
      </c>
      <c r="L264" t="s">
        <v>879</v>
      </c>
      <c r="M264" t="s">
        <v>877</v>
      </c>
      <c r="N264">
        <v>2</v>
      </c>
      <c r="O264">
        <v>6.8599999999999994E-2</v>
      </c>
    </row>
    <row r="265" spans="1:15">
      <c r="A265" s="8">
        <v>38535</v>
      </c>
      <c r="B265" s="6" t="s">
        <v>675</v>
      </c>
      <c r="C265" s="6" t="s">
        <v>735</v>
      </c>
      <c r="D265">
        <v>5</v>
      </c>
      <c r="E265">
        <v>5</v>
      </c>
      <c r="F265" t="s">
        <v>1089</v>
      </c>
      <c r="G265" t="s">
        <v>873</v>
      </c>
      <c r="J265" t="s">
        <v>873</v>
      </c>
      <c r="L265" t="s">
        <v>880</v>
      </c>
      <c r="M265" t="s">
        <v>877</v>
      </c>
      <c r="N265">
        <v>5</v>
      </c>
      <c r="O265">
        <v>2.7699999999999999E-2</v>
      </c>
    </row>
    <row r="266" spans="1:15">
      <c r="A266" s="8">
        <v>38535</v>
      </c>
      <c r="B266" s="6" t="s">
        <v>675</v>
      </c>
      <c r="C266" s="6" t="s">
        <v>735</v>
      </c>
      <c r="D266">
        <v>5</v>
      </c>
      <c r="E266">
        <v>5</v>
      </c>
      <c r="F266" t="s">
        <v>1089</v>
      </c>
      <c r="G266" t="s">
        <v>1086</v>
      </c>
      <c r="L266" t="s">
        <v>1093</v>
      </c>
      <c r="M266" t="s">
        <v>877</v>
      </c>
      <c r="N266" t="s">
        <v>887</v>
      </c>
      <c r="O266">
        <v>2.5567000000000002</v>
      </c>
    </row>
    <row r="267" spans="1:15">
      <c r="A267" s="8">
        <v>38535</v>
      </c>
      <c r="B267" s="6" t="s">
        <v>675</v>
      </c>
      <c r="C267" s="6" t="s">
        <v>735</v>
      </c>
      <c r="D267">
        <v>5</v>
      </c>
      <c r="E267">
        <v>5</v>
      </c>
      <c r="F267" t="s">
        <v>1089</v>
      </c>
      <c r="G267" t="s">
        <v>874</v>
      </c>
      <c r="H267" t="s">
        <v>1253</v>
      </c>
      <c r="I267" t="s">
        <v>1254</v>
      </c>
      <c r="J267" t="s">
        <v>1255</v>
      </c>
      <c r="K267" t="s">
        <v>1414</v>
      </c>
      <c r="L267" t="s">
        <v>880</v>
      </c>
      <c r="M267" t="s">
        <v>877</v>
      </c>
      <c r="N267">
        <v>19</v>
      </c>
      <c r="O267">
        <v>2.93E-2</v>
      </c>
    </row>
    <row r="268" spans="1:15">
      <c r="A268" s="8">
        <v>38535</v>
      </c>
      <c r="B268" s="6" t="s">
        <v>675</v>
      </c>
      <c r="C268" s="6" t="s">
        <v>735</v>
      </c>
      <c r="D268">
        <v>5</v>
      </c>
      <c r="E268">
        <v>5</v>
      </c>
      <c r="F268" t="s">
        <v>1089</v>
      </c>
      <c r="G268" t="s">
        <v>875</v>
      </c>
      <c r="J268" t="s">
        <v>1256</v>
      </c>
      <c r="L268" t="s">
        <v>886</v>
      </c>
      <c r="M268" t="s">
        <v>877</v>
      </c>
      <c r="N268">
        <v>23</v>
      </c>
      <c r="O268">
        <v>5.3699999999999998E-2</v>
      </c>
    </row>
    <row r="269" spans="1:15">
      <c r="A269" s="8">
        <v>38535</v>
      </c>
      <c r="B269" s="6" t="s">
        <v>675</v>
      </c>
      <c r="C269" s="6" t="s">
        <v>735</v>
      </c>
      <c r="D269">
        <v>5</v>
      </c>
      <c r="E269">
        <v>5</v>
      </c>
      <c r="F269" t="s">
        <v>1089</v>
      </c>
      <c r="G269" t="s">
        <v>1068</v>
      </c>
      <c r="H269" t="s">
        <v>1511</v>
      </c>
      <c r="I269" t="s">
        <v>1512</v>
      </c>
      <c r="J269" t="s">
        <v>1454</v>
      </c>
      <c r="L269" t="s">
        <v>886</v>
      </c>
      <c r="M269" t="s">
        <v>877</v>
      </c>
      <c r="N269">
        <v>50</v>
      </c>
      <c r="O269">
        <v>0.12939999999999999</v>
      </c>
    </row>
    <row r="270" spans="1:15">
      <c r="A270" s="8">
        <v>38535</v>
      </c>
      <c r="B270" s="6" t="s">
        <v>675</v>
      </c>
      <c r="C270" s="6" t="s">
        <v>735</v>
      </c>
      <c r="D270">
        <v>5</v>
      </c>
      <c r="E270">
        <v>5</v>
      </c>
      <c r="F270" t="s">
        <v>1089</v>
      </c>
      <c r="G270" t="s">
        <v>1079</v>
      </c>
      <c r="J270" t="s">
        <v>1079</v>
      </c>
      <c r="L270" t="s">
        <v>881</v>
      </c>
      <c r="M270" t="s">
        <v>877</v>
      </c>
      <c r="N270">
        <v>1</v>
      </c>
      <c r="O270">
        <v>0</v>
      </c>
    </row>
    <row r="271" spans="1:15">
      <c r="A271" s="8">
        <v>38535</v>
      </c>
      <c r="B271" s="6" t="s">
        <v>675</v>
      </c>
      <c r="C271" s="6" t="s">
        <v>735</v>
      </c>
      <c r="D271">
        <v>6</v>
      </c>
      <c r="E271">
        <v>6</v>
      </c>
      <c r="F271" t="s">
        <v>848</v>
      </c>
      <c r="G271" t="s">
        <v>889</v>
      </c>
      <c r="J271" t="s">
        <v>1259</v>
      </c>
      <c r="L271" t="s">
        <v>880</v>
      </c>
      <c r="M271" t="s">
        <v>877</v>
      </c>
      <c r="N271">
        <v>41</v>
      </c>
      <c r="O271">
        <v>6.9699999999999998E-2</v>
      </c>
    </row>
    <row r="272" spans="1:15">
      <c r="A272" s="8">
        <v>38535</v>
      </c>
      <c r="B272" s="6" t="s">
        <v>675</v>
      </c>
      <c r="C272" s="6" t="s">
        <v>735</v>
      </c>
      <c r="D272">
        <v>6</v>
      </c>
      <c r="E272">
        <v>6</v>
      </c>
      <c r="F272" t="s">
        <v>848</v>
      </c>
      <c r="G272" t="s">
        <v>1001</v>
      </c>
      <c r="H272" t="s">
        <v>1163</v>
      </c>
      <c r="J272" t="s">
        <v>1164</v>
      </c>
      <c r="L272" t="s">
        <v>880</v>
      </c>
      <c r="M272" t="s">
        <v>877</v>
      </c>
      <c r="N272">
        <v>11</v>
      </c>
      <c r="O272">
        <v>1.9900000000000001E-2</v>
      </c>
    </row>
    <row r="273" spans="1:15">
      <c r="A273" s="8">
        <v>38535</v>
      </c>
      <c r="B273" s="6" t="s">
        <v>675</v>
      </c>
      <c r="C273" s="6" t="s">
        <v>735</v>
      </c>
      <c r="D273">
        <v>6</v>
      </c>
      <c r="E273">
        <v>6</v>
      </c>
      <c r="F273" t="s">
        <v>848</v>
      </c>
      <c r="G273" t="s">
        <v>1002</v>
      </c>
      <c r="J273" t="s">
        <v>1165</v>
      </c>
      <c r="L273" t="s">
        <v>880</v>
      </c>
      <c r="M273" t="s">
        <v>877</v>
      </c>
      <c r="N273">
        <v>550</v>
      </c>
      <c r="O273">
        <v>0.78700000000000003</v>
      </c>
    </row>
    <row r="274" spans="1:15">
      <c r="A274" s="8">
        <v>38535</v>
      </c>
      <c r="B274" s="6" t="s">
        <v>675</v>
      </c>
      <c r="C274" s="6" t="s">
        <v>735</v>
      </c>
      <c r="D274">
        <v>6</v>
      </c>
      <c r="E274">
        <v>6</v>
      </c>
      <c r="F274" t="s">
        <v>1091</v>
      </c>
      <c r="G274" t="s">
        <v>1003</v>
      </c>
      <c r="H274" t="s">
        <v>1003</v>
      </c>
      <c r="I274" t="s">
        <v>1166</v>
      </c>
      <c r="J274" t="s">
        <v>1167</v>
      </c>
      <c r="L274" t="s">
        <v>881</v>
      </c>
      <c r="M274" t="s">
        <v>877</v>
      </c>
      <c r="N274">
        <v>3</v>
      </c>
      <c r="O274">
        <v>8.0000000000000004E-4</v>
      </c>
    </row>
    <row r="275" spans="1:15">
      <c r="A275" s="8">
        <v>38535</v>
      </c>
      <c r="B275" s="6" t="s">
        <v>675</v>
      </c>
      <c r="C275" s="6" t="s">
        <v>735</v>
      </c>
      <c r="D275">
        <v>6</v>
      </c>
      <c r="E275">
        <v>6</v>
      </c>
      <c r="F275" t="s">
        <v>1091</v>
      </c>
      <c r="G275" t="s">
        <v>1004</v>
      </c>
      <c r="L275" t="s">
        <v>876</v>
      </c>
      <c r="M275" t="s">
        <v>876</v>
      </c>
      <c r="N275" t="s">
        <v>887</v>
      </c>
      <c r="O275">
        <v>0.34770000000000001</v>
      </c>
    </row>
    <row r="276" spans="1:15">
      <c r="A276" s="8">
        <v>38535</v>
      </c>
      <c r="B276" s="6" t="s">
        <v>675</v>
      </c>
      <c r="C276" s="6" t="s">
        <v>735</v>
      </c>
      <c r="D276">
        <v>6</v>
      </c>
      <c r="E276">
        <v>6</v>
      </c>
      <c r="F276" t="s">
        <v>1091</v>
      </c>
      <c r="G276" t="s">
        <v>1009</v>
      </c>
      <c r="H276" t="s">
        <v>1377</v>
      </c>
      <c r="J276" t="s">
        <v>1009</v>
      </c>
      <c r="L276" t="s">
        <v>880</v>
      </c>
      <c r="M276" t="s">
        <v>877</v>
      </c>
      <c r="N276">
        <v>32</v>
      </c>
      <c r="O276">
        <v>6.0199999999999997E-2</v>
      </c>
    </row>
    <row r="277" spans="1:15">
      <c r="A277" s="8">
        <v>38535</v>
      </c>
      <c r="B277" s="6" t="s">
        <v>675</v>
      </c>
      <c r="C277" s="6" t="s">
        <v>735</v>
      </c>
      <c r="D277">
        <v>6</v>
      </c>
      <c r="E277">
        <v>6</v>
      </c>
      <c r="F277" t="s">
        <v>1091</v>
      </c>
      <c r="G277" t="s">
        <v>893</v>
      </c>
      <c r="H277" t="s">
        <v>1266</v>
      </c>
      <c r="I277" t="s">
        <v>1267</v>
      </c>
      <c r="J277" t="s">
        <v>1268</v>
      </c>
      <c r="L277" t="s">
        <v>1070</v>
      </c>
      <c r="M277" t="s">
        <v>877</v>
      </c>
      <c r="N277">
        <v>1</v>
      </c>
      <c r="O277">
        <v>4.82E-2</v>
      </c>
    </row>
    <row r="278" spans="1:15">
      <c r="A278" s="8">
        <v>38535</v>
      </c>
      <c r="B278" s="6" t="s">
        <v>675</v>
      </c>
      <c r="C278" s="6" t="s">
        <v>735</v>
      </c>
      <c r="D278">
        <v>6</v>
      </c>
      <c r="E278">
        <v>6</v>
      </c>
      <c r="F278" t="s">
        <v>1091</v>
      </c>
      <c r="G278" t="s">
        <v>1011</v>
      </c>
      <c r="H278" t="s">
        <v>1382</v>
      </c>
      <c r="I278" t="s">
        <v>1383</v>
      </c>
      <c r="J278" t="s">
        <v>1384</v>
      </c>
      <c r="L278" t="s">
        <v>882</v>
      </c>
      <c r="M278" t="s">
        <v>877</v>
      </c>
      <c r="N278">
        <v>6</v>
      </c>
      <c r="O278">
        <v>2.7000000000000001E-3</v>
      </c>
    </row>
    <row r="279" spans="1:15">
      <c r="A279" s="8">
        <v>38535</v>
      </c>
      <c r="B279" s="6" t="s">
        <v>675</v>
      </c>
      <c r="C279" s="6" t="s">
        <v>735</v>
      </c>
      <c r="D279">
        <v>6</v>
      </c>
      <c r="E279">
        <v>6</v>
      </c>
      <c r="F279" t="s">
        <v>1091</v>
      </c>
      <c r="G279" t="s">
        <v>1014</v>
      </c>
      <c r="H279" t="s">
        <v>1391</v>
      </c>
      <c r="J279" t="s">
        <v>1392</v>
      </c>
      <c r="L279" t="s">
        <v>880</v>
      </c>
      <c r="M279" t="s">
        <v>877</v>
      </c>
      <c r="N279">
        <v>2</v>
      </c>
      <c r="O279">
        <v>1.1000000000000001E-3</v>
      </c>
    </row>
    <row r="280" spans="1:15">
      <c r="A280" s="8">
        <v>38535</v>
      </c>
      <c r="B280" s="6" t="s">
        <v>675</v>
      </c>
      <c r="C280" s="6" t="s">
        <v>735</v>
      </c>
      <c r="D280">
        <v>6</v>
      </c>
      <c r="E280">
        <v>6</v>
      </c>
      <c r="F280" t="s">
        <v>1091</v>
      </c>
      <c r="G280" t="s">
        <v>1015</v>
      </c>
      <c r="L280" t="s">
        <v>883</v>
      </c>
      <c r="M280" t="s">
        <v>883</v>
      </c>
      <c r="N280" t="s">
        <v>887</v>
      </c>
      <c r="O280">
        <v>46.396599999999999</v>
      </c>
    </row>
    <row r="281" spans="1:15">
      <c r="A281" s="8">
        <v>38535</v>
      </c>
      <c r="B281" s="6" t="s">
        <v>675</v>
      </c>
      <c r="C281" s="6" t="s">
        <v>735</v>
      </c>
      <c r="D281">
        <v>6</v>
      </c>
      <c r="E281">
        <v>6</v>
      </c>
      <c r="F281" t="s">
        <v>1091</v>
      </c>
      <c r="G281" t="s">
        <v>1090</v>
      </c>
      <c r="H281" t="s">
        <v>1547</v>
      </c>
      <c r="J281" t="s">
        <v>1548</v>
      </c>
      <c r="L281" t="s">
        <v>881</v>
      </c>
      <c r="M281" t="s">
        <v>877</v>
      </c>
      <c r="N281">
        <v>1</v>
      </c>
      <c r="O281">
        <v>2.5999999999999999E-3</v>
      </c>
    </row>
    <row r="282" spans="1:15">
      <c r="A282" s="8">
        <v>38535</v>
      </c>
      <c r="B282" s="6" t="s">
        <v>675</v>
      </c>
      <c r="C282" s="6" t="s">
        <v>735</v>
      </c>
      <c r="D282">
        <v>6</v>
      </c>
      <c r="E282">
        <v>6</v>
      </c>
      <c r="F282" t="s">
        <v>1091</v>
      </c>
      <c r="G282" t="s">
        <v>1016</v>
      </c>
      <c r="H282" t="s">
        <v>1393</v>
      </c>
      <c r="J282" t="s">
        <v>1394</v>
      </c>
      <c r="L282" t="s">
        <v>881</v>
      </c>
      <c r="M282" t="s">
        <v>877</v>
      </c>
      <c r="N282">
        <v>14</v>
      </c>
      <c r="O282">
        <v>3.3300000000000003E-2</v>
      </c>
    </row>
    <row r="283" spans="1:15">
      <c r="A283" s="8">
        <v>38535</v>
      </c>
      <c r="B283" s="6" t="s">
        <v>675</v>
      </c>
      <c r="C283" s="6" t="s">
        <v>735</v>
      </c>
      <c r="D283">
        <v>6</v>
      </c>
      <c r="E283">
        <v>6</v>
      </c>
      <c r="F283" t="s">
        <v>1091</v>
      </c>
      <c r="G283" t="s">
        <v>1017</v>
      </c>
      <c r="K283" t="s">
        <v>1395</v>
      </c>
      <c r="L283" t="s">
        <v>884</v>
      </c>
      <c r="M283" t="s">
        <v>877</v>
      </c>
      <c r="N283">
        <v>500</v>
      </c>
      <c r="O283">
        <v>0.23319999999999999</v>
      </c>
    </row>
    <row r="284" spans="1:15">
      <c r="A284" s="8">
        <v>38535</v>
      </c>
      <c r="B284" s="6" t="s">
        <v>675</v>
      </c>
      <c r="C284" s="6" t="s">
        <v>735</v>
      </c>
      <c r="D284">
        <v>6</v>
      </c>
      <c r="E284">
        <v>6</v>
      </c>
      <c r="F284" t="s">
        <v>1091</v>
      </c>
      <c r="G284" t="s">
        <v>1018</v>
      </c>
      <c r="H284" t="s">
        <v>1396</v>
      </c>
      <c r="I284" t="s">
        <v>1397</v>
      </c>
      <c r="J284" t="s">
        <v>1398</v>
      </c>
      <c r="L284" t="s">
        <v>881</v>
      </c>
      <c r="M284" t="s">
        <v>877</v>
      </c>
      <c r="N284">
        <v>15</v>
      </c>
      <c r="O284">
        <v>5.2999999999999999E-2</v>
      </c>
    </row>
    <row r="285" spans="1:15">
      <c r="A285" s="8">
        <v>38535</v>
      </c>
      <c r="B285" s="6" t="s">
        <v>675</v>
      </c>
      <c r="C285" s="6" t="s">
        <v>735</v>
      </c>
      <c r="D285">
        <v>6</v>
      </c>
      <c r="E285">
        <v>6</v>
      </c>
      <c r="F285" t="s">
        <v>1091</v>
      </c>
      <c r="G285" t="s">
        <v>1019</v>
      </c>
      <c r="H285" t="s">
        <v>1399</v>
      </c>
      <c r="I285" t="s">
        <v>1400</v>
      </c>
      <c r="J285" t="s">
        <v>1401</v>
      </c>
      <c r="L285" t="s">
        <v>881</v>
      </c>
      <c r="M285" t="s">
        <v>877</v>
      </c>
      <c r="N285">
        <v>5</v>
      </c>
      <c r="O285">
        <v>3.2000000000000002E-3</v>
      </c>
    </row>
    <row r="286" spans="1:15">
      <c r="A286" s="8">
        <v>38535</v>
      </c>
      <c r="B286" s="6" t="s">
        <v>675</v>
      </c>
      <c r="C286" s="6" t="s">
        <v>735</v>
      </c>
      <c r="D286">
        <v>6</v>
      </c>
      <c r="E286">
        <v>6</v>
      </c>
      <c r="F286" t="s">
        <v>1091</v>
      </c>
      <c r="G286" t="s">
        <v>1022</v>
      </c>
      <c r="H286" t="s">
        <v>1404</v>
      </c>
      <c r="I286" t="s">
        <v>1405</v>
      </c>
      <c r="J286" t="s">
        <v>1406</v>
      </c>
      <c r="K286" t="s">
        <v>1407</v>
      </c>
      <c r="L286" t="s">
        <v>882</v>
      </c>
      <c r="M286" t="s">
        <v>877</v>
      </c>
      <c r="N286">
        <v>87</v>
      </c>
      <c r="O286">
        <v>8.3699999999999997E-2</v>
      </c>
    </row>
    <row r="287" spans="1:15">
      <c r="A287" s="8">
        <v>38535</v>
      </c>
      <c r="B287" s="6" t="s">
        <v>675</v>
      </c>
      <c r="C287" s="6" t="s">
        <v>735</v>
      </c>
      <c r="D287">
        <v>6</v>
      </c>
      <c r="E287">
        <v>6</v>
      </c>
      <c r="F287" t="s">
        <v>1091</v>
      </c>
      <c r="G287" t="s">
        <v>1023</v>
      </c>
      <c r="H287" t="s">
        <v>1408</v>
      </c>
      <c r="I287" t="s">
        <v>1409</v>
      </c>
      <c r="J287" t="s">
        <v>1410</v>
      </c>
      <c r="L287" t="s">
        <v>881</v>
      </c>
      <c r="M287" t="s">
        <v>877</v>
      </c>
      <c r="N287">
        <v>7</v>
      </c>
      <c r="O287">
        <v>5.5999999999999999E-3</v>
      </c>
    </row>
    <row r="288" spans="1:15">
      <c r="A288" s="8">
        <v>38535</v>
      </c>
      <c r="B288" s="6" t="s">
        <v>675</v>
      </c>
      <c r="C288" s="6" t="s">
        <v>735</v>
      </c>
      <c r="D288">
        <v>6</v>
      </c>
      <c r="E288">
        <v>6</v>
      </c>
      <c r="F288" t="s">
        <v>1091</v>
      </c>
      <c r="G288" t="s">
        <v>1026</v>
      </c>
      <c r="K288" t="s">
        <v>1417</v>
      </c>
      <c r="L288" t="s">
        <v>882</v>
      </c>
      <c r="M288" t="s">
        <v>877</v>
      </c>
      <c r="N288">
        <v>32</v>
      </c>
      <c r="O288">
        <v>4.3999999999999997E-2</v>
      </c>
    </row>
    <row r="289" spans="1:15">
      <c r="A289" s="8">
        <v>38535</v>
      </c>
      <c r="B289" s="6" t="s">
        <v>675</v>
      </c>
      <c r="C289" s="6" t="s">
        <v>735</v>
      </c>
      <c r="D289">
        <v>6</v>
      </c>
      <c r="E289">
        <v>6</v>
      </c>
      <c r="F289" t="s">
        <v>1091</v>
      </c>
      <c r="G289" t="s">
        <v>897</v>
      </c>
      <c r="H289" t="s">
        <v>1085</v>
      </c>
      <c r="J289" t="s">
        <v>1276</v>
      </c>
      <c r="L289" t="s">
        <v>881</v>
      </c>
      <c r="M289" t="s">
        <v>877</v>
      </c>
      <c r="N289">
        <v>2</v>
      </c>
      <c r="O289">
        <v>3.3999999999999998E-3</v>
      </c>
    </row>
    <row r="290" spans="1:15">
      <c r="A290" s="8">
        <v>38535</v>
      </c>
      <c r="B290" s="6" t="s">
        <v>675</v>
      </c>
      <c r="C290" s="6" t="s">
        <v>735</v>
      </c>
      <c r="D290">
        <v>6</v>
      </c>
      <c r="E290">
        <v>6</v>
      </c>
      <c r="F290" t="s">
        <v>1091</v>
      </c>
      <c r="G290" t="s">
        <v>1027</v>
      </c>
      <c r="H290" t="s">
        <v>1418</v>
      </c>
      <c r="J290" t="s">
        <v>1419</v>
      </c>
      <c r="L290" t="s">
        <v>881</v>
      </c>
      <c r="M290" t="s">
        <v>877</v>
      </c>
      <c r="N290">
        <v>19</v>
      </c>
      <c r="O290">
        <v>8.1199999999999994E-2</v>
      </c>
    </row>
    <row r="291" spans="1:15">
      <c r="A291" s="8">
        <v>38535</v>
      </c>
      <c r="B291" s="6" t="s">
        <v>675</v>
      </c>
      <c r="C291" s="6" t="s">
        <v>735</v>
      </c>
      <c r="D291">
        <v>6</v>
      </c>
      <c r="E291">
        <v>6</v>
      </c>
      <c r="F291" t="s">
        <v>1091</v>
      </c>
      <c r="G291" t="s">
        <v>1028</v>
      </c>
      <c r="H291" t="s">
        <v>1420</v>
      </c>
      <c r="J291" t="s">
        <v>1421</v>
      </c>
      <c r="L291" t="s">
        <v>881</v>
      </c>
      <c r="M291" t="s">
        <v>877</v>
      </c>
      <c r="N291">
        <v>301</v>
      </c>
      <c r="O291">
        <v>0.16209999999999999</v>
      </c>
    </row>
    <row r="292" spans="1:15">
      <c r="A292" s="8">
        <v>38535</v>
      </c>
      <c r="B292" s="6" t="s">
        <v>675</v>
      </c>
      <c r="C292" s="6" t="s">
        <v>735</v>
      </c>
      <c r="D292">
        <v>6</v>
      </c>
      <c r="E292">
        <v>6</v>
      </c>
      <c r="F292" t="s">
        <v>1091</v>
      </c>
      <c r="G292" t="s">
        <v>1029</v>
      </c>
      <c r="H292" t="s">
        <v>1422</v>
      </c>
      <c r="I292" t="s">
        <v>1423</v>
      </c>
      <c r="J292" t="s">
        <v>1424</v>
      </c>
      <c r="L292" t="s">
        <v>881</v>
      </c>
      <c r="M292" t="s">
        <v>877</v>
      </c>
      <c r="N292">
        <v>106</v>
      </c>
      <c r="O292">
        <v>1.77E-2</v>
      </c>
    </row>
    <row r="293" spans="1:15">
      <c r="A293" s="8">
        <v>38535</v>
      </c>
      <c r="B293" s="6" t="s">
        <v>675</v>
      </c>
      <c r="C293" s="6" t="s">
        <v>735</v>
      </c>
      <c r="D293">
        <v>6</v>
      </c>
      <c r="E293">
        <v>6</v>
      </c>
      <c r="F293" t="s">
        <v>1091</v>
      </c>
      <c r="G293" t="s">
        <v>1030</v>
      </c>
      <c r="H293" t="s">
        <v>1422</v>
      </c>
      <c r="I293" t="s">
        <v>1423</v>
      </c>
      <c r="J293" t="s">
        <v>1424</v>
      </c>
      <c r="L293" t="s">
        <v>881</v>
      </c>
      <c r="M293" t="s">
        <v>877</v>
      </c>
      <c r="N293">
        <v>3</v>
      </c>
      <c r="O293">
        <v>4.1000000000000003E-3</v>
      </c>
    </row>
    <row r="294" spans="1:15">
      <c r="A294" s="8">
        <v>38535</v>
      </c>
      <c r="B294" s="6" t="s">
        <v>675</v>
      </c>
      <c r="C294" s="6" t="s">
        <v>735</v>
      </c>
      <c r="D294">
        <v>6</v>
      </c>
      <c r="E294">
        <v>6</v>
      </c>
      <c r="F294" t="s">
        <v>1091</v>
      </c>
      <c r="G294" t="s">
        <v>1031</v>
      </c>
      <c r="H294" t="s">
        <v>1422</v>
      </c>
      <c r="I294" t="s">
        <v>1425</v>
      </c>
      <c r="J294" t="s">
        <v>1424</v>
      </c>
      <c r="L294" t="s">
        <v>881</v>
      </c>
      <c r="M294" t="s">
        <v>877</v>
      </c>
      <c r="N294">
        <v>16</v>
      </c>
      <c r="O294">
        <v>2.7699999999999999E-2</v>
      </c>
    </row>
    <row r="295" spans="1:15">
      <c r="A295" s="8">
        <v>38535</v>
      </c>
      <c r="B295" s="6" t="s">
        <v>675</v>
      </c>
      <c r="C295" s="6" t="s">
        <v>735</v>
      </c>
      <c r="D295">
        <v>6</v>
      </c>
      <c r="E295">
        <v>6</v>
      </c>
      <c r="F295" t="s">
        <v>1091</v>
      </c>
      <c r="G295" t="s">
        <v>1032</v>
      </c>
      <c r="H295" t="s">
        <v>1426</v>
      </c>
      <c r="J295" t="s">
        <v>1427</v>
      </c>
      <c r="L295" t="s">
        <v>880</v>
      </c>
      <c r="M295" t="s">
        <v>877</v>
      </c>
      <c r="N295">
        <v>3</v>
      </c>
      <c r="O295">
        <v>4.4499999999999998E-2</v>
      </c>
    </row>
    <row r="296" spans="1:15">
      <c r="A296" s="8">
        <v>38535</v>
      </c>
      <c r="B296" s="6" t="s">
        <v>675</v>
      </c>
      <c r="C296" s="6" t="s">
        <v>735</v>
      </c>
      <c r="D296">
        <v>6</v>
      </c>
      <c r="E296">
        <v>6</v>
      </c>
      <c r="F296" t="s">
        <v>1091</v>
      </c>
      <c r="G296" t="s">
        <v>1033</v>
      </c>
      <c r="H296" t="s">
        <v>966</v>
      </c>
      <c r="J296" t="s">
        <v>1428</v>
      </c>
      <c r="L296" t="s">
        <v>881</v>
      </c>
      <c r="M296" t="s">
        <v>877</v>
      </c>
      <c r="N296">
        <v>4</v>
      </c>
      <c r="O296">
        <v>4.99E-2</v>
      </c>
    </row>
    <row r="297" spans="1:15">
      <c r="A297" s="8">
        <v>38535</v>
      </c>
      <c r="B297" s="6" t="s">
        <v>675</v>
      </c>
      <c r="C297" s="6" t="s">
        <v>735</v>
      </c>
      <c r="D297">
        <v>6</v>
      </c>
      <c r="E297">
        <v>6</v>
      </c>
      <c r="F297" t="s">
        <v>1091</v>
      </c>
      <c r="G297" t="s">
        <v>1034</v>
      </c>
      <c r="H297" t="s">
        <v>1429</v>
      </c>
      <c r="I297" t="s">
        <v>1430</v>
      </c>
      <c r="J297" t="s">
        <v>1431</v>
      </c>
      <c r="L297" t="s">
        <v>881</v>
      </c>
      <c r="M297" t="s">
        <v>877</v>
      </c>
      <c r="N297">
        <v>3</v>
      </c>
      <c r="O297">
        <v>2.3E-3</v>
      </c>
    </row>
    <row r="298" spans="1:15">
      <c r="A298" s="8">
        <v>38535</v>
      </c>
      <c r="B298" s="6" t="s">
        <v>675</v>
      </c>
      <c r="C298" s="6" t="s">
        <v>735</v>
      </c>
      <c r="D298">
        <v>6</v>
      </c>
      <c r="E298">
        <v>6</v>
      </c>
      <c r="F298" t="s">
        <v>1091</v>
      </c>
      <c r="G298" t="s">
        <v>1035</v>
      </c>
      <c r="J298" t="s">
        <v>1432</v>
      </c>
      <c r="K298" t="s">
        <v>1433</v>
      </c>
      <c r="L298" t="s">
        <v>882</v>
      </c>
      <c r="M298" t="s">
        <v>877</v>
      </c>
      <c r="N298">
        <v>77</v>
      </c>
      <c r="O298">
        <v>3.6299999999999999E-2</v>
      </c>
    </row>
    <row r="299" spans="1:15">
      <c r="A299" s="8">
        <v>38535</v>
      </c>
      <c r="B299" s="6" t="s">
        <v>675</v>
      </c>
      <c r="C299" s="6" t="s">
        <v>735</v>
      </c>
      <c r="D299">
        <v>6</v>
      </c>
      <c r="E299">
        <v>6</v>
      </c>
      <c r="F299" t="s">
        <v>1091</v>
      </c>
      <c r="G299" t="s">
        <v>1036</v>
      </c>
      <c r="K299" t="s">
        <v>1434</v>
      </c>
      <c r="L299" t="s">
        <v>885</v>
      </c>
      <c r="M299" t="s">
        <v>877</v>
      </c>
      <c r="N299">
        <v>20</v>
      </c>
      <c r="O299">
        <v>4.7999999999999996E-3</v>
      </c>
    </row>
    <row r="300" spans="1:15">
      <c r="A300" s="8">
        <v>38535</v>
      </c>
      <c r="B300" s="6" t="s">
        <v>675</v>
      </c>
      <c r="C300" s="6" t="s">
        <v>735</v>
      </c>
      <c r="D300">
        <v>6</v>
      </c>
      <c r="E300">
        <v>6</v>
      </c>
      <c r="F300" t="s">
        <v>1091</v>
      </c>
      <c r="G300" t="s">
        <v>860</v>
      </c>
      <c r="J300" t="s">
        <v>1436</v>
      </c>
      <c r="L300" t="s">
        <v>880</v>
      </c>
      <c r="M300" t="s">
        <v>877</v>
      </c>
      <c r="N300">
        <v>9</v>
      </c>
      <c r="O300">
        <v>8.2000000000000007E-3</v>
      </c>
    </row>
    <row r="301" spans="1:15">
      <c r="A301" s="8">
        <v>38535</v>
      </c>
      <c r="B301" s="6" t="s">
        <v>675</v>
      </c>
      <c r="C301" s="6" t="s">
        <v>735</v>
      </c>
      <c r="D301">
        <v>6</v>
      </c>
      <c r="E301">
        <v>6</v>
      </c>
      <c r="F301" t="s">
        <v>1091</v>
      </c>
      <c r="G301" t="s">
        <v>1063</v>
      </c>
      <c r="H301" t="s">
        <v>1500</v>
      </c>
      <c r="I301" t="s">
        <v>1501</v>
      </c>
      <c r="J301" t="s">
        <v>1502</v>
      </c>
      <c r="L301" t="s">
        <v>881</v>
      </c>
      <c r="M301" t="s">
        <v>877</v>
      </c>
      <c r="N301">
        <v>1</v>
      </c>
      <c r="O301">
        <v>0</v>
      </c>
    </row>
    <row r="302" spans="1:15">
      <c r="A302" s="8">
        <v>38535</v>
      </c>
      <c r="B302" s="6" t="s">
        <v>675</v>
      </c>
      <c r="C302" s="6" t="s">
        <v>735</v>
      </c>
      <c r="D302">
        <v>6</v>
      </c>
      <c r="E302">
        <v>6</v>
      </c>
      <c r="F302" t="s">
        <v>1091</v>
      </c>
      <c r="G302" t="s">
        <v>861</v>
      </c>
      <c r="H302" t="s">
        <v>1441</v>
      </c>
      <c r="I302" t="s">
        <v>1442</v>
      </c>
      <c r="J302" t="s">
        <v>1443</v>
      </c>
      <c r="L302" t="s">
        <v>886</v>
      </c>
      <c r="M302" t="s">
        <v>877</v>
      </c>
      <c r="N302">
        <v>17</v>
      </c>
      <c r="O302">
        <v>7.3700000000000002E-2</v>
      </c>
    </row>
    <row r="303" spans="1:15">
      <c r="A303" s="8">
        <v>38535</v>
      </c>
      <c r="B303" s="6" t="s">
        <v>675</v>
      </c>
      <c r="C303" s="6" t="s">
        <v>735</v>
      </c>
      <c r="D303">
        <v>6</v>
      </c>
      <c r="E303">
        <v>6</v>
      </c>
      <c r="F303" t="s">
        <v>1091</v>
      </c>
      <c r="G303" t="s">
        <v>862</v>
      </c>
      <c r="H303" t="s">
        <v>1444</v>
      </c>
      <c r="I303" t="s">
        <v>1445</v>
      </c>
      <c r="J303" t="s">
        <v>1446</v>
      </c>
      <c r="L303" t="s">
        <v>886</v>
      </c>
      <c r="M303" t="s">
        <v>877</v>
      </c>
      <c r="N303">
        <v>3</v>
      </c>
      <c r="O303">
        <v>5.7000000000000002E-3</v>
      </c>
    </row>
    <row r="304" spans="1:15">
      <c r="A304" s="8">
        <v>38535</v>
      </c>
      <c r="B304" s="6" t="s">
        <v>675</v>
      </c>
      <c r="C304" s="6" t="s">
        <v>735</v>
      </c>
      <c r="D304">
        <v>6</v>
      </c>
      <c r="E304">
        <v>6</v>
      </c>
      <c r="F304" t="s">
        <v>1091</v>
      </c>
      <c r="G304" t="s">
        <v>863</v>
      </c>
      <c r="J304" t="s">
        <v>1447</v>
      </c>
      <c r="L304" t="s">
        <v>886</v>
      </c>
      <c r="M304" t="s">
        <v>877</v>
      </c>
      <c r="N304">
        <v>24</v>
      </c>
      <c r="O304">
        <v>7.0000000000000001E-3</v>
      </c>
    </row>
    <row r="305" spans="1:15">
      <c r="A305" s="8">
        <v>38535</v>
      </c>
      <c r="B305" s="6" t="s">
        <v>675</v>
      </c>
      <c r="C305" s="6" t="s">
        <v>735</v>
      </c>
      <c r="D305">
        <v>6</v>
      </c>
      <c r="E305">
        <v>6</v>
      </c>
      <c r="F305" t="s">
        <v>1091</v>
      </c>
      <c r="G305" t="s">
        <v>864</v>
      </c>
      <c r="H305" t="s">
        <v>1448</v>
      </c>
      <c r="I305" t="s">
        <v>1449</v>
      </c>
      <c r="J305" t="s">
        <v>1450</v>
      </c>
      <c r="L305" t="s">
        <v>886</v>
      </c>
      <c r="M305" t="s">
        <v>877</v>
      </c>
      <c r="N305">
        <v>8</v>
      </c>
      <c r="O305">
        <v>2.2599999999999999E-2</v>
      </c>
    </row>
    <row r="306" spans="1:15">
      <c r="A306" s="8">
        <v>38535</v>
      </c>
      <c r="B306" s="6" t="s">
        <v>675</v>
      </c>
      <c r="C306" s="6" t="s">
        <v>735</v>
      </c>
      <c r="D306">
        <v>6</v>
      </c>
      <c r="E306">
        <v>6</v>
      </c>
      <c r="F306" t="s">
        <v>1091</v>
      </c>
      <c r="G306" t="s">
        <v>865</v>
      </c>
      <c r="H306" t="s">
        <v>1451</v>
      </c>
      <c r="J306" t="s">
        <v>1447</v>
      </c>
      <c r="L306" t="s">
        <v>886</v>
      </c>
      <c r="M306" t="s">
        <v>877</v>
      </c>
      <c r="N306">
        <v>7</v>
      </c>
      <c r="O306">
        <v>1.46E-2</v>
      </c>
    </row>
    <row r="307" spans="1:15">
      <c r="A307" s="8">
        <v>38535</v>
      </c>
      <c r="B307" s="6" t="s">
        <v>675</v>
      </c>
      <c r="C307" s="6" t="s">
        <v>735</v>
      </c>
      <c r="D307">
        <v>6</v>
      </c>
      <c r="E307">
        <v>6</v>
      </c>
      <c r="F307" t="s">
        <v>1091</v>
      </c>
      <c r="G307" t="s">
        <v>867</v>
      </c>
      <c r="H307" t="s">
        <v>1455</v>
      </c>
      <c r="I307" t="s">
        <v>1456</v>
      </c>
      <c r="J307" t="s">
        <v>1457</v>
      </c>
      <c r="L307" t="s">
        <v>886</v>
      </c>
      <c r="M307" t="s">
        <v>877</v>
      </c>
      <c r="N307">
        <v>4</v>
      </c>
      <c r="O307">
        <v>5.4999999999999997E-3</v>
      </c>
    </row>
    <row r="308" spans="1:15">
      <c r="A308" s="8">
        <v>38535</v>
      </c>
      <c r="B308" s="6" t="s">
        <v>675</v>
      </c>
      <c r="C308" s="6" t="s">
        <v>735</v>
      </c>
      <c r="D308">
        <v>6</v>
      </c>
      <c r="E308">
        <v>6</v>
      </c>
      <c r="F308" t="s">
        <v>1091</v>
      </c>
      <c r="G308" t="s">
        <v>869</v>
      </c>
      <c r="J308" t="s">
        <v>1248</v>
      </c>
      <c r="L308" t="s">
        <v>886</v>
      </c>
      <c r="M308" t="s">
        <v>877</v>
      </c>
      <c r="N308">
        <v>9</v>
      </c>
      <c r="O308">
        <v>4.8999999999999998E-3</v>
      </c>
    </row>
    <row r="309" spans="1:15">
      <c r="A309" s="8">
        <v>38535</v>
      </c>
      <c r="B309" s="6" t="s">
        <v>675</v>
      </c>
      <c r="C309" s="6" t="s">
        <v>735</v>
      </c>
      <c r="D309">
        <v>6</v>
      </c>
      <c r="E309">
        <v>6</v>
      </c>
      <c r="F309" t="s">
        <v>1091</v>
      </c>
      <c r="G309" t="s">
        <v>1064</v>
      </c>
      <c r="J309" t="s">
        <v>1503</v>
      </c>
      <c r="L309" t="s">
        <v>886</v>
      </c>
      <c r="M309" t="s">
        <v>877</v>
      </c>
      <c r="N309">
        <v>6</v>
      </c>
      <c r="O309">
        <v>1.21E-2</v>
      </c>
    </row>
    <row r="310" spans="1:15">
      <c r="A310" s="8">
        <v>38535</v>
      </c>
      <c r="B310" s="6" t="s">
        <v>675</v>
      </c>
      <c r="C310" s="6" t="s">
        <v>735</v>
      </c>
      <c r="D310">
        <v>6</v>
      </c>
      <c r="E310">
        <v>6</v>
      </c>
      <c r="F310" t="s">
        <v>1091</v>
      </c>
      <c r="G310" t="s">
        <v>870</v>
      </c>
      <c r="J310" t="s">
        <v>1249</v>
      </c>
      <c r="L310" t="s">
        <v>886</v>
      </c>
      <c r="M310" t="s">
        <v>877</v>
      </c>
      <c r="N310">
        <v>70</v>
      </c>
      <c r="O310">
        <v>8.9399999999999993E-2</v>
      </c>
    </row>
    <row r="311" spans="1:15">
      <c r="A311" s="8">
        <v>38535</v>
      </c>
      <c r="B311" s="6" t="s">
        <v>675</v>
      </c>
      <c r="C311" s="6" t="s">
        <v>735</v>
      </c>
      <c r="D311">
        <v>6</v>
      </c>
      <c r="E311">
        <v>6</v>
      </c>
      <c r="F311" t="s">
        <v>1091</v>
      </c>
      <c r="G311" t="s">
        <v>1065</v>
      </c>
      <c r="L311" t="s">
        <v>883</v>
      </c>
      <c r="M311" t="s">
        <v>883</v>
      </c>
      <c r="N311">
        <v>2</v>
      </c>
      <c r="O311">
        <v>3.2000000000000002E-3</v>
      </c>
    </row>
    <row r="312" spans="1:15">
      <c r="A312" s="8">
        <v>38535</v>
      </c>
      <c r="B312" s="6" t="s">
        <v>675</v>
      </c>
      <c r="C312" s="6" t="s">
        <v>735</v>
      </c>
      <c r="D312">
        <v>6</v>
      </c>
      <c r="E312">
        <v>6</v>
      </c>
      <c r="F312" t="s">
        <v>1091</v>
      </c>
      <c r="G312" t="s">
        <v>1066</v>
      </c>
      <c r="H312" t="s">
        <v>1535</v>
      </c>
      <c r="J312" t="s">
        <v>1536</v>
      </c>
      <c r="L312" t="s">
        <v>879</v>
      </c>
      <c r="M312" t="s">
        <v>877</v>
      </c>
      <c r="N312">
        <v>2</v>
      </c>
      <c r="O312">
        <v>0.39050000000000001</v>
      </c>
    </row>
    <row r="313" spans="1:15">
      <c r="A313" s="8">
        <v>38535</v>
      </c>
      <c r="B313" s="6" t="s">
        <v>675</v>
      </c>
      <c r="C313" s="6" t="s">
        <v>735</v>
      </c>
      <c r="D313">
        <v>6</v>
      </c>
      <c r="E313">
        <v>6</v>
      </c>
      <c r="F313" t="s">
        <v>1091</v>
      </c>
      <c r="G313" t="s">
        <v>1067</v>
      </c>
      <c r="H313" t="s">
        <v>1506</v>
      </c>
      <c r="I313" t="s">
        <v>1507</v>
      </c>
      <c r="J313" t="s">
        <v>1508</v>
      </c>
      <c r="L313" t="s">
        <v>1072</v>
      </c>
      <c r="M313" t="s">
        <v>877</v>
      </c>
      <c r="N313">
        <v>4</v>
      </c>
      <c r="O313">
        <v>4.4000000000000003E-3</v>
      </c>
    </row>
    <row r="314" spans="1:15">
      <c r="A314" s="8">
        <v>38535</v>
      </c>
      <c r="B314" s="6" t="s">
        <v>675</v>
      </c>
      <c r="C314" s="6" t="s">
        <v>735</v>
      </c>
      <c r="D314">
        <v>6</v>
      </c>
      <c r="E314">
        <v>6</v>
      </c>
      <c r="F314" t="s">
        <v>1091</v>
      </c>
      <c r="G314" t="s">
        <v>1077</v>
      </c>
      <c r="H314" t="s">
        <v>1273</v>
      </c>
      <c r="J314" t="s">
        <v>1274</v>
      </c>
      <c r="K314" t="s">
        <v>1518</v>
      </c>
      <c r="L314" t="s">
        <v>880</v>
      </c>
      <c r="M314" t="s">
        <v>877</v>
      </c>
      <c r="N314">
        <v>9</v>
      </c>
      <c r="O314">
        <v>1.1200000000000002E-2</v>
      </c>
    </row>
    <row r="315" spans="1:15">
      <c r="A315" s="8">
        <v>38535</v>
      </c>
      <c r="B315" s="6" t="s">
        <v>675</v>
      </c>
      <c r="C315" s="6" t="s">
        <v>735</v>
      </c>
      <c r="D315">
        <v>6</v>
      </c>
      <c r="E315">
        <v>6</v>
      </c>
      <c r="F315" t="s">
        <v>1091</v>
      </c>
      <c r="G315" t="s">
        <v>873</v>
      </c>
      <c r="J315" t="s">
        <v>873</v>
      </c>
      <c r="L315" t="s">
        <v>880</v>
      </c>
      <c r="M315" t="s">
        <v>877</v>
      </c>
      <c r="N315">
        <v>20</v>
      </c>
      <c r="O315">
        <v>4.7500000000000001E-2</v>
      </c>
    </row>
    <row r="316" spans="1:15">
      <c r="A316" s="8">
        <v>38535</v>
      </c>
      <c r="B316" s="6" t="s">
        <v>675</v>
      </c>
      <c r="C316" s="6" t="s">
        <v>735</v>
      </c>
      <c r="D316">
        <v>6</v>
      </c>
      <c r="E316">
        <v>6</v>
      </c>
      <c r="F316" t="s">
        <v>1091</v>
      </c>
      <c r="G316" t="s">
        <v>874</v>
      </c>
      <c r="H316" t="s">
        <v>1253</v>
      </c>
      <c r="I316" t="s">
        <v>1254</v>
      </c>
      <c r="J316" t="s">
        <v>1255</v>
      </c>
      <c r="K316" t="s">
        <v>1414</v>
      </c>
      <c r="L316" t="s">
        <v>880</v>
      </c>
      <c r="M316" t="s">
        <v>877</v>
      </c>
      <c r="N316">
        <v>1</v>
      </c>
      <c r="O316">
        <v>2.0000000000000001E-4</v>
      </c>
    </row>
    <row r="317" spans="1:15">
      <c r="A317" s="8">
        <v>38535</v>
      </c>
      <c r="B317" s="6" t="s">
        <v>675</v>
      </c>
      <c r="C317" s="6" t="s">
        <v>735</v>
      </c>
      <c r="D317">
        <v>6</v>
      </c>
      <c r="E317">
        <v>6</v>
      </c>
      <c r="F317" t="s">
        <v>1091</v>
      </c>
      <c r="G317" t="s">
        <v>875</v>
      </c>
      <c r="J317" t="s">
        <v>1256</v>
      </c>
      <c r="L317" t="s">
        <v>886</v>
      </c>
      <c r="M317" t="s">
        <v>877</v>
      </c>
      <c r="N317">
        <v>52</v>
      </c>
      <c r="O317">
        <v>7.9399999999999998E-2</v>
      </c>
    </row>
    <row r="318" spans="1:15">
      <c r="A318" s="8">
        <v>38535</v>
      </c>
      <c r="B318" s="6" t="s">
        <v>675</v>
      </c>
      <c r="C318" s="6" t="s">
        <v>735</v>
      </c>
      <c r="D318">
        <v>6</v>
      </c>
      <c r="E318">
        <v>6</v>
      </c>
      <c r="F318" t="s">
        <v>1091</v>
      </c>
      <c r="G318" t="s">
        <v>1068</v>
      </c>
      <c r="H318" t="s">
        <v>1511</v>
      </c>
      <c r="I318" t="s">
        <v>1512</v>
      </c>
      <c r="J318" t="s">
        <v>1454</v>
      </c>
      <c r="L318" t="s">
        <v>886</v>
      </c>
      <c r="M318" t="s">
        <v>877</v>
      </c>
      <c r="N318">
        <v>4</v>
      </c>
      <c r="O318">
        <v>8.8999999999999999E-3</v>
      </c>
    </row>
    <row r="319" spans="1:15">
      <c r="A319" s="8">
        <v>38535</v>
      </c>
      <c r="B319" s="6" t="s">
        <v>675</v>
      </c>
      <c r="C319" s="6" t="s">
        <v>735</v>
      </c>
      <c r="D319">
        <v>6</v>
      </c>
      <c r="E319">
        <v>6</v>
      </c>
      <c r="F319" t="s">
        <v>1091</v>
      </c>
      <c r="G319" t="s">
        <v>1069</v>
      </c>
      <c r="H319" t="s">
        <v>1513</v>
      </c>
      <c r="J319" t="s">
        <v>1514</v>
      </c>
      <c r="L319" t="s">
        <v>886</v>
      </c>
      <c r="M319" t="s">
        <v>877</v>
      </c>
      <c r="N319">
        <v>26</v>
      </c>
      <c r="O319">
        <v>0.16109999999999999</v>
      </c>
    </row>
    <row r="320" spans="1:15">
      <c r="A320" s="5">
        <v>38532</v>
      </c>
      <c r="B320" s="6" t="s">
        <v>670</v>
      </c>
      <c r="C320" s="6" t="s">
        <v>671</v>
      </c>
      <c r="D320">
        <v>1</v>
      </c>
      <c r="E320">
        <v>13</v>
      </c>
      <c r="F320" s="7" t="s">
        <v>62</v>
      </c>
      <c r="G320" t="s">
        <v>1096</v>
      </c>
      <c r="L320" t="s">
        <v>876</v>
      </c>
      <c r="M320" t="s">
        <v>876</v>
      </c>
      <c r="N320" t="s">
        <v>887</v>
      </c>
      <c r="O320">
        <v>5.15</v>
      </c>
    </row>
    <row r="321" spans="1:15">
      <c r="A321" s="5">
        <v>38532</v>
      </c>
      <c r="B321" s="6" t="s">
        <v>675</v>
      </c>
      <c r="C321" s="6" t="s">
        <v>63</v>
      </c>
      <c r="D321" s="7">
        <v>1</v>
      </c>
      <c r="E321">
        <v>13</v>
      </c>
      <c r="F321" s="7" t="s">
        <v>62</v>
      </c>
      <c r="G321" t="s">
        <v>1097</v>
      </c>
      <c r="J321" t="s">
        <v>1167</v>
      </c>
      <c r="L321" t="s">
        <v>881</v>
      </c>
      <c r="M321" t="s">
        <v>877</v>
      </c>
      <c r="N321">
        <v>2</v>
      </c>
      <c r="O321">
        <v>0.60499999999999998</v>
      </c>
    </row>
    <row r="322" spans="1:15">
      <c r="A322" s="5">
        <v>38532</v>
      </c>
      <c r="B322" s="6" t="s">
        <v>675</v>
      </c>
      <c r="C322" s="6" t="s">
        <v>63</v>
      </c>
      <c r="D322" s="7">
        <v>1</v>
      </c>
      <c r="E322">
        <v>13</v>
      </c>
      <c r="F322" s="7" t="s">
        <v>62</v>
      </c>
      <c r="G322" t="s">
        <v>889</v>
      </c>
      <c r="J322" t="s">
        <v>1259</v>
      </c>
      <c r="L322" t="s">
        <v>880</v>
      </c>
      <c r="M322" t="s">
        <v>877</v>
      </c>
      <c r="N322">
        <v>12</v>
      </c>
      <c r="O322">
        <v>4.4999999999999998E-2</v>
      </c>
    </row>
    <row r="323" spans="1:15">
      <c r="A323" s="5">
        <v>38532</v>
      </c>
      <c r="B323" s="6" t="s">
        <v>675</v>
      </c>
      <c r="C323" s="6" t="s">
        <v>63</v>
      </c>
      <c r="D323" s="7">
        <v>1</v>
      </c>
      <c r="E323">
        <v>13</v>
      </c>
      <c r="F323" s="7" t="s">
        <v>62</v>
      </c>
      <c r="G323" t="s">
        <v>1001</v>
      </c>
      <c r="H323" t="s">
        <v>1163</v>
      </c>
      <c r="J323" t="s">
        <v>1164</v>
      </c>
      <c r="L323" t="s">
        <v>880</v>
      </c>
      <c r="M323" t="s">
        <v>877</v>
      </c>
      <c r="N323">
        <v>10</v>
      </c>
      <c r="O323">
        <v>3.4500000000000003E-2</v>
      </c>
    </row>
    <row r="324" spans="1:15">
      <c r="A324" s="5">
        <v>38532</v>
      </c>
      <c r="B324" s="6" t="s">
        <v>675</v>
      </c>
      <c r="C324" s="6" t="s">
        <v>63</v>
      </c>
      <c r="D324" s="7">
        <v>1</v>
      </c>
      <c r="E324">
        <v>13</v>
      </c>
      <c r="F324" s="7" t="s">
        <v>62</v>
      </c>
      <c r="G324" t="s">
        <v>1002</v>
      </c>
      <c r="J324" t="s">
        <v>1165</v>
      </c>
      <c r="L324" t="s">
        <v>880</v>
      </c>
      <c r="M324" t="s">
        <v>877</v>
      </c>
      <c r="N324">
        <v>650</v>
      </c>
      <c r="O324">
        <v>1.3292999999999999</v>
      </c>
    </row>
    <row r="325" spans="1:15">
      <c r="A325" s="5">
        <v>38532</v>
      </c>
      <c r="B325" s="6" t="s">
        <v>675</v>
      </c>
      <c r="C325" s="6" t="s">
        <v>63</v>
      </c>
      <c r="D325" s="7">
        <v>1</v>
      </c>
      <c r="E325">
        <v>13</v>
      </c>
      <c r="F325" s="7" t="s">
        <v>888</v>
      </c>
      <c r="G325" t="s">
        <v>1003</v>
      </c>
      <c r="H325" t="s">
        <v>1003</v>
      </c>
      <c r="I325" t="s">
        <v>1166</v>
      </c>
      <c r="J325" t="s">
        <v>1167</v>
      </c>
      <c r="L325" t="s">
        <v>881</v>
      </c>
      <c r="M325" t="s">
        <v>877</v>
      </c>
      <c r="N325">
        <v>6</v>
      </c>
      <c r="O325">
        <v>5.5999999999999999E-3</v>
      </c>
    </row>
    <row r="326" spans="1:15">
      <c r="A326" s="5">
        <v>38532</v>
      </c>
      <c r="B326" s="6" t="s">
        <v>675</v>
      </c>
      <c r="C326" s="6" t="s">
        <v>63</v>
      </c>
      <c r="D326" s="7">
        <v>1</v>
      </c>
      <c r="E326">
        <v>13</v>
      </c>
      <c r="F326" s="7" t="s">
        <v>888</v>
      </c>
      <c r="G326" t="s">
        <v>1005</v>
      </c>
      <c r="H326" t="s">
        <v>1168</v>
      </c>
      <c r="I326" t="s">
        <v>1169</v>
      </c>
      <c r="J326" t="s">
        <v>1170</v>
      </c>
      <c r="L326" t="s">
        <v>878</v>
      </c>
      <c r="M326" t="s">
        <v>877</v>
      </c>
      <c r="N326">
        <v>2</v>
      </c>
      <c r="O326">
        <v>3.6999999999999998E-2</v>
      </c>
    </row>
    <row r="327" spans="1:15">
      <c r="A327" s="5">
        <v>38532</v>
      </c>
      <c r="B327" s="6" t="s">
        <v>675</v>
      </c>
      <c r="C327" s="6" t="s">
        <v>63</v>
      </c>
      <c r="D327" s="7">
        <v>1</v>
      </c>
      <c r="E327">
        <v>13</v>
      </c>
      <c r="F327" s="7" t="s">
        <v>888</v>
      </c>
      <c r="G327" t="s">
        <v>1007</v>
      </c>
      <c r="H327" t="s">
        <v>1174</v>
      </c>
      <c r="J327" t="s">
        <v>1175</v>
      </c>
      <c r="L327" t="s">
        <v>879</v>
      </c>
      <c r="M327" t="s">
        <v>877</v>
      </c>
      <c r="N327">
        <v>4</v>
      </c>
      <c r="O327">
        <v>1.9400000000000001E-2</v>
      </c>
    </row>
    <row r="328" spans="1:15">
      <c r="A328" s="5">
        <v>38532</v>
      </c>
      <c r="B328" s="6" t="s">
        <v>675</v>
      </c>
      <c r="C328" s="6" t="s">
        <v>63</v>
      </c>
      <c r="D328" s="7">
        <v>1</v>
      </c>
      <c r="E328">
        <v>13</v>
      </c>
      <c r="F328" s="7" t="s">
        <v>888</v>
      </c>
      <c r="G328" t="s">
        <v>1082</v>
      </c>
      <c r="H328" t="s">
        <v>1524</v>
      </c>
      <c r="I328" t="s">
        <v>1525</v>
      </c>
      <c r="J328" t="s">
        <v>1526</v>
      </c>
      <c r="L328" t="s">
        <v>881</v>
      </c>
      <c r="M328" t="s">
        <v>877</v>
      </c>
      <c r="N328">
        <v>1</v>
      </c>
      <c r="O328">
        <v>3.8999999999999998E-3</v>
      </c>
    </row>
    <row r="329" spans="1:15">
      <c r="A329" s="5">
        <v>38532</v>
      </c>
      <c r="B329" s="6" t="s">
        <v>675</v>
      </c>
      <c r="C329" s="6" t="s">
        <v>63</v>
      </c>
      <c r="D329" s="7">
        <v>1</v>
      </c>
      <c r="E329">
        <v>13</v>
      </c>
      <c r="F329" s="7" t="s">
        <v>888</v>
      </c>
      <c r="G329" t="s">
        <v>1009</v>
      </c>
      <c r="H329" t="s">
        <v>1377</v>
      </c>
      <c r="J329" t="s">
        <v>1009</v>
      </c>
      <c r="L329" t="s">
        <v>880</v>
      </c>
      <c r="M329" t="s">
        <v>877</v>
      </c>
      <c r="N329">
        <v>300</v>
      </c>
      <c r="O329">
        <v>2.4780000000000002</v>
      </c>
    </row>
    <row r="330" spans="1:15">
      <c r="A330" s="5">
        <v>38532</v>
      </c>
      <c r="B330" s="6" t="s">
        <v>675</v>
      </c>
      <c r="C330" s="6" t="s">
        <v>63</v>
      </c>
      <c r="D330" s="7">
        <v>1</v>
      </c>
      <c r="E330">
        <v>13</v>
      </c>
      <c r="F330" s="7" t="s">
        <v>888</v>
      </c>
      <c r="G330" t="s">
        <v>890</v>
      </c>
      <c r="H330" t="s">
        <v>1260</v>
      </c>
      <c r="I330" t="s">
        <v>1261</v>
      </c>
      <c r="J330" t="s">
        <v>1262</v>
      </c>
      <c r="L330" t="s">
        <v>1070</v>
      </c>
      <c r="M330" t="s">
        <v>877</v>
      </c>
      <c r="N330">
        <v>1</v>
      </c>
      <c r="O330">
        <v>3.6499999999999998E-2</v>
      </c>
    </row>
    <row r="331" spans="1:15">
      <c r="A331" s="5">
        <v>38532</v>
      </c>
      <c r="B331" s="6" t="s">
        <v>675</v>
      </c>
      <c r="C331" s="6" t="s">
        <v>63</v>
      </c>
      <c r="D331" s="7">
        <v>1</v>
      </c>
      <c r="E331">
        <v>13</v>
      </c>
      <c r="F331" s="7" t="s">
        <v>888</v>
      </c>
      <c r="G331" t="s">
        <v>891</v>
      </c>
      <c r="H331" t="s">
        <v>1263</v>
      </c>
      <c r="J331" t="s">
        <v>1264</v>
      </c>
      <c r="L331" t="s">
        <v>1070</v>
      </c>
      <c r="M331" t="s">
        <v>877</v>
      </c>
      <c r="N331">
        <v>3</v>
      </c>
      <c r="O331">
        <v>2.7000000000000001E-3</v>
      </c>
    </row>
    <row r="332" spans="1:15">
      <c r="A332" s="5">
        <v>38532</v>
      </c>
      <c r="B332" s="6" t="s">
        <v>675</v>
      </c>
      <c r="C332" s="6" t="s">
        <v>63</v>
      </c>
      <c r="D332" s="7">
        <v>1</v>
      </c>
      <c r="E332">
        <v>13</v>
      </c>
      <c r="F332" s="7" t="s">
        <v>888</v>
      </c>
      <c r="G332" t="s">
        <v>1010</v>
      </c>
      <c r="H332" t="s">
        <v>1378</v>
      </c>
      <c r="I332" t="s">
        <v>1379</v>
      </c>
      <c r="J332" t="s">
        <v>1380</v>
      </c>
      <c r="K332" t="s">
        <v>1381</v>
      </c>
      <c r="L332" t="s">
        <v>882</v>
      </c>
      <c r="M332" t="s">
        <v>877</v>
      </c>
      <c r="N332">
        <v>1</v>
      </c>
      <c r="O332">
        <v>1.5E-3</v>
      </c>
    </row>
    <row r="333" spans="1:15">
      <c r="A333" s="5">
        <v>38532</v>
      </c>
      <c r="B333" s="6" t="s">
        <v>675</v>
      </c>
      <c r="C333" s="6" t="s">
        <v>63</v>
      </c>
      <c r="D333" s="7">
        <v>1</v>
      </c>
      <c r="E333">
        <v>13</v>
      </c>
      <c r="F333" s="7" t="s">
        <v>888</v>
      </c>
      <c r="G333" t="s">
        <v>1098</v>
      </c>
      <c r="K333" t="s">
        <v>1549</v>
      </c>
      <c r="L333" t="s">
        <v>882</v>
      </c>
      <c r="M333" t="s">
        <v>877</v>
      </c>
      <c r="N333">
        <v>1</v>
      </c>
      <c r="O333">
        <v>5.5999999999999999E-3</v>
      </c>
    </row>
    <row r="334" spans="1:15">
      <c r="A334" s="5">
        <v>38532</v>
      </c>
      <c r="B334" s="6" t="s">
        <v>675</v>
      </c>
      <c r="C334" s="6" t="s">
        <v>63</v>
      </c>
      <c r="D334" s="7">
        <v>1</v>
      </c>
      <c r="E334">
        <v>13</v>
      </c>
      <c r="F334" s="7" t="s">
        <v>888</v>
      </c>
      <c r="G334" t="s">
        <v>1099</v>
      </c>
      <c r="H334" t="s">
        <v>1550</v>
      </c>
      <c r="I334" t="s">
        <v>1551</v>
      </c>
      <c r="J334" t="s">
        <v>1552</v>
      </c>
      <c r="L334" t="s">
        <v>1095</v>
      </c>
      <c r="M334" t="s">
        <v>877</v>
      </c>
      <c r="N334" t="s">
        <v>887</v>
      </c>
      <c r="O334">
        <v>0.13539999999999999</v>
      </c>
    </row>
    <row r="335" spans="1:15">
      <c r="A335" s="5">
        <v>38532</v>
      </c>
      <c r="B335" s="6" t="s">
        <v>675</v>
      </c>
      <c r="C335" s="6" t="s">
        <v>63</v>
      </c>
      <c r="D335" s="7">
        <v>1</v>
      </c>
      <c r="E335">
        <v>13</v>
      </c>
      <c r="F335" s="7" t="s">
        <v>888</v>
      </c>
      <c r="G335" t="s">
        <v>894</v>
      </c>
      <c r="H335" t="s">
        <v>1385</v>
      </c>
      <c r="I335" t="s">
        <v>1269</v>
      </c>
      <c r="J335" t="s">
        <v>1387</v>
      </c>
      <c r="L335" t="s">
        <v>881</v>
      </c>
      <c r="M335" t="s">
        <v>877</v>
      </c>
      <c r="N335">
        <v>4</v>
      </c>
      <c r="O335">
        <v>3.3E-3</v>
      </c>
    </row>
    <row r="336" spans="1:15">
      <c r="A336" s="5">
        <v>38532</v>
      </c>
      <c r="B336" s="6" t="s">
        <v>675</v>
      </c>
      <c r="C336" s="6" t="s">
        <v>63</v>
      </c>
      <c r="D336" s="7">
        <v>1</v>
      </c>
      <c r="E336">
        <v>13</v>
      </c>
      <c r="F336" s="7" t="s">
        <v>888</v>
      </c>
      <c r="G336" t="s">
        <v>1014</v>
      </c>
      <c r="H336" t="s">
        <v>1391</v>
      </c>
      <c r="J336" t="s">
        <v>1392</v>
      </c>
      <c r="L336" t="s">
        <v>880</v>
      </c>
      <c r="M336" t="s">
        <v>877</v>
      </c>
      <c r="N336">
        <v>5</v>
      </c>
      <c r="O336">
        <v>2.5000000000000001E-3</v>
      </c>
    </row>
    <row r="337" spans="1:15">
      <c r="A337" s="5">
        <v>38532</v>
      </c>
      <c r="B337" s="6" t="s">
        <v>675</v>
      </c>
      <c r="C337" s="6" t="s">
        <v>63</v>
      </c>
      <c r="D337" s="7">
        <v>1</v>
      </c>
      <c r="E337">
        <v>13</v>
      </c>
      <c r="F337" s="7" t="s">
        <v>888</v>
      </c>
      <c r="G337" t="s">
        <v>1016</v>
      </c>
      <c r="H337" t="s">
        <v>1393</v>
      </c>
      <c r="J337" t="s">
        <v>1394</v>
      </c>
      <c r="L337" t="s">
        <v>883</v>
      </c>
      <c r="M337" t="s">
        <v>883</v>
      </c>
      <c r="N337">
        <v>54</v>
      </c>
      <c r="O337">
        <v>0.14199999999999999</v>
      </c>
    </row>
    <row r="338" spans="1:15">
      <c r="A338" s="5">
        <v>38532</v>
      </c>
      <c r="B338" s="6" t="s">
        <v>675</v>
      </c>
      <c r="C338" s="6" t="s">
        <v>63</v>
      </c>
      <c r="D338" s="7">
        <v>1</v>
      </c>
      <c r="E338">
        <v>13</v>
      </c>
      <c r="F338" s="7" t="s">
        <v>888</v>
      </c>
      <c r="G338" t="s">
        <v>1017</v>
      </c>
      <c r="K338" t="s">
        <v>1395</v>
      </c>
      <c r="L338" t="s">
        <v>881</v>
      </c>
      <c r="M338" t="s">
        <v>877</v>
      </c>
      <c r="N338">
        <v>47</v>
      </c>
      <c r="O338">
        <v>1.8599999999999998E-2</v>
      </c>
    </row>
    <row r="339" spans="1:15">
      <c r="A339" s="5">
        <v>38532</v>
      </c>
      <c r="B339" s="6" t="s">
        <v>675</v>
      </c>
      <c r="C339" s="6" t="s">
        <v>63</v>
      </c>
      <c r="D339" s="7">
        <v>1</v>
      </c>
      <c r="E339">
        <v>13</v>
      </c>
      <c r="F339" s="7" t="s">
        <v>888</v>
      </c>
      <c r="G339" t="s">
        <v>1018</v>
      </c>
      <c r="H339" t="s">
        <v>1396</v>
      </c>
      <c r="I339" t="s">
        <v>1397</v>
      </c>
      <c r="J339" t="s">
        <v>1398</v>
      </c>
      <c r="L339" t="s">
        <v>884</v>
      </c>
      <c r="M339" t="s">
        <v>877</v>
      </c>
      <c r="N339">
        <v>6</v>
      </c>
      <c r="O339">
        <v>2.1399999999999999E-2</v>
      </c>
    </row>
    <row r="340" spans="1:15">
      <c r="A340" s="5">
        <v>38532</v>
      </c>
      <c r="B340" s="6" t="s">
        <v>675</v>
      </c>
      <c r="C340" s="6" t="s">
        <v>63</v>
      </c>
      <c r="D340" s="7">
        <v>1</v>
      </c>
      <c r="E340">
        <v>13</v>
      </c>
      <c r="F340" s="7" t="s">
        <v>888</v>
      </c>
      <c r="G340" t="s">
        <v>1022</v>
      </c>
      <c r="H340" t="s">
        <v>1404</v>
      </c>
      <c r="I340" t="s">
        <v>1405</v>
      </c>
      <c r="J340" t="s">
        <v>1406</v>
      </c>
      <c r="K340" t="s">
        <v>1407</v>
      </c>
      <c r="L340" t="s">
        <v>881</v>
      </c>
      <c r="M340" t="s">
        <v>877</v>
      </c>
      <c r="N340">
        <v>44</v>
      </c>
      <c r="O340">
        <v>0.17849999999999999</v>
      </c>
    </row>
    <row r="341" spans="1:15">
      <c r="A341" s="5">
        <v>38532</v>
      </c>
      <c r="B341" s="6" t="s">
        <v>675</v>
      </c>
      <c r="C341" s="6" t="s">
        <v>63</v>
      </c>
      <c r="D341" s="7">
        <v>1</v>
      </c>
      <c r="E341">
        <v>13</v>
      </c>
      <c r="F341" s="7" t="s">
        <v>888</v>
      </c>
      <c r="G341" t="s">
        <v>1023</v>
      </c>
      <c r="H341" t="s">
        <v>1408</v>
      </c>
      <c r="I341" t="s">
        <v>1409</v>
      </c>
      <c r="J341" t="s">
        <v>1410</v>
      </c>
      <c r="L341" t="s">
        <v>882</v>
      </c>
      <c r="M341" t="s">
        <v>877</v>
      </c>
      <c r="N341">
        <v>7</v>
      </c>
      <c r="O341">
        <v>1.14E-2</v>
      </c>
    </row>
    <row r="342" spans="1:15">
      <c r="A342" s="5">
        <v>38532</v>
      </c>
      <c r="B342" s="6" t="s">
        <v>675</v>
      </c>
      <c r="C342" s="6" t="s">
        <v>63</v>
      </c>
      <c r="D342" s="7">
        <v>1</v>
      </c>
      <c r="E342">
        <v>13</v>
      </c>
      <c r="F342" s="7" t="s">
        <v>888</v>
      </c>
      <c r="G342" t="s">
        <v>1100</v>
      </c>
      <c r="H342" t="s">
        <v>1422</v>
      </c>
      <c r="J342" t="s">
        <v>1424</v>
      </c>
      <c r="L342" t="s">
        <v>881</v>
      </c>
      <c r="M342" t="s">
        <v>877</v>
      </c>
      <c r="N342">
        <v>4</v>
      </c>
      <c r="O342">
        <v>6.7000000000000002E-3</v>
      </c>
    </row>
    <row r="343" spans="1:15">
      <c r="A343" s="5">
        <v>38532</v>
      </c>
      <c r="B343" s="6" t="s">
        <v>675</v>
      </c>
      <c r="C343" s="6" t="s">
        <v>63</v>
      </c>
      <c r="D343" s="7">
        <v>1</v>
      </c>
      <c r="E343">
        <v>13</v>
      </c>
      <c r="F343" s="7" t="s">
        <v>888</v>
      </c>
      <c r="G343" t="s">
        <v>1101</v>
      </c>
      <c r="H343" t="s">
        <v>1429</v>
      </c>
      <c r="I343" t="s">
        <v>1430</v>
      </c>
      <c r="J343" t="s">
        <v>1431</v>
      </c>
      <c r="L343" t="s">
        <v>881</v>
      </c>
      <c r="M343" t="s">
        <v>877</v>
      </c>
      <c r="N343">
        <v>1</v>
      </c>
      <c r="O343">
        <v>4.0000000000000002E-4</v>
      </c>
    </row>
    <row r="344" spans="1:15">
      <c r="A344" s="5">
        <v>38532</v>
      </c>
      <c r="B344" s="6" t="s">
        <v>675</v>
      </c>
      <c r="C344" s="6" t="s">
        <v>63</v>
      </c>
      <c r="D344" s="7">
        <v>1</v>
      </c>
      <c r="E344">
        <v>13</v>
      </c>
      <c r="F344" s="7" t="s">
        <v>888</v>
      </c>
      <c r="G344" t="s">
        <v>1102</v>
      </c>
      <c r="H344" t="s">
        <v>1553</v>
      </c>
      <c r="J344" t="s">
        <v>1554</v>
      </c>
      <c r="K344" t="s">
        <v>1275</v>
      </c>
      <c r="L344" t="s">
        <v>881</v>
      </c>
      <c r="M344" t="s">
        <v>877</v>
      </c>
      <c r="N344">
        <v>2</v>
      </c>
      <c r="O344">
        <v>1.1000000000000001E-3</v>
      </c>
    </row>
    <row r="345" spans="1:15">
      <c r="A345" s="5">
        <v>38532</v>
      </c>
      <c r="B345" s="6" t="s">
        <v>675</v>
      </c>
      <c r="C345" s="6" t="s">
        <v>63</v>
      </c>
      <c r="D345" s="7">
        <v>1</v>
      </c>
      <c r="E345">
        <v>13</v>
      </c>
      <c r="F345" s="7" t="s">
        <v>888</v>
      </c>
      <c r="G345" t="s">
        <v>895</v>
      </c>
      <c r="H345" t="s">
        <v>1271</v>
      </c>
      <c r="J345" t="s">
        <v>1272</v>
      </c>
      <c r="K345" t="s">
        <v>1414</v>
      </c>
      <c r="L345" t="s">
        <v>880</v>
      </c>
      <c r="M345" t="s">
        <v>877</v>
      </c>
      <c r="N345">
        <v>6</v>
      </c>
      <c r="O345">
        <v>5.3E-3</v>
      </c>
    </row>
    <row r="346" spans="1:15">
      <c r="A346" s="5">
        <v>38532</v>
      </c>
      <c r="B346" s="6" t="s">
        <v>675</v>
      </c>
      <c r="C346" s="6" t="s">
        <v>63</v>
      </c>
      <c r="D346" s="7">
        <v>1</v>
      </c>
      <c r="E346">
        <v>13</v>
      </c>
      <c r="F346" s="7" t="s">
        <v>888</v>
      </c>
      <c r="G346" t="s">
        <v>1103</v>
      </c>
      <c r="H346" t="s">
        <v>1415</v>
      </c>
      <c r="J346" t="s">
        <v>1416</v>
      </c>
      <c r="K346" t="s">
        <v>1414</v>
      </c>
      <c r="L346" t="s">
        <v>880</v>
      </c>
      <c r="M346" t="s">
        <v>877</v>
      </c>
      <c r="N346">
        <v>28</v>
      </c>
      <c r="O346">
        <v>4.0099999999999997E-2</v>
      </c>
    </row>
    <row r="347" spans="1:15">
      <c r="A347" s="5">
        <v>38532</v>
      </c>
      <c r="B347" s="6" t="s">
        <v>675</v>
      </c>
      <c r="C347" s="6" t="s">
        <v>63</v>
      </c>
      <c r="D347" s="7">
        <v>1</v>
      </c>
      <c r="E347">
        <v>13</v>
      </c>
      <c r="F347" s="7" t="s">
        <v>888</v>
      </c>
      <c r="G347" t="s">
        <v>1104</v>
      </c>
      <c r="H347" t="s">
        <v>1555</v>
      </c>
      <c r="I347" t="s">
        <v>1556</v>
      </c>
      <c r="J347" t="s">
        <v>1557</v>
      </c>
      <c r="L347" t="s">
        <v>880</v>
      </c>
      <c r="M347" t="s">
        <v>877</v>
      </c>
      <c r="N347">
        <v>1</v>
      </c>
      <c r="O347">
        <v>5.45E-2</v>
      </c>
    </row>
    <row r="348" spans="1:15">
      <c r="A348" s="5">
        <v>38532</v>
      </c>
      <c r="B348" s="6" t="s">
        <v>675</v>
      </c>
      <c r="C348" s="6" t="s">
        <v>63</v>
      </c>
      <c r="D348" s="7">
        <v>1</v>
      </c>
      <c r="E348">
        <v>13</v>
      </c>
      <c r="F348" s="7" t="s">
        <v>888</v>
      </c>
      <c r="G348" t="s">
        <v>896</v>
      </c>
      <c r="H348" t="s">
        <v>1273</v>
      </c>
      <c r="J348" t="s">
        <v>1274</v>
      </c>
      <c r="K348" t="s">
        <v>1275</v>
      </c>
      <c r="L348" t="s">
        <v>881</v>
      </c>
      <c r="M348" t="s">
        <v>877</v>
      </c>
      <c r="N348">
        <v>49</v>
      </c>
      <c r="O348">
        <v>9.8000000000000004E-2</v>
      </c>
    </row>
    <row r="349" spans="1:15">
      <c r="A349" s="5">
        <v>38532</v>
      </c>
      <c r="B349" s="6" t="s">
        <v>675</v>
      </c>
      <c r="C349" s="6" t="s">
        <v>63</v>
      </c>
      <c r="D349" s="7">
        <v>1</v>
      </c>
      <c r="E349">
        <v>13</v>
      </c>
      <c r="F349" s="7" t="s">
        <v>888</v>
      </c>
      <c r="G349" t="s">
        <v>1026</v>
      </c>
      <c r="K349" t="s">
        <v>1417</v>
      </c>
      <c r="L349" t="s">
        <v>880</v>
      </c>
      <c r="M349" t="s">
        <v>877</v>
      </c>
      <c r="N349">
        <v>27</v>
      </c>
      <c r="O349">
        <v>0.1125</v>
      </c>
    </row>
    <row r="350" spans="1:15">
      <c r="A350" s="5">
        <v>38532</v>
      </c>
      <c r="B350" s="6" t="s">
        <v>675</v>
      </c>
      <c r="C350" s="6" t="s">
        <v>63</v>
      </c>
      <c r="D350" s="7">
        <v>1</v>
      </c>
      <c r="E350">
        <v>13</v>
      </c>
      <c r="F350" s="7" t="s">
        <v>888</v>
      </c>
      <c r="G350" t="s">
        <v>1027</v>
      </c>
      <c r="H350" t="s">
        <v>1418</v>
      </c>
      <c r="J350" t="s">
        <v>1419</v>
      </c>
      <c r="L350" t="s">
        <v>882</v>
      </c>
      <c r="M350" t="s">
        <v>877</v>
      </c>
      <c r="N350">
        <v>4</v>
      </c>
      <c r="O350">
        <v>3.7900000000000003E-2</v>
      </c>
    </row>
    <row r="351" spans="1:15">
      <c r="A351" s="5">
        <v>38532</v>
      </c>
      <c r="B351" s="6" t="s">
        <v>675</v>
      </c>
      <c r="C351" s="6" t="s">
        <v>63</v>
      </c>
      <c r="D351" s="7">
        <v>1</v>
      </c>
      <c r="E351">
        <v>13</v>
      </c>
      <c r="F351" s="7" t="s">
        <v>888</v>
      </c>
      <c r="G351" t="s">
        <v>1028</v>
      </c>
      <c r="H351" t="s">
        <v>1420</v>
      </c>
      <c r="J351" t="s">
        <v>1421</v>
      </c>
      <c r="L351" t="s">
        <v>881</v>
      </c>
      <c r="M351" t="s">
        <v>877</v>
      </c>
      <c r="N351">
        <v>142</v>
      </c>
      <c r="O351">
        <v>0.2576</v>
      </c>
    </row>
    <row r="352" spans="1:15">
      <c r="A352" s="5">
        <v>38532</v>
      </c>
      <c r="B352" s="6" t="s">
        <v>675</v>
      </c>
      <c r="C352" s="6" t="s">
        <v>63</v>
      </c>
      <c r="D352" s="7">
        <v>1</v>
      </c>
      <c r="E352">
        <v>13</v>
      </c>
      <c r="F352" s="7" t="s">
        <v>888</v>
      </c>
      <c r="G352" t="s">
        <v>1030</v>
      </c>
      <c r="H352" t="s">
        <v>1422</v>
      </c>
      <c r="I352" t="s">
        <v>1423</v>
      </c>
      <c r="J352" t="s">
        <v>1424</v>
      </c>
      <c r="L352" t="s">
        <v>881</v>
      </c>
      <c r="M352" t="s">
        <v>877</v>
      </c>
      <c r="N352">
        <v>1</v>
      </c>
      <c r="O352">
        <v>1.6000000000000001E-3</v>
      </c>
    </row>
    <row r="353" spans="1:15">
      <c r="A353" s="5">
        <v>38532</v>
      </c>
      <c r="B353" s="6" t="s">
        <v>675</v>
      </c>
      <c r="C353" s="6" t="s">
        <v>63</v>
      </c>
      <c r="D353" s="7">
        <v>1</v>
      </c>
      <c r="E353">
        <v>13</v>
      </c>
      <c r="F353" s="7" t="s">
        <v>888</v>
      </c>
      <c r="G353" t="s">
        <v>1031</v>
      </c>
      <c r="H353" t="s">
        <v>1422</v>
      </c>
      <c r="I353" t="s">
        <v>1425</v>
      </c>
      <c r="J353" t="s">
        <v>1424</v>
      </c>
      <c r="L353" t="s">
        <v>881</v>
      </c>
      <c r="M353" t="s">
        <v>877</v>
      </c>
      <c r="N353">
        <v>2</v>
      </c>
      <c r="O353">
        <v>3.2000000000000001E-2</v>
      </c>
    </row>
    <row r="354" spans="1:15">
      <c r="A354" s="5">
        <v>38532</v>
      </c>
      <c r="B354" s="6" t="s">
        <v>675</v>
      </c>
      <c r="C354" s="6" t="s">
        <v>63</v>
      </c>
      <c r="D354" s="7">
        <v>1</v>
      </c>
      <c r="E354">
        <v>13</v>
      </c>
      <c r="F354" s="7" t="s">
        <v>888</v>
      </c>
      <c r="G354" t="s">
        <v>1032</v>
      </c>
      <c r="H354" t="s">
        <v>1426</v>
      </c>
      <c r="J354" t="s">
        <v>1427</v>
      </c>
      <c r="L354" t="s">
        <v>881</v>
      </c>
      <c r="M354" t="s">
        <v>877</v>
      </c>
      <c r="N354">
        <v>3</v>
      </c>
      <c r="O354">
        <v>0.1457</v>
      </c>
    </row>
    <row r="355" spans="1:15">
      <c r="A355" s="5">
        <v>38532</v>
      </c>
      <c r="B355" s="6" t="s">
        <v>675</v>
      </c>
      <c r="C355" s="6" t="s">
        <v>63</v>
      </c>
      <c r="D355" s="7">
        <v>1</v>
      </c>
      <c r="E355">
        <v>13</v>
      </c>
      <c r="F355" s="7" t="s">
        <v>888</v>
      </c>
      <c r="G355" t="s">
        <v>1033</v>
      </c>
      <c r="H355" t="s">
        <v>966</v>
      </c>
      <c r="J355" t="s">
        <v>1428</v>
      </c>
      <c r="L355" t="s">
        <v>880</v>
      </c>
      <c r="M355" t="s">
        <v>877</v>
      </c>
      <c r="N355">
        <v>3</v>
      </c>
      <c r="O355">
        <v>1.66E-2</v>
      </c>
    </row>
    <row r="356" spans="1:15">
      <c r="A356" s="5">
        <v>38532</v>
      </c>
      <c r="B356" s="6" t="s">
        <v>675</v>
      </c>
      <c r="C356" s="6" t="s">
        <v>63</v>
      </c>
      <c r="D356" s="7">
        <v>1</v>
      </c>
      <c r="E356">
        <v>13</v>
      </c>
      <c r="F356" s="7" t="s">
        <v>888</v>
      </c>
      <c r="G356" t="s">
        <v>1034</v>
      </c>
      <c r="H356" t="s">
        <v>1429</v>
      </c>
      <c r="I356" t="s">
        <v>1430</v>
      </c>
      <c r="J356" t="s">
        <v>1431</v>
      </c>
      <c r="L356" t="s">
        <v>881</v>
      </c>
      <c r="M356" t="s">
        <v>877</v>
      </c>
      <c r="N356">
        <v>3</v>
      </c>
      <c r="O356">
        <v>2.0999999999999999E-3</v>
      </c>
    </row>
    <row r="357" spans="1:15">
      <c r="A357" s="5">
        <v>38532</v>
      </c>
      <c r="B357" s="6" t="s">
        <v>675</v>
      </c>
      <c r="C357" s="6" t="s">
        <v>63</v>
      </c>
      <c r="D357" s="7">
        <v>1</v>
      </c>
      <c r="E357">
        <v>13</v>
      </c>
      <c r="F357" s="7" t="s">
        <v>888</v>
      </c>
      <c r="G357" t="s">
        <v>1035</v>
      </c>
      <c r="J357" t="s">
        <v>1432</v>
      </c>
      <c r="K357" t="s">
        <v>1433</v>
      </c>
      <c r="L357" t="s">
        <v>881</v>
      </c>
      <c r="M357" t="s">
        <v>877</v>
      </c>
      <c r="N357">
        <v>33</v>
      </c>
      <c r="O357">
        <v>3.95E-2</v>
      </c>
    </row>
    <row r="358" spans="1:15">
      <c r="A358" s="5">
        <v>38532</v>
      </c>
      <c r="B358" s="6" t="s">
        <v>675</v>
      </c>
      <c r="C358" s="6" t="s">
        <v>63</v>
      </c>
      <c r="D358" s="7">
        <v>1</v>
      </c>
      <c r="E358">
        <v>13</v>
      </c>
      <c r="F358" s="7" t="s">
        <v>888</v>
      </c>
      <c r="G358" t="s">
        <v>1036</v>
      </c>
      <c r="K358" t="s">
        <v>1434</v>
      </c>
      <c r="L358" t="s">
        <v>882</v>
      </c>
      <c r="M358" t="s">
        <v>877</v>
      </c>
      <c r="N358">
        <v>2</v>
      </c>
      <c r="O358">
        <v>1.4E-3</v>
      </c>
    </row>
    <row r="359" spans="1:15">
      <c r="A359" s="5">
        <v>38532</v>
      </c>
      <c r="B359" s="6" t="s">
        <v>675</v>
      </c>
      <c r="C359" s="6" t="s">
        <v>63</v>
      </c>
      <c r="D359" s="7">
        <v>1</v>
      </c>
      <c r="E359">
        <v>13</v>
      </c>
      <c r="F359" s="7" t="s">
        <v>888</v>
      </c>
      <c r="G359" t="s">
        <v>1085</v>
      </c>
      <c r="H359" t="s">
        <v>1085</v>
      </c>
      <c r="J359" t="s">
        <v>1276</v>
      </c>
      <c r="L359" t="s">
        <v>885</v>
      </c>
      <c r="M359" t="s">
        <v>877</v>
      </c>
      <c r="N359">
        <v>1</v>
      </c>
      <c r="O359">
        <v>1.18E-2</v>
      </c>
    </row>
    <row r="360" spans="1:15">
      <c r="A360" s="5">
        <v>38532</v>
      </c>
      <c r="B360" s="6" t="s">
        <v>675</v>
      </c>
      <c r="C360" s="6" t="s">
        <v>63</v>
      </c>
      <c r="D360" s="7">
        <v>1</v>
      </c>
      <c r="E360">
        <v>13</v>
      </c>
      <c r="F360" s="7" t="s">
        <v>888</v>
      </c>
      <c r="G360" t="s">
        <v>1063</v>
      </c>
      <c r="H360" t="s">
        <v>1500</v>
      </c>
      <c r="I360" t="s">
        <v>1501</v>
      </c>
      <c r="J360" t="s">
        <v>1502</v>
      </c>
      <c r="L360" t="s">
        <v>881</v>
      </c>
      <c r="M360" t="s">
        <v>877</v>
      </c>
      <c r="N360">
        <v>2</v>
      </c>
      <c r="O360">
        <v>2.8E-3</v>
      </c>
    </row>
    <row r="361" spans="1:15">
      <c r="A361" s="5">
        <v>38532</v>
      </c>
      <c r="B361" s="6" t="s">
        <v>675</v>
      </c>
      <c r="C361" s="6" t="s">
        <v>63</v>
      </c>
      <c r="D361" s="7">
        <v>1</v>
      </c>
      <c r="E361">
        <v>13</v>
      </c>
      <c r="F361" s="7" t="s">
        <v>888</v>
      </c>
      <c r="G361" t="s">
        <v>861</v>
      </c>
      <c r="H361" t="s">
        <v>1441</v>
      </c>
      <c r="I361" t="s">
        <v>1442</v>
      </c>
      <c r="J361" t="s">
        <v>1443</v>
      </c>
      <c r="L361" t="s">
        <v>881</v>
      </c>
      <c r="M361" t="s">
        <v>877</v>
      </c>
      <c r="N361">
        <v>1</v>
      </c>
      <c r="O361">
        <v>7.8700000000000006E-2</v>
      </c>
    </row>
    <row r="362" spans="1:15">
      <c r="A362" s="5">
        <v>38532</v>
      </c>
      <c r="B362" s="6" t="s">
        <v>675</v>
      </c>
      <c r="C362" s="6" t="s">
        <v>63</v>
      </c>
      <c r="D362" s="7">
        <v>1</v>
      </c>
      <c r="E362">
        <v>13</v>
      </c>
      <c r="F362" s="7" t="s">
        <v>888</v>
      </c>
      <c r="G362" t="s">
        <v>862</v>
      </c>
      <c r="H362" t="s">
        <v>1444</v>
      </c>
      <c r="I362" t="s">
        <v>1445</v>
      </c>
      <c r="J362" t="s">
        <v>1446</v>
      </c>
      <c r="L362" t="s">
        <v>886</v>
      </c>
      <c r="M362" t="s">
        <v>877</v>
      </c>
      <c r="N362">
        <v>8</v>
      </c>
      <c r="O362">
        <v>0.14879999999999999</v>
      </c>
    </row>
    <row r="363" spans="1:15">
      <c r="A363" s="5">
        <v>38532</v>
      </c>
      <c r="B363" s="6" t="s">
        <v>675</v>
      </c>
      <c r="C363" s="6" t="s">
        <v>63</v>
      </c>
      <c r="D363" s="7">
        <v>1</v>
      </c>
      <c r="E363">
        <v>13</v>
      </c>
      <c r="F363" s="7" t="s">
        <v>888</v>
      </c>
      <c r="G363" t="s">
        <v>1105</v>
      </c>
      <c r="J363" t="s">
        <v>1447</v>
      </c>
      <c r="L363" t="s">
        <v>886</v>
      </c>
      <c r="M363" t="s">
        <v>877</v>
      </c>
      <c r="N363">
        <v>5</v>
      </c>
      <c r="O363">
        <v>2.7099999999999999E-2</v>
      </c>
    </row>
    <row r="364" spans="1:15">
      <c r="A364" s="5">
        <v>38532</v>
      </c>
      <c r="B364" s="6" t="s">
        <v>675</v>
      </c>
      <c r="C364" s="6" t="s">
        <v>63</v>
      </c>
      <c r="D364" s="7">
        <v>1</v>
      </c>
      <c r="E364">
        <v>13</v>
      </c>
      <c r="F364" s="7" t="s">
        <v>888</v>
      </c>
      <c r="G364" t="s">
        <v>863</v>
      </c>
      <c r="J364" t="s">
        <v>1447</v>
      </c>
      <c r="L364" t="s">
        <v>886</v>
      </c>
      <c r="M364" t="s">
        <v>877</v>
      </c>
      <c r="N364">
        <v>11</v>
      </c>
      <c r="O364">
        <v>2.69E-2</v>
      </c>
    </row>
    <row r="365" spans="1:15">
      <c r="A365" s="5">
        <v>38532</v>
      </c>
      <c r="B365" s="6" t="s">
        <v>675</v>
      </c>
      <c r="C365" s="6" t="s">
        <v>63</v>
      </c>
      <c r="D365" s="7">
        <v>1</v>
      </c>
      <c r="E365">
        <v>13</v>
      </c>
      <c r="F365" s="7" t="s">
        <v>888</v>
      </c>
      <c r="G365" t="s">
        <v>865</v>
      </c>
      <c r="H365" t="s">
        <v>1451</v>
      </c>
      <c r="J365" t="s">
        <v>1447</v>
      </c>
      <c r="L365" t="s">
        <v>886</v>
      </c>
      <c r="M365" t="s">
        <v>877</v>
      </c>
      <c r="N365">
        <v>1</v>
      </c>
      <c r="O365">
        <v>4.1000000000000003E-3</v>
      </c>
    </row>
    <row r="366" spans="1:15">
      <c r="A366" s="5">
        <v>38532</v>
      </c>
      <c r="B366" s="6" t="s">
        <v>675</v>
      </c>
      <c r="C366" s="6" t="s">
        <v>63</v>
      </c>
      <c r="D366" s="7">
        <v>1</v>
      </c>
      <c r="E366">
        <v>13</v>
      </c>
      <c r="F366" s="7" t="s">
        <v>888</v>
      </c>
      <c r="G366" t="s">
        <v>867</v>
      </c>
      <c r="H366" t="s">
        <v>1455</v>
      </c>
      <c r="I366" t="s">
        <v>1456</v>
      </c>
      <c r="J366" t="s">
        <v>1457</v>
      </c>
      <c r="L366" t="s">
        <v>886</v>
      </c>
      <c r="M366" t="s">
        <v>877</v>
      </c>
      <c r="N366">
        <v>4</v>
      </c>
      <c r="O366">
        <v>1.8200000000000001E-2</v>
      </c>
    </row>
    <row r="367" spans="1:15">
      <c r="A367" s="5">
        <v>38532</v>
      </c>
      <c r="B367" s="6" t="s">
        <v>675</v>
      </c>
      <c r="C367" s="6" t="s">
        <v>63</v>
      </c>
      <c r="D367" s="7">
        <v>1</v>
      </c>
      <c r="E367">
        <v>13</v>
      </c>
      <c r="F367" s="7" t="s">
        <v>888</v>
      </c>
      <c r="G367" t="s">
        <v>1064</v>
      </c>
      <c r="J367" t="s">
        <v>1503</v>
      </c>
      <c r="L367" t="s">
        <v>886</v>
      </c>
      <c r="M367" t="s">
        <v>877</v>
      </c>
      <c r="N367">
        <v>4</v>
      </c>
      <c r="O367">
        <v>1.44E-2</v>
      </c>
    </row>
    <row r="368" spans="1:15">
      <c r="A368" s="5">
        <v>38532</v>
      </c>
      <c r="B368" s="6" t="s">
        <v>675</v>
      </c>
      <c r="C368" s="6" t="s">
        <v>63</v>
      </c>
      <c r="D368" s="7">
        <v>1</v>
      </c>
      <c r="E368">
        <v>13</v>
      </c>
      <c r="F368" s="7" t="s">
        <v>888</v>
      </c>
      <c r="G368" t="s">
        <v>1558</v>
      </c>
      <c r="L368" t="s">
        <v>886</v>
      </c>
      <c r="M368" t="s">
        <v>877</v>
      </c>
      <c r="N368" t="s">
        <v>887</v>
      </c>
      <c r="O368">
        <v>47.590299999999999</v>
      </c>
    </row>
    <row r="369" spans="1:15">
      <c r="A369" s="5">
        <v>38532</v>
      </c>
      <c r="B369" s="6" t="s">
        <v>675</v>
      </c>
      <c r="C369" s="6" t="s">
        <v>63</v>
      </c>
      <c r="D369" s="7">
        <v>1</v>
      </c>
      <c r="E369">
        <v>13</v>
      </c>
      <c r="F369" s="7" t="s">
        <v>888</v>
      </c>
      <c r="G369" t="s">
        <v>1067</v>
      </c>
      <c r="H369" t="s">
        <v>1506</v>
      </c>
      <c r="I369" t="s">
        <v>1507</v>
      </c>
      <c r="J369" t="s">
        <v>1508</v>
      </c>
      <c r="L369" t="s">
        <v>1072</v>
      </c>
      <c r="M369" t="s">
        <v>877</v>
      </c>
      <c r="N369">
        <v>1</v>
      </c>
      <c r="O369">
        <v>1.9E-3</v>
      </c>
    </row>
    <row r="370" spans="1:15">
      <c r="A370" s="5">
        <v>38532</v>
      </c>
      <c r="B370" s="6" t="s">
        <v>675</v>
      </c>
      <c r="C370" s="6" t="s">
        <v>63</v>
      </c>
      <c r="D370" s="7">
        <v>1</v>
      </c>
      <c r="E370">
        <v>13</v>
      </c>
      <c r="F370" s="7" t="s">
        <v>888</v>
      </c>
      <c r="G370" t="s">
        <v>873</v>
      </c>
      <c r="J370" t="s">
        <v>873</v>
      </c>
      <c r="L370" t="s">
        <v>880</v>
      </c>
      <c r="M370" t="s">
        <v>877</v>
      </c>
      <c r="N370">
        <v>1</v>
      </c>
      <c r="O370">
        <v>3.5999999999999999E-3</v>
      </c>
    </row>
    <row r="371" spans="1:15">
      <c r="A371" s="5">
        <v>38532</v>
      </c>
      <c r="B371" s="6" t="s">
        <v>675</v>
      </c>
      <c r="C371" s="6" t="s">
        <v>63</v>
      </c>
      <c r="D371" s="7">
        <v>1</v>
      </c>
      <c r="E371">
        <v>13</v>
      </c>
      <c r="F371" s="7" t="s">
        <v>888</v>
      </c>
      <c r="G371" t="s">
        <v>1078</v>
      </c>
      <c r="L371" t="s">
        <v>1093</v>
      </c>
      <c r="M371" t="s">
        <v>877</v>
      </c>
      <c r="N371" t="s">
        <v>887</v>
      </c>
      <c r="O371">
        <v>0.85450000000000004</v>
      </c>
    </row>
    <row r="372" spans="1:15">
      <c r="A372" s="5">
        <v>38532</v>
      </c>
      <c r="B372" s="6" t="s">
        <v>675</v>
      </c>
      <c r="C372" s="6" t="s">
        <v>63</v>
      </c>
      <c r="D372" s="7">
        <v>1</v>
      </c>
      <c r="E372">
        <v>13</v>
      </c>
      <c r="F372" s="7" t="s">
        <v>888</v>
      </c>
      <c r="G372" t="s">
        <v>875</v>
      </c>
      <c r="J372" t="s">
        <v>1256</v>
      </c>
      <c r="L372" t="s">
        <v>886</v>
      </c>
      <c r="M372" t="s">
        <v>877</v>
      </c>
      <c r="N372">
        <v>1</v>
      </c>
      <c r="O372">
        <v>5.0000000000000001E-4</v>
      </c>
    </row>
    <row r="373" spans="1:15">
      <c r="A373" s="5">
        <v>38532</v>
      </c>
      <c r="B373" s="6" t="s">
        <v>675</v>
      </c>
      <c r="C373" s="6" t="s">
        <v>63</v>
      </c>
      <c r="D373" s="7">
        <v>1</v>
      </c>
      <c r="E373">
        <v>13</v>
      </c>
      <c r="F373" s="7" t="s">
        <v>888</v>
      </c>
      <c r="G373" t="s">
        <v>1068</v>
      </c>
      <c r="H373" t="s">
        <v>1511</v>
      </c>
      <c r="I373" t="s">
        <v>1512</v>
      </c>
      <c r="J373" t="s">
        <v>1454</v>
      </c>
      <c r="L373" t="s">
        <v>886</v>
      </c>
      <c r="M373" t="s">
        <v>877</v>
      </c>
      <c r="N373">
        <v>23</v>
      </c>
      <c r="O373">
        <v>0.1</v>
      </c>
    </row>
    <row r="374" spans="1:15">
      <c r="A374" s="5">
        <v>38532</v>
      </c>
      <c r="B374" s="6" t="s">
        <v>675</v>
      </c>
      <c r="C374" s="6" t="s">
        <v>63</v>
      </c>
      <c r="D374" s="7">
        <v>2</v>
      </c>
      <c r="E374">
        <v>14</v>
      </c>
      <c r="F374" s="7" t="s">
        <v>61</v>
      </c>
      <c r="G374" t="s">
        <v>889</v>
      </c>
      <c r="J374" t="s">
        <v>1259</v>
      </c>
      <c r="L374" t="s">
        <v>880</v>
      </c>
      <c r="M374" t="s">
        <v>877</v>
      </c>
      <c r="N374">
        <v>44</v>
      </c>
      <c r="O374">
        <v>0.1406</v>
      </c>
    </row>
    <row r="375" spans="1:15">
      <c r="A375" s="5">
        <v>38532</v>
      </c>
      <c r="B375" s="6" t="s">
        <v>675</v>
      </c>
      <c r="C375" s="6" t="s">
        <v>63</v>
      </c>
      <c r="D375" s="7">
        <v>2</v>
      </c>
      <c r="E375">
        <v>14</v>
      </c>
      <c r="F375" s="7" t="s">
        <v>61</v>
      </c>
      <c r="G375" t="s">
        <v>1001</v>
      </c>
      <c r="H375" t="s">
        <v>1163</v>
      </c>
      <c r="J375" t="s">
        <v>1164</v>
      </c>
      <c r="L375" t="s">
        <v>880</v>
      </c>
      <c r="M375" t="s">
        <v>877</v>
      </c>
      <c r="N375">
        <v>32</v>
      </c>
      <c r="O375">
        <v>4.1700000000000001E-2</v>
      </c>
    </row>
    <row r="376" spans="1:15">
      <c r="A376" s="5">
        <v>38532</v>
      </c>
      <c r="B376" s="6" t="s">
        <v>675</v>
      </c>
      <c r="C376" s="6" t="s">
        <v>63</v>
      </c>
      <c r="D376" s="7">
        <v>2</v>
      </c>
      <c r="E376">
        <v>14</v>
      </c>
      <c r="F376" s="7" t="s">
        <v>61</v>
      </c>
      <c r="G376" t="s">
        <v>1002</v>
      </c>
      <c r="J376" t="s">
        <v>1165</v>
      </c>
      <c r="L376" t="s">
        <v>880</v>
      </c>
      <c r="M376" t="s">
        <v>877</v>
      </c>
      <c r="N376">
        <v>1800</v>
      </c>
      <c r="O376">
        <v>3.8664000000000001</v>
      </c>
    </row>
    <row r="377" spans="1:15">
      <c r="A377" s="5">
        <v>38532</v>
      </c>
      <c r="B377" s="6" t="s">
        <v>675</v>
      </c>
      <c r="C377" s="6" t="s">
        <v>63</v>
      </c>
      <c r="D377" s="7">
        <v>2</v>
      </c>
      <c r="E377">
        <v>14</v>
      </c>
      <c r="F377" s="7" t="s">
        <v>61</v>
      </c>
      <c r="G377" t="s">
        <v>1003</v>
      </c>
      <c r="H377" t="s">
        <v>1003</v>
      </c>
      <c r="I377" t="s">
        <v>1166</v>
      </c>
      <c r="J377" t="s">
        <v>1167</v>
      </c>
      <c r="L377" t="s">
        <v>881</v>
      </c>
      <c r="M377" t="s">
        <v>877</v>
      </c>
      <c r="N377">
        <v>6</v>
      </c>
      <c r="O377">
        <v>0.23319999999999999</v>
      </c>
    </row>
    <row r="378" spans="1:15">
      <c r="A378" s="5">
        <v>38532</v>
      </c>
      <c r="B378" s="6" t="s">
        <v>675</v>
      </c>
      <c r="C378" s="6" t="s">
        <v>63</v>
      </c>
      <c r="D378" s="7">
        <v>2</v>
      </c>
      <c r="E378">
        <v>14</v>
      </c>
      <c r="F378" s="7" t="s">
        <v>61</v>
      </c>
      <c r="G378" t="s">
        <v>1005</v>
      </c>
      <c r="H378" t="s">
        <v>1168</v>
      </c>
      <c r="I378" t="s">
        <v>1169</v>
      </c>
      <c r="J378" t="s">
        <v>1170</v>
      </c>
      <c r="L378" t="s">
        <v>878</v>
      </c>
      <c r="M378" t="s">
        <v>877</v>
      </c>
      <c r="N378">
        <v>1</v>
      </c>
      <c r="O378">
        <v>4.7999999999999996E-3</v>
      </c>
    </row>
    <row r="379" spans="1:15">
      <c r="A379" s="5">
        <v>38532</v>
      </c>
      <c r="B379" s="6" t="s">
        <v>670</v>
      </c>
      <c r="C379" s="6" t="s">
        <v>671</v>
      </c>
      <c r="D379" s="7">
        <v>2</v>
      </c>
      <c r="E379">
        <v>14</v>
      </c>
      <c r="F379" s="7" t="s">
        <v>61</v>
      </c>
      <c r="G379" t="s">
        <v>1007</v>
      </c>
      <c r="H379" t="s">
        <v>1174</v>
      </c>
      <c r="J379" t="s">
        <v>1175</v>
      </c>
      <c r="L379" t="s">
        <v>879</v>
      </c>
      <c r="M379" t="s">
        <v>877</v>
      </c>
      <c r="N379">
        <v>1</v>
      </c>
      <c r="O379">
        <v>2.0000000000000001E-4</v>
      </c>
    </row>
    <row r="380" spans="1:15">
      <c r="A380" s="5">
        <v>38532</v>
      </c>
      <c r="B380" s="6" t="s">
        <v>670</v>
      </c>
      <c r="C380" s="6" t="s">
        <v>671</v>
      </c>
      <c r="D380" s="7">
        <v>2</v>
      </c>
      <c r="E380">
        <v>14</v>
      </c>
      <c r="F380" s="7" t="s">
        <v>61</v>
      </c>
      <c r="G380" t="s">
        <v>1009</v>
      </c>
      <c r="H380" t="s">
        <v>1377</v>
      </c>
      <c r="J380" t="s">
        <v>1009</v>
      </c>
      <c r="L380" t="s">
        <v>880</v>
      </c>
      <c r="M380" t="s">
        <v>877</v>
      </c>
      <c r="N380">
        <v>675</v>
      </c>
      <c r="O380">
        <v>1.661</v>
      </c>
    </row>
    <row r="381" spans="1:15">
      <c r="A381" s="5">
        <v>38532</v>
      </c>
      <c r="B381" s="6" t="s">
        <v>675</v>
      </c>
      <c r="C381" s="6" t="s">
        <v>63</v>
      </c>
      <c r="D381" s="7">
        <v>2</v>
      </c>
      <c r="E381">
        <v>14</v>
      </c>
      <c r="F381" s="7" t="s">
        <v>1074</v>
      </c>
      <c r="G381" t="s">
        <v>891</v>
      </c>
      <c r="H381" t="s">
        <v>1263</v>
      </c>
      <c r="J381" t="s">
        <v>1264</v>
      </c>
      <c r="L381" t="s">
        <v>1070</v>
      </c>
      <c r="M381" t="s">
        <v>877</v>
      </c>
      <c r="N381">
        <v>8</v>
      </c>
      <c r="O381">
        <v>1.4999999999999999E-2</v>
      </c>
    </row>
    <row r="382" spans="1:15">
      <c r="A382" s="5">
        <v>38532</v>
      </c>
      <c r="B382" s="6" t="s">
        <v>675</v>
      </c>
      <c r="C382" s="6" t="s">
        <v>63</v>
      </c>
      <c r="D382" s="7">
        <v>2</v>
      </c>
      <c r="E382">
        <v>14</v>
      </c>
      <c r="F382" s="7" t="s">
        <v>1074</v>
      </c>
      <c r="G382" t="s">
        <v>892</v>
      </c>
      <c r="H382" t="s">
        <v>1263</v>
      </c>
      <c r="I382" t="s">
        <v>1265</v>
      </c>
      <c r="J382" t="s">
        <v>1264</v>
      </c>
      <c r="L382" t="s">
        <v>1070</v>
      </c>
      <c r="M382" t="s">
        <v>877</v>
      </c>
      <c r="N382">
        <v>1</v>
      </c>
      <c r="O382">
        <v>3.85E-2</v>
      </c>
    </row>
    <row r="383" spans="1:15">
      <c r="A383" s="5">
        <v>38532</v>
      </c>
      <c r="B383" s="6" t="s">
        <v>670</v>
      </c>
      <c r="C383" s="6" t="s">
        <v>671</v>
      </c>
      <c r="D383" s="7">
        <v>2</v>
      </c>
      <c r="E383">
        <v>14</v>
      </c>
      <c r="F383" s="7" t="s">
        <v>1074</v>
      </c>
      <c r="G383" t="s">
        <v>1106</v>
      </c>
      <c r="H383" t="s">
        <v>1559</v>
      </c>
      <c r="I383" t="s">
        <v>1560</v>
      </c>
      <c r="J383" t="s">
        <v>1561</v>
      </c>
      <c r="L383" t="s">
        <v>1070</v>
      </c>
      <c r="M383" t="s">
        <v>877</v>
      </c>
      <c r="N383">
        <v>1</v>
      </c>
      <c r="O383">
        <v>2E-3</v>
      </c>
    </row>
    <row r="384" spans="1:15">
      <c r="A384" s="5">
        <v>38532</v>
      </c>
      <c r="B384" s="6" t="s">
        <v>670</v>
      </c>
      <c r="C384" s="6" t="s">
        <v>671</v>
      </c>
      <c r="D384" s="7">
        <v>2</v>
      </c>
      <c r="E384">
        <v>14</v>
      </c>
      <c r="F384" s="7" t="s">
        <v>1074</v>
      </c>
      <c r="G384" t="s">
        <v>893</v>
      </c>
      <c r="H384" t="s">
        <v>1266</v>
      </c>
      <c r="I384" t="s">
        <v>1267</v>
      </c>
      <c r="J384" t="s">
        <v>1268</v>
      </c>
      <c r="L384" t="s">
        <v>1070</v>
      </c>
      <c r="M384" t="s">
        <v>877</v>
      </c>
      <c r="N384">
        <v>2</v>
      </c>
      <c r="O384">
        <v>1.5900000000000001E-2</v>
      </c>
    </row>
    <row r="385" spans="1:15">
      <c r="A385" s="5">
        <v>38532</v>
      </c>
      <c r="B385" s="6" t="s">
        <v>675</v>
      </c>
      <c r="C385" s="6" t="s">
        <v>63</v>
      </c>
      <c r="D385" s="7">
        <v>2</v>
      </c>
      <c r="E385">
        <v>14</v>
      </c>
      <c r="F385" s="7" t="s">
        <v>1074</v>
      </c>
      <c r="G385" t="s">
        <v>1099</v>
      </c>
      <c r="H385" t="s">
        <v>1550</v>
      </c>
      <c r="I385" t="s">
        <v>1551</v>
      </c>
      <c r="J385" t="s">
        <v>1552</v>
      </c>
      <c r="L385" t="s">
        <v>1095</v>
      </c>
      <c r="M385" t="s">
        <v>877</v>
      </c>
      <c r="N385" t="s">
        <v>887</v>
      </c>
      <c r="O385">
        <v>0.155</v>
      </c>
    </row>
    <row r="386" spans="1:15">
      <c r="A386" s="5">
        <v>38532</v>
      </c>
      <c r="B386" s="6" t="s">
        <v>675</v>
      </c>
      <c r="C386" s="6" t="s">
        <v>63</v>
      </c>
      <c r="D386" s="7">
        <v>2</v>
      </c>
      <c r="E386">
        <v>14</v>
      </c>
      <c r="F386" s="7" t="s">
        <v>1074</v>
      </c>
      <c r="G386" t="s">
        <v>894</v>
      </c>
      <c r="H386" t="s">
        <v>1385</v>
      </c>
      <c r="I386" t="s">
        <v>1269</v>
      </c>
      <c r="J386" t="s">
        <v>1387</v>
      </c>
      <c r="L386" t="s">
        <v>881</v>
      </c>
      <c r="M386" t="s">
        <v>877</v>
      </c>
      <c r="N386">
        <v>1</v>
      </c>
      <c r="O386">
        <v>8.0000000000000004E-4</v>
      </c>
    </row>
    <row r="387" spans="1:15">
      <c r="A387" s="5">
        <v>38532</v>
      </c>
      <c r="B387" s="6" t="s">
        <v>670</v>
      </c>
      <c r="C387" s="6" t="s">
        <v>671</v>
      </c>
      <c r="D387" s="7">
        <v>2</v>
      </c>
      <c r="E387">
        <v>14</v>
      </c>
      <c r="F387" s="7" t="s">
        <v>1074</v>
      </c>
      <c r="G387" t="s">
        <v>1012</v>
      </c>
      <c r="H387" t="s">
        <v>1385</v>
      </c>
      <c r="I387" t="s">
        <v>1386</v>
      </c>
      <c r="J387" t="s">
        <v>1387</v>
      </c>
      <c r="L387" t="s">
        <v>881</v>
      </c>
      <c r="M387" t="s">
        <v>877</v>
      </c>
      <c r="N387">
        <v>4</v>
      </c>
      <c r="O387">
        <v>0.34699999999999998</v>
      </c>
    </row>
    <row r="388" spans="1:15">
      <c r="A388" s="5">
        <v>38532</v>
      </c>
      <c r="B388" s="6" t="s">
        <v>670</v>
      </c>
      <c r="C388" s="6" t="s">
        <v>671</v>
      </c>
      <c r="D388" s="7">
        <v>2</v>
      </c>
      <c r="E388">
        <v>14</v>
      </c>
      <c r="F388" s="7" t="s">
        <v>1074</v>
      </c>
      <c r="G388" t="s">
        <v>1014</v>
      </c>
      <c r="H388" t="s">
        <v>1391</v>
      </c>
      <c r="J388" t="s">
        <v>1392</v>
      </c>
      <c r="L388" t="s">
        <v>880</v>
      </c>
      <c r="M388" t="s">
        <v>877</v>
      </c>
      <c r="N388">
        <v>22</v>
      </c>
      <c r="O388">
        <v>1.7999999999999999E-2</v>
      </c>
    </row>
    <row r="389" spans="1:15">
      <c r="A389" s="5">
        <v>38532</v>
      </c>
      <c r="B389" s="6" t="s">
        <v>675</v>
      </c>
      <c r="C389" s="6" t="s">
        <v>63</v>
      </c>
      <c r="D389" s="7">
        <v>2</v>
      </c>
      <c r="E389">
        <v>14</v>
      </c>
      <c r="F389" s="7" t="s">
        <v>1074</v>
      </c>
      <c r="G389" t="s">
        <v>1107</v>
      </c>
      <c r="H389" t="s">
        <v>1562</v>
      </c>
      <c r="I389" t="s">
        <v>1563</v>
      </c>
      <c r="J389" t="s">
        <v>1564</v>
      </c>
      <c r="L389" t="s">
        <v>1117</v>
      </c>
      <c r="M389" t="s">
        <v>877</v>
      </c>
      <c r="N389">
        <v>2</v>
      </c>
      <c r="O389">
        <v>0.42949999999999999</v>
      </c>
    </row>
    <row r="390" spans="1:15">
      <c r="A390" s="5">
        <v>38532</v>
      </c>
      <c r="B390" s="6" t="s">
        <v>670</v>
      </c>
      <c r="C390" s="6" t="s">
        <v>671</v>
      </c>
      <c r="D390" s="7">
        <v>2</v>
      </c>
      <c r="E390">
        <v>14</v>
      </c>
      <c r="F390" s="7" t="s">
        <v>1074</v>
      </c>
      <c r="G390" t="s">
        <v>1016</v>
      </c>
      <c r="H390" t="s">
        <v>1393</v>
      </c>
      <c r="J390" t="s">
        <v>1394</v>
      </c>
      <c r="L390" t="s">
        <v>881</v>
      </c>
      <c r="M390" t="s">
        <v>877</v>
      </c>
      <c r="N390">
        <v>38</v>
      </c>
      <c r="O390">
        <v>6.9500000000000006E-2</v>
      </c>
    </row>
    <row r="391" spans="1:15">
      <c r="A391" s="5">
        <v>38532</v>
      </c>
      <c r="B391" s="6" t="s">
        <v>675</v>
      </c>
      <c r="C391" s="6" t="s">
        <v>63</v>
      </c>
      <c r="D391" s="7">
        <v>2</v>
      </c>
      <c r="E391">
        <v>14</v>
      </c>
      <c r="F391" s="7" t="s">
        <v>1074</v>
      </c>
      <c r="G391" t="s">
        <v>1108</v>
      </c>
      <c r="L391" t="s">
        <v>1118</v>
      </c>
      <c r="M391" t="s">
        <v>1119</v>
      </c>
      <c r="N391">
        <v>1</v>
      </c>
      <c r="O391">
        <v>4.8300000000000003E-2</v>
      </c>
    </row>
    <row r="392" spans="1:15">
      <c r="A392" s="5">
        <v>38532</v>
      </c>
      <c r="B392" s="6" t="s">
        <v>670</v>
      </c>
      <c r="C392" s="6" t="s">
        <v>671</v>
      </c>
      <c r="D392" s="7">
        <v>2</v>
      </c>
      <c r="E392">
        <v>14</v>
      </c>
      <c r="F392" s="7" t="s">
        <v>1074</v>
      </c>
      <c r="G392" t="s">
        <v>1017</v>
      </c>
      <c r="K392" t="s">
        <v>1395</v>
      </c>
      <c r="L392" t="s">
        <v>884</v>
      </c>
      <c r="M392" t="s">
        <v>877</v>
      </c>
      <c r="N392">
        <v>300</v>
      </c>
      <c r="O392">
        <v>0.10589999999999999</v>
      </c>
    </row>
    <row r="393" spans="1:15">
      <c r="A393" s="5">
        <v>38532</v>
      </c>
      <c r="B393" s="6" t="s">
        <v>670</v>
      </c>
      <c r="C393" s="6" t="s">
        <v>671</v>
      </c>
      <c r="D393" s="7">
        <v>2</v>
      </c>
      <c r="E393">
        <v>14</v>
      </c>
      <c r="F393" s="7" t="s">
        <v>1074</v>
      </c>
      <c r="G393" t="s">
        <v>1018</v>
      </c>
      <c r="H393" t="s">
        <v>1396</v>
      </c>
      <c r="I393" t="s">
        <v>1397</v>
      </c>
      <c r="J393" t="s">
        <v>1398</v>
      </c>
      <c r="L393" t="s">
        <v>881</v>
      </c>
      <c r="M393" t="s">
        <v>877</v>
      </c>
      <c r="N393">
        <v>9</v>
      </c>
      <c r="O393">
        <v>2.75E-2</v>
      </c>
    </row>
    <row r="394" spans="1:15">
      <c r="A394" s="5">
        <v>38532</v>
      </c>
      <c r="B394" s="6" t="s">
        <v>675</v>
      </c>
      <c r="C394" s="6" t="s">
        <v>63</v>
      </c>
      <c r="D394" s="7">
        <v>2</v>
      </c>
      <c r="E394">
        <v>14</v>
      </c>
      <c r="F394" s="7" t="s">
        <v>1074</v>
      </c>
      <c r="G394" t="s">
        <v>1019</v>
      </c>
      <c r="H394" t="s">
        <v>1399</v>
      </c>
      <c r="I394" t="s">
        <v>1400</v>
      </c>
      <c r="J394" t="s">
        <v>1401</v>
      </c>
      <c r="L394" t="s">
        <v>881</v>
      </c>
      <c r="M394" t="s">
        <v>877</v>
      </c>
      <c r="N394">
        <v>1</v>
      </c>
      <c r="O394">
        <v>2.3999999999999998E-3</v>
      </c>
    </row>
    <row r="395" spans="1:15">
      <c r="A395" s="5">
        <v>38532</v>
      </c>
      <c r="B395" s="6" t="s">
        <v>675</v>
      </c>
      <c r="C395" s="6" t="s">
        <v>63</v>
      </c>
      <c r="D395" s="7">
        <v>2</v>
      </c>
      <c r="E395">
        <v>14</v>
      </c>
      <c r="F395" s="7" t="s">
        <v>1074</v>
      </c>
      <c r="G395" t="s">
        <v>1021</v>
      </c>
      <c r="H395" t="s">
        <v>1402</v>
      </c>
      <c r="J395" t="s">
        <v>1403</v>
      </c>
      <c r="L395" t="s">
        <v>880</v>
      </c>
      <c r="M395" t="s">
        <v>877</v>
      </c>
      <c r="N395">
        <v>1</v>
      </c>
      <c r="O395">
        <v>1.12E-2</v>
      </c>
    </row>
    <row r="396" spans="1:15">
      <c r="A396" s="5">
        <v>38532</v>
      </c>
      <c r="B396" s="6" t="s">
        <v>670</v>
      </c>
      <c r="C396" s="6" t="s">
        <v>671</v>
      </c>
      <c r="D396" s="7">
        <v>2</v>
      </c>
      <c r="E396">
        <v>14</v>
      </c>
      <c r="F396" s="7" t="s">
        <v>1074</v>
      </c>
      <c r="G396" t="s">
        <v>1022</v>
      </c>
      <c r="H396" t="s">
        <v>1404</v>
      </c>
      <c r="I396" t="s">
        <v>1405</v>
      </c>
      <c r="J396" t="s">
        <v>1406</v>
      </c>
      <c r="K396" t="s">
        <v>1407</v>
      </c>
      <c r="L396" t="s">
        <v>882</v>
      </c>
      <c r="M396" t="s">
        <v>877</v>
      </c>
      <c r="N396">
        <v>396</v>
      </c>
      <c r="O396">
        <v>0.28870000000000001</v>
      </c>
    </row>
    <row r="397" spans="1:15">
      <c r="A397" s="5">
        <v>38532</v>
      </c>
      <c r="B397" s="6" t="s">
        <v>670</v>
      </c>
      <c r="C397" s="6" t="s">
        <v>671</v>
      </c>
      <c r="D397" s="7">
        <v>2</v>
      </c>
      <c r="E397">
        <v>14</v>
      </c>
      <c r="F397" s="7" t="s">
        <v>1074</v>
      </c>
      <c r="G397" t="s">
        <v>1023</v>
      </c>
      <c r="H397" t="s">
        <v>1408</v>
      </c>
      <c r="I397" t="s">
        <v>1409</v>
      </c>
      <c r="J397" t="s">
        <v>1410</v>
      </c>
      <c r="L397" t="s">
        <v>881</v>
      </c>
      <c r="M397" t="s">
        <v>877</v>
      </c>
      <c r="N397">
        <v>13</v>
      </c>
      <c r="O397">
        <v>1.9900000000000001E-2</v>
      </c>
    </row>
    <row r="398" spans="1:15">
      <c r="A398" s="5">
        <v>38532</v>
      </c>
      <c r="B398" s="6" t="s">
        <v>675</v>
      </c>
      <c r="C398" s="6" t="s">
        <v>63</v>
      </c>
      <c r="D398" s="7">
        <v>2</v>
      </c>
      <c r="E398">
        <v>14</v>
      </c>
      <c r="F398" s="7" t="s">
        <v>1074</v>
      </c>
      <c r="G398" t="s">
        <v>1100</v>
      </c>
      <c r="H398" t="s">
        <v>1422</v>
      </c>
      <c r="J398" t="s">
        <v>1424</v>
      </c>
      <c r="L398" t="s">
        <v>881</v>
      </c>
      <c r="M398" t="s">
        <v>877</v>
      </c>
      <c r="N398">
        <v>6</v>
      </c>
      <c r="O398">
        <v>0.2515</v>
      </c>
    </row>
    <row r="399" spans="1:15">
      <c r="A399" s="5">
        <v>38532</v>
      </c>
      <c r="B399" s="6" t="s">
        <v>675</v>
      </c>
      <c r="C399" s="6" t="s">
        <v>63</v>
      </c>
      <c r="D399" s="7">
        <v>2</v>
      </c>
      <c r="E399">
        <v>14</v>
      </c>
      <c r="F399" s="7" t="s">
        <v>1074</v>
      </c>
      <c r="G399" t="s">
        <v>1102</v>
      </c>
      <c r="H399" t="s">
        <v>1553</v>
      </c>
      <c r="J399" t="s">
        <v>1554</v>
      </c>
      <c r="K399" t="s">
        <v>1275</v>
      </c>
      <c r="L399" t="s">
        <v>880</v>
      </c>
      <c r="M399" t="s">
        <v>877</v>
      </c>
      <c r="N399">
        <v>1</v>
      </c>
      <c r="O399">
        <v>0</v>
      </c>
    </row>
    <row r="400" spans="1:15">
      <c r="A400" s="5">
        <v>38532</v>
      </c>
      <c r="B400" s="6" t="s">
        <v>670</v>
      </c>
      <c r="C400" s="6" t="s">
        <v>671</v>
      </c>
      <c r="D400" s="7">
        <v>2</v>
      </c>
      <c r="E400">
        <v>14</v>
      </c>
      <c r="F400" s="7" t="s">
        <v>1074</v>
      </c>
      <c r="G400" t="s">
        <v>895</v>
      </c>
      <c r="H400" t="s">
        <v>1271</v>
      </c>
      <c r="J400" t="s">
        <v>1272</v>
      </c>
      <c r="K400" t="s">
        <v>1414</v>
      </c>
      <c r="L400" t="s">
        <v>880</v>
      </c>
      <c r="M400" t="s">
        <v>877</v>
      </c>
      <c r="N400">
        <v>7</v>
      </c>
      <c r="O400">
        <v>2.0999999999999999E-3</v>
      </c>
    </row>
    <row r="401" spans="1:15">
      <c r="A401" s="5">
        <v>38532</v>
      </c>
      <c r="B401" s="6" t="s">
        <v>670</v>
      </c>
      <c r="C401" s="6" t="s">
        <v>671</v>
      </c>
      <c r="D401" s="7">
        <v>2</v>
      </c>
      <c r="E401">
        <v>14</v>
      </c>
      <c r="F401" s="7" t="s">
        <v>1074</v>
      </c>
      <c r="G401" t="s">
        <v>1103</v>
      </c>
      <c r="H401" t="s">
        <v>1415</v>
      </c>
      <c r="J401" t="s">
        <v>1416</v>
      </c>
      <c r="K401" t="s">
        <v>1414</v>
      </c>
      <c r="L401" t="s">
        <v>880</v>
      </c>
      <c r="M401" t="s">
        <v>877</v>
      </c>
      <c r="N401">
        <v>56</v>
      </c>
      <c r="O401">
        <v>1.7999999999999999E-2</v>
      </c>
    </row>
    <row r="402" spans="1:15">
      <c r="A402" s="5">
        <v>38532</v>
      </c>
      <c r="B402" s="6" t="s">
        <v>675</v>
      </c>
      <c r="C402" s="6" t="s">
        <v>63</v>
      </c>
      <c r="D402" s="7">
        <v>2</v>
      </c>
      <c r="E402">
        <v>14</v>
      </c>
      <c r="F402" s="7" t="s">
        <v>1074</v>
      </c>
      <c r="G402" t="s">
        <v>896</v>
      </c>
      <c r="H402" t="s">
        <v>1273</v>
      </c>
      <c r="J402" t="s">
        <v>1274</v>
      </c>
      <c r="K402" t="s">
        <v>1275</v>
      </c>
      <c r="L402" t="s">
        <v>880</v>
      </c>
      <c r="M402" t="s">
        <v>877</v>
      </c>
      <c r="N402">
        <v>23</v>
      </c>
      <c r="O402">
        <v>1.6299999999999999E-2</v>
      </c>
    </row>
    <row r="403" spans="1:15">
      <c r="A403" s="5">
        <v>38532</v>
      </c>
      <c r="B403" s="6" t="s">
        <v>675</v>
      </c>
      <c r="C403" s="6" t="s">
        <v>63</v>
      </c>
      <c r="D403" s="7">
        <v>2</v>
      </c>
      <c r="E403">
        <v>14</v>
      </c>
      <c r="F403" s="7" t="s">
        <v>1074</v>
      </c>
      <c r="G403" t="s">
        <v>1026</v>
      </c>
      <c r="K403" t="s">
        <v>1417</v>
      </c>
      <c r="L403" t="s">
        <v>882</v>
      </c>
      <c r="M403" t="s">
        <v>877</v>
      </c>
      <c r="N403">
        <v>50</v>
      </c>
      <c r="O403">
        <v>0.114</v>
      </c>
    </row>
    <row r="404" spans="1:15">
      <c r="A404" s="5">
        <v>38532</v>
      </c>
      <c r="B404" s="6" t="s">
        <v>670</v>
      </c>
      <c r="C404" s="6" t="s">
        <v>671</v>
      </c>
      <c r="D404" s="7">
        <v>2</v>
      </c>
      <c r="E404">
        <v>14</v>
      </c>
      <c r="F404" s="7" t="s">
        <v>1074</v>
      </c>
      <c r="G404" t="s">
        <v>1027</v>
      </c>
      <c r="H404" t="s">
        <v>1418</v>
      </c>
      <c r="J404" t="s">
        <v>1419</v>
      </c>
      <c r="L404" t="s">
        <v>881</v>
      </c>
      <c r="M404" t="s">
        <v>877</v>
      </c>
      <c r="N404">
        <v>200</v>
      </c>
      <c r="O404">
        <v>0.153</v>
      </c>
    </row>
    <row r="405" spans="1:15">
      <c r="A405" s="5">
        <v>38532</v>
      </c>
      <c r="B405" s="6" t="s">
        <v>670</v>
      </c>
      <c r="C405" s="6" t="s">
        <v>671</v>
      </c>
      <c r="D405" s="7">
        <v>2</v>
      </c>
      <c r="E405">
        <v>14</v>
      </c>
      <c r="F405" s="7" t="s">
        <v>1074</v>
      </c>
      <c r="G405" t="s">
        <v>1028</v>
      </c>
      <c r="H405" t="s">
        <v>1420</v>
      </c>
      <c r="J405" t="s">
        <v>1421</v>
      </c>
      <c r="L405" t="s">
        <v>881</v>
      </c>
      <c r="M405" t="s">
        <v>877</v>
      </c>
      <c r="N405">
        <v>450</v>
      </c>
      <c r="O405">
        <v>0.18310000000000001</v>
      </c>
    </row>
    <row r="406" spans="1:15">
      <c r="A406" s="5">
        <v>38532</v>
      </c>
      <c r="B406" s="6" t="s">
        <v>675</v>
      </c>
      <c r="C406" s="6" t="s">
        <v>63</v>
      </c>
      <c r="D406" s="7">
        <v>2</v>
      </c>
      <c r="E406">
        <v>14</v>
      </c>
      <c r="F406" s="7" t="s">
        <v>1074</v>
      </c>
      <c r="G406" t="s">
        <v>1029</v>
      </c>
      <c r="H406" t="s">
        <v>1422</v>
      </c>
      <c r="I406" t="s">
        <v>1423</v>
      </c>
      <c r="J406" t="s">
        <v>1424</v>
      </c>
      <c r="L406" t="s">
        <v>881</v>
      </c>
      <c r="M406" t="s">
        <v>877</v>
      </c>
      <c r="N406">
        <v>9</v>
      </c>
      <c r="O406">
        <v>1.7999999999999999E-2</v>
      </c>
    </row>
    <row r="407" spans="1:15">
      <c r="A407" s="5">
        <v>38532</v>
      </c>
      <c r="B407" s="6" t="s">
        <v>675</v>
      </c>
      <c r="C407" s="6" t="s">
        <v>63</v>
      </c>
      <c r="D407" s="7">
        <v>2</v>
      </c>
      <c r="E407">
        <v>14</v>
      </c>
      <c r="F407" s="7" t="s">
        <v>1074</v>
      </c>
      <c r="G407" t="s">
        <v>1030</v>
      </c>
      <c r="H407" t="s">
        <v>1422</v>
      </c>
      <c r="I407" t="s">
        <v>1423</v>
      </c>
      <c r="J407" t="s">
        <v>1424</v>
      </c>
      <c r="L407" t="s">
        <v>881</v>
      </c>
      <c r="M407" t="s">
        <v>877</v>
      </c>
      <c r="N407">
        <v>7</v>
      </c>
      <c r="O407">
        <v>4.8000000000000001E-2</v>
      </c>
    </row>
    <row r="408" spans="1:15">
      <c r="A408" s="5">
        <v>38532</v>
      </c>
      <c r="B408" s="6" t="s">
        <v>670</v>
      </c>
      <c r="C408" s="6" t="s">
        <v>671</v>
      </c>
      <c r="D408" s="7">
        <v>2</v>
      </c>
      <c r="E408">
        <v>14</v>
      </c>
      <c r="F408" s="7" t="s">
        <v>1074</v>
      </c>
      <c r="G408" t="s">
        <v>1031</v>
      </c>
      <c r="H408" t="s">
        <v>1422</v>
      </c>
      <c r="I408" t="s">
        <v>1425</v>
      </c>
      <c r="J408" t="s">
        <v>1424</v>
      </c>
      <c r="L408" t="s">
        <v>881</v>
      </c>
      <c r="M408" t="s">
        <v>877</v>
      </c>
      <c r="N408">
        <v>1</v>
      </c>
      <c r="O408">
        <v>1.01E-2</v>
      </c>
    </row>
    <row r="409" spans="1:15">
      <c r="A409" s="5">
        <v>38532</v>
      </c>
      <c r="B409" s="6" t="s">
        <v>670</v>
      </c>
      <c r="C409" s="6" t="s">
        <v>671</v>
      </c>
      <c r="D409" s="7">
        <v>2</v>
      </c>
      <c r="E409">
        <v>14</v>
      </c>
      <c r="F409" s="7" t="s">
        <v>1074</v>
      </c>
      <c r="G409" t="s">
        <v>1032</v>
      </c>
      <c r="H409" t="s">
        <v>1426</v>
      </c>
      <c r="J409" t="s">
        <v>1427</v>
      </c>
      <c r="L409" t="s">
        <v>880</v>
      </c>
      <c r="M409" t="s">
        <v>877</v>
      </c>
      <c r="N409">
        <v>3</v>
      </c>
      <c r="O409">
        <v>2.5399999999999999E-2</v>
      </c>
    </row>
    <row r="410" spans="1:15">
      <c r="A410" s="5">
        <v>38532</v>
      </c>
      <c r="B410" s="6" t="s">
        <v>675</v>
      </c>
      <c r="C410" s="6" t="s">
        <v>63</v>
      </c>
      <c r="D410" s="7">
        <v>2</v>
      </c>
      <c r="E410">
        <v>14</v>
      </c>
      <c r="F410" s="7" t="s">
        <v>1074</v>
      </c>
      <c r="G410" t="s">
        <v>1033</v>
      </c>
      <c r="H410" t="s">
        <v>966</v>
      </c>
      <c r="J410" t="s">
        <v>1428</v>
      </c>
      <c r="L410" t="s">
        <v>881</v>
      </c>
      <c r="M410" t="s">
        <v>877</v>
      </c>
      <c r="N410">
        <v>12</v>
      </c>
      <c r="O410">
        <v>3.3000000000000002E-2</v>
      </c>
    </row>
    <row r="411" spans="1:15">
      <c r="A411" s="5">
        <v>38532</v>
      </c>
      <c r="B411" s="6" t="s">
        <v>675</v>
      </c>
      <c r="C411" s="6" t="s">
        <v>63</v>
      </c>
      <c r="D411" s="7">
        <v>2</v>
      </c>
      <c r="E411">
        <v>14</v>
      </c>
      <c r="F411" s="7" t="s">
        <v>1074</v>
      </c>
      <c r="G411" t="s">
        <v>1034</v>
      </c>
      <c r="H411" t="s">
        <v>1429</v>
      </c>
      <c r="I411" t="s">
        <v>1430</v>
      </c>
      <c r="J411" t="s">
        <v>1431</v>
      </c>
      <c r="L411" t="s">
        <v>881</v>
      </c>
      <c r="M411" t="s">
        <v>877</v>
      </c>
      <c r="N411">
        <v>5</v>
      </c>
      <c r="O411">
        <v>5.3E-3</v>
      </c>
    </row>
    <row r="412" spans="1:15">
      <c r="A412" s="5">
        <v>38532</v>
      </c>
      <c r="B412" s="6" t="s">
        <v>670</v>
      </c>
      <c r="C412" s="6" t="s">
        <v>671</v>
      </c>
      <c r="D412" s="7">
        <v>2</v>
      </c>
      <c r="E412">
        <v>14</v>
      </c>
      <c r="F412" s="7" t="s">
        <v>1074</v>
      </c>
      <c r="G412" t="s">
        <v>1035</v>
      </c>
      <c r="J412" t="s">
        <v>1432</v>
      </c>
      <c r="K412" t="s">
        <v>1433</v>
      </c>
      <c r="L412" t="s">
        <v>882</v>
      </c>
      <c r="M412" t="s">
        <v>877</v>
      </c>
      <c r="N412">
        <v>76</v>
      </c>
      <c r="O412">
        <v>2.8500000000000001E-2</v>
      </c>
    </row>
    <row r="413" spans="1:15">
      <c r="A413" s="5">
        <v>38532</v>
      </c>
      <c r="B413" s="6" t="s">
        <v>670</v>
      </c>
      <c r="C413" s="6" t="s">
        <v>671</v>
      </c>
      <c r="D413" s="7">
        <v>2</v>
      </c>
      <c r="E413">
        <v>14</v>
      </c>
      <c r="F413" s="7" t="s">
        <v>1074</v>
      </c>
      <c r="G413" t="s">
        <v>1036</v>
      </c>
      <c r="K413" t="s">
        <v>1434</v>
      </c>
      <c r="L413" t="s">
        <v>885</v>
      </c>
      <c r="M413" t="s">
        <v>877</v>
      </c>
      <c r="N413">
        <v>11</v>
      </c>
      <c r="O413">
        <v>2.5000000000000001E-3</v>
      </c>
    </row>
    <row r="414" spans="1:15">
      <c r="A414" s="5">
        <v>38532</v>
      </c>
      <c r="B414" s="6" t="s">
        <v>675</v>
      </c>
      <c r="C414" s="6" t="s">
        <v>63</v>
      </c>
      <c r="D414" s="7">
        <v>2</v>
      </c>
      <c r="E414">
        <v>14</v>
      </c>
      <c r="F414" s="7" t="s">
        <v>1074</v>
      </c>
      <c r="G414" t="s">
        <v>1085</v>
      </c>
      <c r="H414" t="s">
        <v>1085</v>
      </c>
      <c r="J414" t="s">
        <v>1276</v>
      </c>
      <c r="L414" t="s">
        <v>881</v>
      </c>
      <c r="M414" t="s">
        <v>877</v>
      </c>
      <c r="N414">
        <v>3</v>
      </c>
      <c r="O414">
        <v>0.46200000000000002</v>
      </c>
    </row>
    <row r="415" spans="1:15">
      <c r="A415" s="5">
        <v>38532</v>
      </c>
      <c r="B415" s="6" t="s">
        <v>675</v>
      </c>
      <c r="C415" s="6" t="s">
        <v>63</v>
      </c>
      <c r="D415" s="7">
        <v>2</v>
      </c>
      <c r="E415">
        <v>14</v>
      </c>
      <c r="F415" s="7" t="s">
        <v>1074</v>
      </c>
      <c r="G415" t="s">
        <v>1109</v>
      </c>
      <c r="L415" t="s">
        <v>1120</v>
      </c>
      <c r="M415" t="s">
        <v>1120</v>
      </c>
      <c r="N415">
        <v>1</v>
      </c>
      <c r="O415">
        <v>3.3999999999999998E-3</v>
      </c>
    </row>
    <row r="416" spans="1:15">
      <c r="A416" s="5">
        <v>38532</v>
      </c>
      <c r="B416" s="6" t="s">
        <v>670</v>
      </c>
      <c r="C416" s="6" t="s">
        <v>671</v>
      </c>
      <c r="D416" s="7">
        <v>2</v>
      </c>
      <c r="E416">
        <v>14</v>
      </c>
      <c r="F416" s="7" t="s">
        <v>1074</v>
      </c>
      <c r="G416" t="s">
        <v>1062</v>
      </c>
      <c r="H416" t="s">
        <v>1280</v>
      </c>
      <c r="I416" t="s">
        <v>1498</v>
      </c>
      <c r="J416" t="s">
        <v>1499</v>
      </c>
      <c r="L416" t="s">
        <v>1071</v>
      </c>
      <c r="M416" t="s">
        <v>877</v>
      </c>
      <c r="N416">
        <v>2</v>
      </c>
      <c r="O416">
        <v>0.1062</v>
      </c>
    </row>
    <row r="417" spans="1:15">
      <c r="A417" s="5">
        <v>38532</v>
      </c>
      <c r="B417" s="6" t="s">
        <v>670</v>
      </c>
      <c r="C417" s="6" t="s">
        <v>671</v>
      </c>
      <c r="D417" s="7">
        <v>2</v>
      </c>
      <c r="E417">
        <v>14</v>
      </c>
      <c r="F417" s="7" t="s">
        <v>1074</v>
      </c>
      <c r="G417" t="s">
        <v>1063</v>
      </c>
      <c r="H417" t="s">
        <v>1500</v>
      </c>
      <c r="I417" t="s">
        <v>1501</v>
      </c>
      <c r="J417" t="s">
        <v>1502</v>
      </c>
      <c r="L417" t="s">
        <v>881</v>
      </c>
      <c r="M417" t="s">
        <v>877</v>
      </c>
      <c r="N417">
        <v>2</v>
      </c>
      <c r="O417">
        <v>2.8E-3</v>
      </c>
    </row>
    <row r="418" spans="1:15">
      <c r="A418" s="5">
        <v>38532</v>
      </c>
      <c r="B418" s="6" t="s">
        <v>675</v>
      </c>
      <c r="C418" s="6" t="s">
        <v>63</v>
      </c>
      <c r="D418" s="7">
        <v>2</v>
      </c>
      <c r="E418">
        <v>14</v>
      </c>
      <c r="F418" s="7" t="s">
        <v>1074</v>
      </c>
      <c r="G418" t="s">
        <v>861</v>
      </c>
      <c r="H418" t="s">
        <v>1441</v>
      </c>
      <c r="I418" t="s">
        <v>1442</v>
      </c>
      <c r="J418" t="s">
        <v>1443</v>
      </c>
      <c r="L418" t="s">
        <v>886</v>
      </c>
      <c r="M418" t="s">
        <v>877</v>
      </c>
      <c r="N418">
        <v>2</v>
      </c>
      <c r="O418">
        <v>4.4999999999999997E-3</v>
      </c>
    </row>
    <row r="419" spans="1:15">
      <c r="A419" s="5">
        <v>38532</v>
      </c>
      <c r="B419" s="6" t="s">
        <v>675</v>
      </c>
      <c r="C419" s="6" t="s">
        <v>63</v>
      </c>
      <c r="D419" s="7">
        <v>2</v>
      </c>
      <c r="E419">
        <v>14</v>
      </c>
      <c r="F419" s="7" t="s">
        <v>1074</v>
      </c>
      <c r="G419" t="s">
        <v>863</v>
      </c>
      <c r="J419" t="s">
        <v>1447</v>
      </c>
      <c r="L419" t="s">
        <v>886</v>
      </c>
      <c r="M419" t="s">
        <v>877</v>
      </c>
      <c r="N419">
        <v>6</v>
      </c>
      <c r="O419">
        <v>9.1999999999999998E-3</v>
      </c>
    </row>
    <row r="420" spans="1:15">
      <c r="A420" s="5">
        <v>38532</v>
      </c>
      <c r="B420" s="6" t="s">
        <v>670</v>
      </c>
      <c r="C420" s="6" t="s">
        <v>671</v>
      </c>
      <c r="D420" s="7">
        <v>2</v>
      </c>
      <c r="E420">
        <v>14</v>
      </c>
      <c r="F420" s="7" t="s">
        <v>1074</v>
      </c>
      <c r="G420" t="s">
        <v>865</v>
      </c>
      <c r="H420" t="s">
        <v>1451</v>
      </c>
      <c r="J420" t="s">
        <v>1447</v>
      </c>
      <c r="L420" t="s">
        <v>886</v>
      </c>
      <c r="M420" t="s">
        <v>877</v>
      </c>
      <c r="N420">
        <v>1</v>
      </c>
      <c r="O420">
        <v>2E-3</v>
      </c>
    </row>
    <row r="421" spans="1:15">
      <c r="A421" s="5">
        <v>38532</v>
      </c>
      <c r="B421" s="6" t="s">
        <v>670</v>
      </c>
      <c r="C421" s="6" t="s">
        <v>671</v>
      </c>
      <c r="D421" s="7">
        <v>2</v>
      </c>
      <c r="E421">
        <v>14</v>
      </c>
      <c r="F421" s="7" t="s">
        <v>1074</v>
      </c>
      <c r="G421" t="s">
        <v>1064</v>
      </c>
      <c r="J421" t="s">
        <v>1503</v>
      </c>
      <c r="L421" t="s">
        <v>886</v>
      </c>
      <c r="M421" t="s">
        <v>877</v>
      </c>
      <c r="N421">
        <v>9</v>
      </c>
      <c r="O421">
        <v>5.45E-2</v>
      </c>
    </row>
    <row r="422" spans="1:15">
      <c r="A422" s="5">
        <v>38532</v>
      </c>
      <c r="B422" s="6" t="s">
        <v>675</v>
      </c>
      <c r="C422" s="6" t="s">
        <v>63</v>
      </c>
      <c r="D422" s="7">
        <v>2</v>
      </c>
      <c r="E422">
        <v>14</v>
      </c>
      <c r="F422" s="7" t="s">
        <v>1074</v>
      </c>
      <c r="G422" t="s">
        <v>870</v>
      </c>
      <c r="J422" t="s">
        <v>1249</v>
      </c>
      <c r="L422" t="s">
        <v>886</v>
      </c>
      <c r="M422" t="s">
        <v>877</v>
      </c>
      <c r="N422">
        <v>1</v>
      </c>
      <c r="O422">
        <v>1E-4</v>
      </c>
    </row>
    <row r="423" spans="1:15">
      <c r="A423" s="5">
        <v>38532</v>
      </c>
      <c r="B423" s="6" t="s">
        <v>675</v>
      </c>
      <c r="C423" s="6" t="s">
        <v>63</v>
      </c>
      <c r="D423" s="7">
        <v>2</v>
      </c>
      <c r="E423">
        <v>14</v>
      </c>
      <c r="F423" s="7" t="s">
        <v>1074</v>
      </c>
      <c r="G423" t="s">
        <v>1015</v>
      </c>
      <c r="L423" t="s">
        <v>883</v>
      </c>
      <c r="M423" t="s">
        <v>883</v>
      </c>
      <c r="N423" t="s">
        <v>887</v>
      </c>
      <c r="O423">
        <v>85.314700000000002</v>
      </c>
    </row>
    <row r="424" spans="1:15">
      <c r="A424" s="5">
        <v>38532</v>
      </c>
      <c r="B424" s="6" t="s">
        <v>675</v>
      </c>
      <c r="C424" s="6" t="s">
        <v>63</v>
      </c>
      <c r="D424" s="7">
        <v>2</v>
      </c>
      <c r="E424">
        <v>14</v>
      </c>
      <c r="F424" s="7" t="s">
        <v>1074</v>
      </c>
      <c r="G424" t="s">
        <v>1066</v>
      </c>
      <c r="H424" t="s">
        <v>1535</v>
      </c>
      <c r="J424" t="s">
        <v>1536</v>
      </c>
      <c r="L424" t="s">
        <v>879</v>
      </c>
      <c r="M424" t="s">
        <v>877</v>
      </c>
      <c r="N424">
        <v>2</v>
      </c>
      <c r="O424">
        <v>5.45E-2</v>
      </c>
    </row>
    <row r="425" spans="1:15">
      <c r="A425" s="5">
        <v>38532</v>
      </c>
      <c r="B425" s="6" t="s">
        <v>675</v>
      </c>
      <c r="C425" s="6" t="s">
        <v>63</v>
      </c>
      <c r="D425" s="7">
        <v>2</v>
      </c>
      <c r="E425">
        <v>14</v>
      </c>
      <c r="F425" s="7" t="s">
        <v>1074</v>
      </c>
      <c r="G425" t="s">
        <v>1067</v>
      </c>
      <c r="H425" t="s">
        <v>1516</v>
      </c>
      <c r="J425" t="s">
        <v>1517</v>
      </c>
      <c r="L425" t="s">
        <v>1072</v>
      </c>
      <c r="M425" t="s">
        <v>877</v>
      </c>
      <c r="N425">
        <v>2</v>
      </c>
      <c r="O425">
        <v>2.8999999999999998E-3</v>
      </c>
    </row>
    <row r="426" spans="1:15">
      <c r="A426" s="5">
        <v>38532</v>
      </c>
      <c r="B426" s="6" t="s">
        <v>670</v>
      </c>
      <c r="C426" s="6" t="s">
        <v>671</v>
      </c>
      <c r="D426" s="7">
        <v>2</v>
      </c>
      <c r="E426">
        <v>14</v>
      </c>
      <c r="F426" s="7" t="s">
        <v>1074</v>
      </c>
      <c r="G426" t="s">
        <v>1110</v>
      </c>
      <c r="H426" t="s">
        <v>1565</v>
      </c>
      <c r="I426" t="s">
        <v>1566</v>
      </c>
      <c r="J426" t="s">
        <v>1502</v>
      </c>
      <c r="L426" t="s">
        <v>881</v>
      </c>
      <c r="M426" t="s">
        <v>877</v>
      </c>
      <c r="N426">
        <v>1</v>
      </c>
      <c r="O426">
        <v>4.58E-2</v>
      </c>
    </row>
    <row r="427" spans="1:15">
      <c r="A427" s="5">
        <v>38532</v>
      </c>
      <c r="B427" s="6" t="s">
        <v>670</v>
      </c>
      <c r="C427" s="6" t="s">
        <v>671</v>
      </c>
      <c r="D427" s="7">
        <v>2</v>
      </c>
      <c r="E427">
        <v>14</v>
      </c>
      <c r="F427" s="7" t="s">
        <v>1074</v>
      </c>
      <c r="G427" t="s">
        <v>1068</v>
      </c>
      <c r="H427" t="s">
        <v>1511</v>
      </c>
      <c r="I427" t="s">
        <v>1512</v>
      </c>
      <c r="J427" t="s">
        <v>1454</v>
      </c>
      <c r="L427" t="s">
        <v>886</v>
      </c>
      <c r="M427" t="s">
        <v>877</v>
      </c>
      <c r="N427">
        <v>3</v>
      </c>
      <c r="O427">
        <v>7.0000000000000001E-3</v>
      </c>
    </row>
    <row r="428" spans="1:15">
      <c r="A428" s="5">
        <v>38532</v>
      </c>
      <c r="B428" s="6" t="s">
        <v>675</v>
      </c>
      <c r="C428" s="6" t="s">
        <v>63</v>
      </c>
      <c r="D428" s="7">
        <v>2</v>
      </c>
      <c r="E428">
        <v>14</v>
      </c>
      <c r="F428" s="7" t="s">
        <v>1074</v>
      </c>
      <c r="G428" t="s">
        <v>1079</v>
      </c>
      <c r="J428" t="s">
        <v>1079</v>
      </c>
      <c r="L428" t="s">
        <v>881</v>
      </c>
      <c r="M428" t="s">
        <v>877</v>
      </c>
      <c r="N428">
        <v>5</v>
      </c>
      <c r="O428">
        <v>2.07E-2</v>
      </c>
    </row>
    <row r="429" spans="1:15">
      <c r="A429" s="5">
        <v>38533</v>
      </c>
      <c r="B429" s="6" t="s">
        <v>670</v>
      </c>
      <c r="C429" s="6" t="s">
        <v>671</v>
      </c>
      <c r="D429" s="7">
        <v>4</v>
      </c>
      <c r="E429">
        <v>16</v>
      </c>
      <c r="F429" s="7" t="s">
        <v>825</v>
      </c>
      <c r="G429" t="s">
        <v>889</v>
      </c>
      <c r="J429" t="s">
        <v>1259</v>
      </c>
      <c r="L429" t="s">
        <v>880</v>
      </c>
      <c r="M429" t="s">
        <v>877</v>
      </c>
      <c r="N429">
        <v>175</v>
      </c>
      <c r="O429">
        <v>0.35659999999999997</v>
      </c>
    </row>
    <row r="430" spans="1:15">
      <c r="A430" s="5">
        <v>38533</v>
      </c>
      <c r="B430" s="6" t="s">
        <v>670</v>
      </c>
      <c r="C430" s="6" t="s">
        <v>671</v>
      </c>
      <c r="D430" s="7">
        <v>4</v>
      </c>
      <c r="E430">
        <v>16</v>
      </c>
      <c r="F430" s="7" t="s">
        <v>825</v>
      </c>
      <c r="G430" t="s">
        <v>1001</v>
      </c>
      <c r="H430" t="s">
        <v>1163</v>
      </c>
      <c r="J430" t="s">
        <v>1164</v>
      </c>
      <c r="L430" t="s">
        <v>880</v>
      </c>
      <c r="M430" t="s">
        <v>877</v>
      </c>
      <c r="N430">
        <v>81</v>
      </c>
      <c r="O430">
        <v>0.1457</v>
      </c>
    </row>
    <row r="431" spans="1:15">
      <c r="A431" s="5">
        <v>38533</v>
      </c>
      <c r="B431" s="6" t="s">
        <v>675</v>
      </c>
      <c r="C431" s="6" t="s">
        <v>671</v>
      </c>
      <c r="D431" s="7">
        <v>4</v>
      </c>
      <c r="E431">
        <v>16</v>
      </c>
      <c r="F431" s="7" t="s">
        <v>825</v>
      </c>
      <c r="G431" t="s">
        <v>1002</v>
      </c>
      <c r="J431" t="s">
        <v>1165</v>
      </c>
      <c r="L431" t="s">
        <v>880</v>
      </c>
      <c r="M431" t="s">
        <v>877</v>
      </c>
      <c r="N431">
        <v>2500</v>
      </c>
      <c r="O431">
        <v>3.5270000000000001</v>
      </c>
    </row>
    <row r="432" spans="1:15">
      <c r="A432" s="5">
        <v>38533</v>
      </c>
      <c r="B432" s="6" t="s">
        <v>670</v>
      </c>
      <c r="C432" s="6" t="s">
        <v>671</v>
      </c>
      <c r="D432" s="7">
        <v>4</v>
      </c>
      <c r="E432">
        <v>16</v>
      </c>
      <c r="F432" s="7" t="s">
        <v>825</v>
      </c>
      <c r="G432" t="s">
        <v>1003</v>
      </c>
      <c r="H432" t="s">
        <v>1003</v>
      </c>
      <c r="I432" t="s">
        <v>1166</v>
      </c>
      <c r="J432" t="s">
        <v>1167</v>
      </c>
      <c r="L432" t="s">
        <v>881</v>
      </c>
      <c r="M432" t="s">
        <v>877</v>
      </c>
      <c r="N432">
        <v>3</v>
      </c>
      <c r="O432">
        <v>4.6100000000000002E-2</v>
      </c>
    </row>
    <row r="433" spans="1:15">
      <c r="A433" s="5">
        <v>38533</v>
      </c>
      <c r="B433" s="6" t="s">
        <v>670</v>
      </c>
      <c r="C433" s="6" t="s">
        <v>671</v>
      </c>
      <c r="D433" s="7">
        <v>4</v>
      </c>
      <c r="E433">
        <v>16</v>
      </c>
      <c r="F433" s="7" t="s">
        <v>825</v>
      </c>
      <c r="G433" t="s">
        <v>1005</v>
      </c>
      <c r="H433" t="s">
        <v>1168</v>
      </c>
      <c r="I433" t="s">
        <v>1169</v>
      </c>
      <c r="J433" t="s">
        <v>1170</v>
      </c>
      <c r="L433" t="s">
        <v>878</v>
      </c>
      <c r="M433" t="s">
        <v>877</v>
      </c>
      <c r="N433">
        <v>2</v>
      </c>
      <c r="O433">
        <v>1.12E-2</v>
      </c>
    </row>
    <row r="434" spans="1:15">
      <c r="A434" s="5">
        <v>38533</v>
      </c>
      <c r="B434" s="6" t="s">
        <v>670</v>
      </c>
      <c r="C434" s="6" t="s">
        <v>671</v>
      </c>
      <c r="D434" s="7">
        <v>4</v>
      </c>
      <c r="E434">
        <v>16</v>
      </c>
      <c r="F434" s="7" t="s">
        <v>825</v>
      </c>
      <c r="G434" t="s">
        <v>1006</v>
      </c>
      <c r="H434" t="s">
        <v>1171</v>
      </c>
      <c r="I434" t="s">
        <v>1172</v>
      </c>
      <c r="J434" t="s">
        <v>1173</v>
      </c>
      <c r="L434" t="s">
        <v>881</v>
      </c>
      <c r="M434" t="s">
        <v>877</v>
      </c>
      <c r="N434">
        <v>2</v>
      </c>
      <c r="O434">
        <v>7.1000000000000004E-3</v>
      </c>
    </row>
    <row r="435" spans="1:15">
      <c r="A435" s="5">
        <v>38533</v>
      </c>
      <c r="B435" s="6" t="s">
        <v>670</v>
      </c>
      <c r="C435" s="6" t="s">
        <v>671</v>
      </c>
      <c r="D435" s="7">
        <v>4</v>
      </c>
      <c r="E435">
        <v>16</v>
      </c>
      <c r="F435" s="7" t="s">
        <v>825</v>
      </c>
      <c r="G435" t="s">
        <v>1007</v>
      </c>
      <c r="H435" t="s">
        <v>1174</v>
      </c>
      <c r="J435" t="s">
        <v>1175</v>
      </c>
      <c r="L435" t="s">
        <v>879</v>
      </c>
      <c r="M435" t="s">
        <v>877</v>
      </c>
      <c r="N435">
        <v>54</v>
      </c>
      <c r="O435">
        <v>0.44330000000000003</v>
      </c>
    </row>
    <row r="436" spans="1:15">
      <c r="A436" s="5">
        <v>38533</v>
      </c>
      <c r="B436" s="6" t="s">
        <v>670</v>
      </c>
      <c r="C436" s="6" t="s">
        <v>671</v>
      </c>
      <c r="D436" s="7">
        <v>4</v>
      </c>
      <c r="E436">
        <v>16</v>
      </c>
      <c r="F436" s="7" t="s">
        <v>825</v>
      </c>
      <c r="G436" t="s">
        <v>1075</v>
      </c>
      <c r="L436" t="s">
        <v>1092</v>
      </c>
      <c r="M436" t="s">
        <v>877</v>
      </c>
      <c r="N436" t="s">
        <v>887</v>
      </c>
      <c r="O436">
        <v>1.1041000000000001</v>
      </c>
    </row>
    <row r="437" spans="1:15">
      <c r="A437" s="5">
        <v>38533</v>
      </c>
      <c r="B437" s="6" t="s">
        <v>670</v>
      </c>
      <c r="C437" s="6" t="s">
        <v>671</v>
      </c>
      <c r="D437" s="7">
        <v>4</v>
      </c>
      <c r="E437">
        <v>16</v>
      </c>
      <c r="F437" s="7" t="s">
        <v>845</v>
      </c>
      <c r="G437" t="s">
        <v>1082</v>
      </c>
      <c r="H437" t="s">
        <v>1524</v>
      </c>
      <c r="I437" t="s">
        <v>1525</v>
      </c>
      <c r="J437" t="s">
        <v>1526</v>
      </c>
      <c r="L437" t="s">
        <v>881</v>
      </c>
      <c r="M437" t="s">
        <v>877</v>
      </c>
      <c r="N437">
        <v>2</v>
      </c>
      <c r="O437">
        <v>1.29E-2</v>
      </c>
    </row>
    <row r="438" spans="1:15">
      <c r="A438" s="5">
        <v>38533</v>
      </c>
      <c r="B438" s="6" t="s">
        <v>670</v>
      </c>
      <c r="C438" s="6" t="s">
        <v>671</v>
      </c>
      <c r="D438" s="7">
        <v>4</v>
      </c>
      <c r="E438">
        <v>16</v>
      </c>
      <c r="F438" s="7" t="s">
        <v>845</v>
      </c>
      <c r="G438" t="s">
        <v>1009</v>
      </c>
      <c r="H438" t="s">
        <v>1377</v>
      </c>
      <c r="J438" t="s">
        <v>1009</v>
      </c>
      <c r="L438" t="s">
        <v>880</v>
      </c>
      <c r="M438" t="s">
        <v>877</v>
      </c>
      <c r="N438">
        <v>32</v>
      </c>
      <c r="O438">
        <v>5.6599999999999998E-2</v>
      </c>
    </row>
    <row r="439" spans="1:15">
      <c r="A439" s="5">
        <v>38533</v>
      </c>
      <c r="B439" s="6" t="s">
        <v>670</v>
      </c>
      <c r="C439" s="6" t="s">
        <v>671</v>
      </c>
      <c r="D439" s="7">
        <v>4</v>
      </c>
      <c r="E439">
        <v>16</v>
      </c>
      <c r="F439" s="7" t="s">
        <v>845</v>
      </c>
      <c r="G439" t="s">
        <v>891</v>
      </c>
      <c r="H439" t="s">
        <v>1263</v>
      </c>
      <c r="J439" t="s">
        <v>1264</v>
      </c>
      <c r="L439" t="s">
        <v>1070</v>
      </c>
      <c r="M439" t="s">
        <v>877</v>
      </c>
      <c r="N439">
        <v>4</v>
      </c>
      <c r="O439">
        <v>0.16059999999999999</v>
      </c>
    </row>
    <row r="440" spans="1:15">
      <c r="A440" s="5">
        <v>38533</v>
      </c>
      <c r="B440" s="6" t="s">
        <v>670</v>
      </c>
      <c r="C440" s="6" t="s">
        <v>671</v>
      </c>
      <c r="D440" s="7">
        <v>4</v>
      </c>
      <c r="E440">
        <v>16</v>
      </c>
      <c r="F440" s="7" t="s">
        <v>845</v>
      </c>
      <c r="G440" t="s">
        <v>1111</v>
      </c>
      <c r="H440" t="s">
        <v>1567</v>
      </c>
      <c r="I440" t="s">
        <v>1568</v>
      </c>
      <c r="J440" t="s">
        <v>1264</v>
      </c>
      <c r="L440" t="s">
        <v>1070</v>
      </c>
      <c r="M440" t="s">
        <v>877</v>
      </c>
      <c r="N440">
        <v>2</v>
      </c>
      <c r="O440">
        <v>0.185</v>
      </c>
    </row>
    <row r="441" spans="1:15">
      <c r="A441" s="5">
        <v>38533</v>
      </c>
      <c r="B441" s="6" t="s">
        <v>670</v>
      </c>
      <c r="C441" s="6" t="s">
        <v>671</v>
      </c>
      <c r="D441" s="7">
        <v>4</v>
      </c>
      <c r="E441">
        <v>16</v>
      </c>
      <c r="F441" s="7" t="s">
        <v>845</v>
      </c>
      <c r="G441" t="s">
        <v>1112</v>
      </c>
      <c r="H441" t="s">
        <v>1567</v>
      </c>
      <c r="I441" t="s">
        <v>1569</v>
      </c>
      <c r="J441" t="s">
        <v>1264</v>
      </c>
      <c r="L441" t="s">
        <v>1070</v>
      </c>
      <c r="M441" t="s">
        <v>877</v>
      </c>
      <c r="N441">
        <v>1</v>
      </c>
      <c r="O441">
        <v>6.2100000000000002E-2</v>
      </c>
    </row>
    <row r="442" spans="1:15">
      <c r="A442" s="5">
        <v>38533</v>
      </c>
      <c r="B442" s="6" t="s">
        <v>670</v>
      </c>
      <c r="C442" s="6" t="s">
        <v>671</v>
      </c>
      <c r="D442" s="7">
        <v>4</v>
      </c>
      <c r="E442">
        <v>16</v>
      </c>
      <c r="F442" s="7" t="s">
        <v>845</v>
      </c>
      <c r="G442" t="s">
        <v>1099</v>
      </c>
      <c r="H442" t="s">
        <v>1550</v>
      </c>
      <c r="I442" t="s">
        <v>1551</v>
      </c>
      <c r="J442" t="s">
        <v>1552</v>
      </c>
      <c r="L442" t="s">
        <v>1095</v>
      </c>
      <c r="M442" t="s">
        <v>877</v>
      </c>
      <c r="N442" t="s">
        <v>887</v>
      </c>
      <c r="O442">
        <v>0.57499999999999996</v>
      </c>
    </row>
    <row r="443" spans="1:15">
      <c r="A443" s="5">
        <v>38533</v>
      </c>
      <c r="B443" s="6" t="s">
        <v>670</v>
      </c>
      <c r="C443" s="6" t="s">
        <v>671</v>
      </c>
      <c r="D443" s="7">
        <v>4</v>
      </c>
      <c r="E443">
        <v>16</v>
      </c>
      <c r="F443" s="7" t="s">
        <v>845</v>
      </c>
      <c r="G443" t="s">
        <v>894</v>
      </c>
      <c r="H443" t="s">
        <v>1385</v>
      </c>
      <c r="I443" t="s">
        <v>1269</v>
      </c>
      <c r="J443" t="s">
        <v>1387</v>
      </c>
      <c r="L443" t="s">
        <v>881</v>
      </c>
      <c r="M443" t="s">
        <v>877</v>
      </c>
      <c r="N443">
        <v>1</v>
      </c>
      <c r="O443">
        <v>2E-3</v>
      </c>
    </row>
    <row r="444" spans="1:15">
      <c r="A444" s="5">
        <v>38533</v>
      </c>
      <c r="B444" s="6" t="s">
        <v>670</v>
      </c>
      <c r="C444" s="6" t="s">
        <v>671</v>
      </c>
      <c r="D444" s="7">
        <v>4</v>
      </c>
      <c r="E444">
        <v>16</v>
      </c>
      <c r="F444" s="7" t="s">
        <v>845</v>
      </c>
      <c r="G444" t="s">
        <v>1012</v>
      </c>
      <c r="H444" t="s">
        <v>1385</v>
      </c>
      <c r="I444" t="s">
        <v>1386</v>
      </c>
      <c r="J444" t="s">
        <v>1387</v>
      </c>
      <c r="L444" t="s">
        <v>881</v>
      </c>
      <c r="M444" t="s">
        <v>877</v>
      </c>
      <c r="N444">
        <v>17</v>
      </c>
      <c r="O444">
        <v>0.13400000000000001</v>
      </c>
    </row>
    <row r="445" spans="1:15">
      <c r="A445" s="5">
        <v>38533</v>
      </c>
      <c r="B445" s="6" t="s">
        <v>670</v>
      </c>
      <c r="C445" s="6" t="s">
        <v>671</v>
      </c>
      <c r="D445" s="7">
        <v>4</v>
      </c>
      <c r="E445">
        <v>16</v>
      </c>
      <c r="F445" s="7" t="s">
        <v>845</v>
      </c>
      <c r="G445" t="s">
        <v>1014</v>
      </c>
      <c r="H445" t="s">
        <v>1391</v>
      </c>
      <c r="J445" t="s">
        <v>1392</v>
      </c>
      <c r="L445" t="s">
        <v>880</v>
      </c>
      <c r="M445" t="s">
        <v>877</v>
      </c>
      <c r="N445">
        <v>18</v>
      </c>
      <c r="O445">
        <v>5.7000000000000002E-3</v>
      </c>
    </row>
    <row r="446" spans="1:15">
      <c r="A446" s="5">
        <v>38533</v>
      </c>
      <c r="B446" s="6" t="s">
        <v>670</v>
      </c>
      <c r="C446" s="6" t="s">
        <v>671</v>
      </c>
      <c r="D446" s="7">
        <v>4</v>
      </c>
      <c r="E446">
        <v>16</v>
      </c>
      <c r="F446" s="7" t="s">
        <v>845</v>
      </c>
      <c r="G446" t="s">
        <v>1107</v>
      </c>
      <c r="H446" t="s">
        <v>1562</v>
      </c>
      <c r="I446" t="s">
        <v>1563</v>
      </c>
      <c r="J446" t="s">
        <v>1564</v>
      </c>
      <c r="L446" t="s">
        <v>1117</v>
      </c>
      <c r="M446" t="s">
        <v>877</v>
      </c>
      <c r="N446">
        <v>6</v>
      </c>
      <c r="O446">
        <v>2.4138999999999999</v>
      </c>
    </row>
    <row r="447" spans="1:15">
      <c r="A447" s="5">
        <v>38533</v>
      </c>
      <c r="B447" s="6" t="s">
        <v>670</v>
      </c>
      <c r="C447" s="6" t="s">
        <v>671</v>
      </c>
      <c r="D447" s="7">
        <v>4</v>
      </c>
      <c r="E447">
        <v>16</v>
      </c>
      <c r="F447" s="7" t="s">
        <v>845</v>
      </c>
      <c r="G447" t="s">
        <v>1016</v>
      </c>
      <c r="H447" t="s">
        <v>1393</v>
      </c>
      <c r="J447" t="s">
        <v>1394</v>
      </c>
      <c r="L447" t="s">
        <v>881</v>
      </c>
      <c r="M447" t="s">
        <v>877</v>
      </c>
      <c r="N447">
        <v>21</v>
      </c>
      <c r="O447">
        <v>8.3000000000000004E-2</v>
      </c>
    </row>
    <row r="448" spans="1:15">
      <c r="A448" s="5">
        <v>38533</v>
      </c>
      <c r="B448" s="6" t="s">
        <v>670</v>
      </c>
      <c r="C448" s="6" t="s">
        <v>671</v>
      </c>
      <c r="D448" s="7">
        <v>4</v>
      </c>
      <c r="E448">
        <v>16</v>
      </c>
      <c r="F448" s="7" t="s">
        <v>845</v>
      </c>
      <c r="G448" t="s">
        <v>1017</v>
      </c>
      <c r="K448" t="s">
        <v>1395</v>
      </c>
      <c r="L448" t="s">
        <v>884</v>
      </c>
      <c r="M448" t="s">
        <v>877</v>
      </c>
      <c r="N448">
        <v>77</v>
      </c>
      <c r="O448">
        <v>2.7400000000000001E-2</v>
      </c>
    </row>
    <row r="449" spans="1:15">
      <c r="A449" s="5">
        <v>38533</v>
      </c>
      <c r="B449" s="6" t="s">
        <v>670</v>
      </c>
      <c r="C449" s="6" t="s">
        <v>671</v>
      </c>
      <c r="D449" s="7">
        <v>4</v>
      </c>
      <c r="E449">
        <v>16</v>
      </c>
      <c r="F449" s="7" t="s">
        <v>845</v>
      </c>
      <c r="G449" t="s">
        <v>1018</v>
      </c>
      <c r="H449" t="s">
        <v>1396</v>
      </c>
      <c r="I449" t="s">
        <v>1397</v>
      </c>
      <c r="J449" t="s">
        <v>1398</v>
      </c>
      <c r="L449" t="s">
        <v>881</v>
      </c>
      <c r="M449" t="s">
        <v>877</v>
      </c>
      <c r="N449">
        <v>38</v>
      </c>
      <c r="O449">
        <v>6.8099999999999994E-2</v>
      </c>
    </row>
    <row r="450" spans="1:15">
      <c r="A450" s="5">
        <v>38533</v>
      </c>
      <c r="B450" s="6" t="s">
        <v>670</v>
      </c>
      <c r="C450" s="6" t="s">
        <v>671</v>
      </c>
      <c r="D450" s="7">
        <v>4</v>
      </c>
      <c r="E450">
        <v>16</v>
      </c>
      <c r="F450" s="7" t="s">
        <v>845</v>
      </c>
      <c r="G450" t="s">
        <v>1019</v>
      </c>
      <c r="H450" t="s">
        <v>1399</v>
      </c>
      <c r="I450" t="s">
        <v>1400</v>
      </c>
      <c r="J450" t="s">
        <v>1401</v>
      </c>
      <c r="L450" t="s">
        <v>881</v>
      </c>
      <c r="M450" t="s">
        <v>877</v>
      </c>
      <c r="N450">
        <v>9</v>
      </c>
      <c r="O450">
        <v>1.4E-2</v>
      </c>
    </row>
    <row r="451" spans="1:15">
      <c r="A451" s="5">
        <v>38533</v>
      </c>
      <c r="B451" s="6" t="s">
        <v>670</v>
      </c>
      <c r="C451" s="6" t="s">
        <v>671</v>
      </c>
      <c r="D451" s="7">
        <v>4</v>
      </c>
      <c r="E451">
        <v>16</v>
      </c>
      <c r="F451" s="7" t="s">
        <v>845</v>
      </c>
      <c r="G451" t="s">
        <v>1113</v>
      </c>
      <c r="H451" t="s">
        <v>1519</v>
      </c>
      <c r="I451" t="s">
        <v>1520</v>
      </c>
      <c r="J451" t="s">
        <v>1390</v>
      </c>
      <c r="L451" t="s">
        <v>880</v>
      </c>
      <c r="M451" t="s">
        <v>877</v>
      </c>
      <c r="N451">
        <v>1</v>
      </c>
      <c r="O451">
        <v>0.27629999999999999</v>
      </c>
    </row>
    <row r="452" spans="1:15">
      <c r="A452" s="5">
        <v>38533</v>
      </c>
      <c r="B452" s="6" t="s">
        <v>670</v>
      </c>
      <c r="C452" s="6" t="s">
        <v>671</v>
      </c>
      <c r="D452" s="7">
        <v>4</v>
      </c>
      <c r="E452">
        <v>16</v>
      </c>
      <c r="F452" s="7" t="s">
        <v>845</v>
      </c>
      <c r="G452" t="s">
        <v>1020</v>
      </c>
      <c r="H452" t="s">
        <v>1020</v>
      </c>
      <c r="I452" t="s">
        <v>1177</v>
      </c>
      <c r="J452" t="s">
        <v>1570</v>
      </c>
      <c r="L452" t="s">
        <v>880</v>
      </c>
      <c r="M452" t="s">
        <v>877</v>
      </c>
      <c r="N452">
        <v>3</v>
      </c>
      <c r="O452">
        <v>0.2296</v>
      </c>
    </row>
    <row r="453" spans="1:15">
      <c r="A453" s="5">
        <v>38533</v>
      </c>
      <c r="B453" s="6" t="s">
        <v>670</v>
      </c>
      <c r="C453" s="6" t="s">
        <v>671</v>
      </c>
      <c r="D453" s="7">
        <v>4</v>
      </c>
      <c r="E453">
        <v>16</v>
      </c>
      <c r="F453" s="7" t="s">
        <v>845</v>
      </c>
      <c r="G453" t="s">
        <v>1021</v>
      </c>
      <c r="H453" t="s">
        <v>1402</v>
      </c>
      <c r="J453" t="s">
        <v>1403</v>
      </c>
      <c r="L453" t="s">
        <v>880</v>
      </c>
      <c r="M453" t="s">
        <v>877</v>
      </c>
      <c r="N453">
        <v>2</v>
      </c>
      <c r="O453">
        <v>8.9899999999999994E-2</v>
      </c>
    </row>
    <row r="454" spans="1:15">
      <c r="A454" s="5">
        <v>38533</v>
      </c>
      <c r="B454" s="6" t="s">
        <v>670</v>
      </c>
      <c r="C454" s="6" t="s">
        <v>671</v>
      </c>
      <c r="D454" s="7">
        <v>4</v>
      </c>
      <c r="E454">
        <v>16</v>
      </c>
      <c r="F454" s="7" t="s">
        <v>845</v>
      </c>
      <c r="G454" t="s">
        <v>1022</v>
      </c>
      <c r="H454" t="s">
        <v>1404</v>
      </c>
      <c r="I454" t="s">
        <v>1405</v>
      </c>
      <c r="J454" t="s">
        <v>1406</v>
      </c>
      <c r="K454" t="s">
        <v>1407</v>
      </c>
      <c r="L454" t="s">
        <v>882</v>
      </c>
      <c r="M454" t="s">
        <v>877</v>
      </c>
      <c r="N454">
        <v>147</v>
      </c>
      <c r="O454">
        <v>0.29459999999999997</v>
      </c>
    </row>
    <row r="455" spans="1:15">
      <c r="A455" s="5">
        <v>38533</v>
      </c>
      <c r="B455" s="6" t="s">
        <v>670</v>
      </c>
      <c r="C455" s="6" t="s">
        <v>671</v>
      </c>
      <c r="D455" s="7">
        <v>4</v>
      </c>
      <c r="E455">
        <v>16</v>
      </c>
      <c r="F455" s="7" t="s">
        <v>845</v>
      </c>
      <c r="G455" t="s">
        <v>1023</v>
      </c>
      <c r="H455" t="s">
        <v>1408</v>
      </c>
      <c r="I455" t="s">
        <v>1409</v>
      </c>
      <c r="J455" t="s">
        <v>1410</v>
      </c>
      <c r="L455" t="s">
        <v>881</v>
      </c>
      <c r="M455" t="s">
        <v>877</v>
      </c>
      <c r="N455">
        <v>4</v>
      </c>
      <c r="O455">
        <v>2.3099999999999999E-2</v>
      </c>
    </row>
    <row r="456" spans="1:15">
      <c r="A456" s="5">
        <v>38533</v>
      </c>
      <c r="B456" s="6" t="s">
        <v>670</v>
      </c>
      <c r="C456" s="6" t="s">
        <v>671</v>
      </c>
      <c r="D456" s="7">
        <v>4</v>
      </c>
      <c r="E456">
        <v>16</v>
      </c>
      <c r="F456" s="7" t="s">
        <v>845</v>
      </c>
      <c r="G456" t="s">
        <v>1100</v>
      </c>
      <c r="H456" t="s">
        <v>1422</v>
      </c>
      <c r="J456" t="s">
        <v>1424</v>
      </c>
      <c r="L456" t="s">
        <v>881</v>
      </c>
      <c r="M456" t="s">
        <v>877</v>
      </c>
      <c r="N456">
        <v>2</v>
      </c>
      <c r="O456">
        <v>0.24640000000000001</v>
      </c>
    </row>
    <row r="457" spans="1:15">
      <c r="A457" s="5">
        <v>38533</v>
      </c>
      <c r="B457" s="6" t="s">
        <v>670</v>
      </c>
      <c r="C457" s="6" t="s">
        <v>671</v>
      </c>
      <c r="D457" s="7">
        <v>4</v>
      </c>
      <c r="E457">
        <v>16</v>
      </c>
      <c r="F457" s="7" t="s">
        <v>845</v>
      </c>
      <c r="G457" t="s">
        <v>1102</v>
      </c>
      <c r="H457" t="s">
        <v>1553</v>
      </c>
      <c r="J457" t="s">
        <v>1554</v>
      </c>
      <c r="K457" t="s">
        <v>1275</v>
      </c>
      <c r="L457" t="s">
        <v>880</v>
      </c>
      <c r="M457" t="s">
        <v>877</v>
      </c>
      <c r="N457">
        <v>2</v>
      </c>
      <c r="O457">
        <v>1.5E-3</v>
      </c>
    </row>
    <row r="458" spans="1:15">
      <c r="A458" s="5">
        <v>38533</v>
      </c>
      <c r="B458" s="6" t="s">
        <v>670</v>
      </c>
      <c r="C458" s="6" t="s">
        <v>671</v>
      </c>
      <c r="D458" s="7">
        <v>4</v>
      </c>
      <c r="E458">
        <v>16</v>
      </c>
      <c r="F458" s="7" t="s">
        <v>845</v>
      </c>
      <c r="G458" t="s">
        <v>895</v>
      </c>
      <c r="H458" t="s">
        <v>1271</v>
      </c>
      <c r="J458" t="s">
        <v>1272</v>
      </c>
      <c r="K458" t="s">
        <v>1414</v>
      </c>
      <c r="L458" t="s">
        <v>880</v>
      </c>
      <c r="M458" t="s">
        <v>877</v>
      </c>
      <c r="N458">
        <v>8</v>
      </c>
      <c r="O458">
        <v>3.0000000000000001E-3</v>
      </c>
    </row>
    <row r="459" spans="1:15">
      <c r="A459" s="5">
        <v>38533</v>
      </c>
      <c r="B459" s="6" t="s">
        <v>670</v>
      </c>
      <c r="C459" s="6" t="s">
        <v>671</v>
      </c>
      <c r="D459" s="7">
        <v>4</v>
      </c>
      <c r="E459">
        <v>16</v>
      </c>
      <c r="F459" s="7" t="s">
        <v>845</v>
      </c>
      <c r="G459" t="s">
        <v>1103</v>
      </c>
      <c r="H459" t="s">
        <v>1415</v>
      </c>
      <c r="J459" t="s">
        <v>1416</v>
      </c>
      <c r="K459" t="s">
        <v>1414</v>
      </c>
      <c r="L459" t="s">
        <v>880</v>
      </c>
      <c r="M459" t="s">
        <v>877</v>
      </c>
      <c r="N459">
        <v>28</v>
      </c>
      <c r="O459">
        <v>1.0200000000000001E-2</v>
      </c>
    </row>
    <row r="460" spans="1:15">
      <c r="A460" s="5">
        <v>38533</v>
      </c>
      <c r="B460" s="6" t="s">
        <v>670</v>
      </c>
      <c r="C460" s="6" t="s">
        <v>671</v>
      </c>
      <c r="D460" s="7">
        <v>4</v>
      </c>
      <c r="E460">
        <v>16</v>
      </c>
      <c r="F460" s="7" t="s">
        <v>845</v>
      </c>
      <c r="G460" t="s">
        <v>896</v>
      </c>
      <c r="H460" t="s">
        <v>1273</v>
      </c>
      <c r="J460" t="s">
        <v>1274</v>
      </c>
      <c r="K460" t="s">
        <v>1275</v>
      </c>
      <c r="L460" t="s">
        <v>880</v>
      </c>
      <c r="M460" t="s">
        <v>877</v>
      </c>
      <c r="N460">
        <v>41</v>
      </c>
      <c r="O460">
        <v>2.4899999999999999E-2</v>
      </c>
    </row>
    <row r="461" spans="1:15">
      <c r="A461" s="5">
        <v>38533</v>
      </c>
      <c r="B461" s="6" t="s">
        <v>670</v>
      </c>
      <c r="C461" s="6" t="s">
        <v>671</v>
      </c>
      <c r="D461" s="7">
        <v>4</v>
      </c>
      <c r="E461">
        <v>16</v>
      </c>
      <c r="F461" s="7" t="s">
        <v>845</v>
      </c>
      <c r="G461" t="s">
        <v>1026</v>
      </c>
      <c r="K461" t="s">
        <v>1417</v>
      </c>
      <c r="L461" t="s">
        <v>882</v>
      </c>
      <c r="M461" t="s">
        <v>877</v>
      </c>
      <c r="N461">
        <v>27</v>
      </c>
      <c r="O461">
        <v>5.5300000000000002E-2</v>
      </c>
    </row>
    <row r="462" spans="1:15">
      <c r="A462" s="5">
        <v>38533</v>
      </c>
      <c r="B462" s="6" t="s">
        <v>670</v>
      </c>
      <c r="C462" s="6" t="s">
        <v>671</v>
      </c>
      <c r="D462" s="7">
        <v>4</v>
      </c>
      <c r="E462">
        <v>16</v>
      </c>
      <c r="F462" s="7" t="s">
        <v>845</v>
      </c>
      <c r="G462" t="s">
        <v>1028</v>
      </c>
      <c r="H462" t="s">
        <v>1418</v>
      </c>
      <c r="J462" t="s">
        <v>1419</v>
      </c>
      <c r="L462" t="s">
        <v>881</v>
      </c>
      <c r="M462" t="s">
        <v>877</v>
      </c>
      <c r="N462">
        <v>370</v>
      </c>
      <c r="O462">
        <v>0.1719</v>
      </c>
    </row>
    <row r="463" spans="1:15">
      <c r="A463" s="5">
        <v>38533</v>
      </c>
      <c r="B463" s="6" t="s">
        <v>670</v>
      </c>
      <c r="C463" s="6" t="s">
        <v>671</v>
      </c>
      <c r="D463" s="7">
        <v>4</v>
      </c>
      <c r="E463">
        <v>16</v>
      </c>
      <c r="F463" s="7" t="s">
        <v>845</v>
      </c>
      <c r="G463" t="s">
        <v>1027</v>
      </c>
      <c r="H463" t="s">
        <v>1420</v>
      </c>
      <c r="J463" t="s">
        <v>1421</v>
      </c>
      <c r="L463" t="s">
        <v>881</v>
      </c>
      <c r="M463" t="s">
        <v>877</v>
      </c>
      <c r="N463">
        <v>5</v>
      </c>
      <c r="O463">
        <v>1.7299999999999999E-2</v>
      </c>
    </row>
    <row r="464" spans="1:15">
      <c r="A464" s="5">
        <v>38533</v>
      </c>
      <c r="B464" s="6" t="s">
        <v>670</v>
      </c>
      <c r="C464" s="6" t="s">
        <v>671</v>
      </c>
      <c r="D464" s="7">
        <v>4</v>
      </c>
      <c r="E464">
        <v>16</v>
      </c>
      <c r="F464" s="7" t="s">
        <v>845</v>
      </c>
      <c r="G464" t="s">
        <v>1029</v>
      </c>
      <c r="H464" t="s">
        <v>1422</v>
      </c>
      <c r="I464" t="s">
        <v>1423</v>
      </c>
      <c r="J464" t="s">
        <v>1424</v>
      </c>
      <c r="L464" t="s">
        <v>881</v>
      </c>
      <c r="M464" t="s">
        <v>877</v>
      </c>
      <c r="N464">
        <v>2</v>
      </c>
      <c r="O464">
        <v>1.2999999999999999E-3</v>
      </c>
    </row>
    <row r="465" spans="1:15">
      <c r="A465" s="5">
        <v>38533</v>
      </c>
      <c r="B465" s="6" t="s">
        <v>670</v>
      </c>
      <c r="C465" s="6" t="s">
        <v>671</v>
      </c>
      <c r="D465" s="7">
        <v>4</v>
      </c>
      <c r="E465">
        <v>16</v>
      </c>
      <c r="F465" s="7" t="s">
        <v>845</v>
      </c>
      <c r="G465" t="s">
        <v>1030</v>
      </c>
      <c r="H465" t="s">
        <v>1422</v>
      </c>
      <c r="I465" t="s">
        <v>1423</v>
      </c>
      <c r="J465" t="s">
        <v>1424</v>
      </c>
      <c r="L465" t="s">
        <v>881</v>
      </c>
      <c r="M465" t="s">
        <v>877</v>
      </c>
      <c r="N465">
        <v>7</v>
      </c>
      <c r="O465">
        <v>0.1242</v>
      </c>
    </row>
    <row r="466" spans="1:15">
      <c r="A466" s="5">
        <v>38533</v>
      </c>
      <c r="B466" s="6" t="s">
        <v>670</v>
      </c>
      <c r="C466" s="6" t="s">
        <v>671</v>
      </c>
      <c r="D466" s="7">
        <v>4</v>
      </c>
      <c r="E466">
        <v>16</v>
      </c>
      <c r="F466" s="7" t="s">
        <v>845</v>
      </c>
      <c r="G466" t="s">
        <v>1032</v>
      </c>
      <c r="H466" t="s">
        <v>1426</v>
      </c>
      <c r="J466" t="s">
        <v>1427</v>
      </c>
      <c r="L466" t="s">
        <v>880</v>
      </c>
      <c r="M466" t="s">
        <v>877</v>
      </c>
      <c r="N466">
        <v>15</v>
      </c>
      <c r="O466">
        <v>0.57110000000000005</v>
      </c>
    </row>
    <row r="467" spans="1:15">
      <c r="A467" s="5">
        <v>38533</v>
      </c>
      <c r="B467" s="6" t="s">
        <v>670</v>
      </c>
      <c r="C467" s="6" t="s">
        <v>671</v>
      </c>
      <c r="D467" s="7">
        <v>4</v>
      </c>
      <c r="E467">
        <v>16</v>
      </c>
      <c r="F467" s="7" t="s">
        <v>845</v>
      </c>
      <c r="G467" t="s">
        <v>1033</v>
      </c>
      <c r="H467" t="s">
        <v>966</v>
      </c>
      <c r="J467" t="s">
        <v>1428</v>
      </c>
      <c r="L467" t="s">
        <v>881</v>
      </c>
      <c r="M467" t="s">
        <v>877</v>
      </c>
      <c r="N467">
        <v>7</v>
      </c>
      <c r="O467">
        <v>0.26450000000000001</v>
      </c>
    </row>
    <row r="468" spans="1:15">
      <c r="A468" s="5">
        <v>38533</v>
      </c>
      <c r="B468" s="6" t="s">
        <v>670</v>
      </c>
      <c r="C468" s="6" t="s">
        <v>671</v>
      </c>
      <c r="D468" s="7">
        <v>4</v>
      </c>
      <c r="E468">
        <v>16</v>
      </c>
      <c r="F468" s="7" t="s">
        <v>845</v>
      </c>
      <c r="G468" t="s">
        <v>1034</v>
      </c>
      <c r="H468" t="s">
        <v>1429</v>
      </c>
      <c r="I468" t="s">
        <v>1430</v>
      </c>
      <c r="J468" t="s">
        <v>1431</v>
      </c>
      <c r="L468" t="s">
        <v>881</v>
      </c>
      <c r="M468" t="s">
        <v>877</v>
      </c>
      <c r="N468">
        <v>2</v>
      </c>
      <c r="O468">
        <v>1.8E-3</v>
      </c>
    </row>
    <row r="469" spans="1:15">
      <c r="A469" s="5">
        <v>38533</v>
      </c>
      <c r="B469" s="6" t="s">
        <v>670</v>
      </c>
      <c r="C469" s="6" t="s">
        <v>671</v>
      </c>
      <c r="D469" s="7">
        <v>4</v>
      </c>
      <c r="E469">
        <v>16</v>
      </c>
      <c r="F469" s="7" t="s">
        <v>845</v>
      </c>
      <c r="G469" t="s">
        <v>1035</v>
      </c>
      <c r="J469" t="s">
        <v>1432</v>
      </c>
      <c r="K469" t="s">
        <v>1433</v>
      </c>
      <c r="L469" t="s">
        <v>882</v>
      </c>
      <c r="M469" t="s">
        <v>877</v>
      </c>
      <c r="N469">
        <v>80</v>
      </c>
      <c r="O469">
        <v>0.15429999999999999</v>
      </c>
    </row>
    <row r="470" spans="1:15">
      <c r="A470" s="5">
        <v>38533</v>
      </c>
      <c r="B470" s="6" t="s">
        <v>670</v>
      </c>
      <c r="C470" s="6" t="s">
        <v>671</v>
      </c>
      <c r="D470" s="7">
        <v>4</v>
      </c>
      <c r="E470">
        <v>16</v>
      </c>
      <c r="F470" s="7" t="s">
        <v>845</v>
      </c>
      <c r="G470" t="s">
        <v>1036</v>
      </c>
      <c r="K470" t="s">
        <v>1434</v>
      </c>
      <c r="L470" t="s">
        <v>885</v>
      </c>
      <c r="M470" t="s">
        <v>877</v>
      </c>
      <c r="N470">
        <v>5</v>
      </c>
      <c r="O470">
        <v>1.1999999999999999E-3</v>
      </c>
    </row>
    <row r="471" spans="1:15">
      <c r="A471" s="5">
        <v>38533</v>
      </c>
      <c r="B471" s="6" t="s">
        <v>670</v>
      </c>
      <c r="C471" s="6" t="s">
        <v>671</v>
      </c>
      <c r="D471" s="7">
        <v>4</v>
      </c>
      <c r="E471">
        <v>16</v>
      </c>
      <c r="F471" s="7" t="s">
        <v>845</v>
      </c>
      <c r="G471" t="s">
        <v>1085</v>
      </c>
      <c r="H471" t="s">
        <v>1085</v>
      </c>
      <c r="J471" t="s">
        <v>1276</v>
      </c>
      <c r="L471" t="s">
        <v>881</v>
      </c>
      <c r="M471" t="s">
        <v>877</v>
      </c>
      <c r="N471">
        <v>3</v>
      </c>
      <c r="O471">
        <v>4.5999999999999999E-3</v>
      </c>
    </row>
    <row r="472" spans="1:15">
      <c r="A472" s="5">
        <v>38533</v>
      </c>
      <c r="B472" s="6" t="s">
        <v>670</v>
      </c>
      <c r="C472" s="6" t="s">
        <v>671</v>
      </c>
      <c r="D472" s="7">
        <v>4</v>
      </c>
      <c r="E472">
        <v>16</v>
      </c>
      <c r="F472" s="7" t="s">
        <v>845</v>
      </c>
      <c r="G472" t="s">
        <v>860</v>
      </c>
      <c r="J472" t="s">
        <v>1436</v>
      </c>
      <c r="L472" t="s">
        <v>880</v>
      </c>
      <c r="M472" t="s">
        <v>877</v>
      </c>
      <c r="N472">
        <v>1</v>
      </c>
      <c r="O472">
        <v>8.9999999999999998E-4</v>
      </c>
    </row>
    <row r="473" spans="1:15">
      <c r="A473" s="5">
        <v>38533</v>
      </c>
      <c r="B473" s="6" t="s">
        <v>670</v>
      </c>
      <c r="C473" s="6" t="s">
        <v>671</v>
      </c>
      <c r="D473" s="7">
        <v>4</v>
      </c>
      <c r="E473">
        <v>16</v>
      </c>
      <c r="F473" s="7" t="s">
        <v>845</v>
      </c>
      <c r="G473" t="s">
        <v>1114</v>
      </c>
      <c r="H473" t="s">
        <v>1438</v>
      </c>
      <c r="I473" t="s">
        <v>1439</v>
      </c>
      <c r="J473" t="s">
        <v>1440</v>
      </c>
      <c r="L473" t="s">
        <v>882</v>
      </c>
      <c r="M473" t="s">
        <v>877</v>
      </c>
      <c r="N473">
        <v>3</v>
      </c>
      <c r="O473">
        <v>0.19980000000000001</v>
      </c>
    </row>
    <row r="474" spans="1:15">
      <c r="A474" s="5">
        <v>38533</v>
      </c>
      <c r="B474" s="6" t="s">
        <v>670</v>
      </c>
      <c r="C474" s="6" t="s">
        <v>671</v>
      </c>
      <c r="D474" s="7">
        <v>4</v>
      </c>
      <c r="E474">
        <v>16</v>
      </c>
      <c r="F474" s="7" t="s">
        <v>845</v>
      </c>
      <c r="G474" t="s">
        <v>1062</v>
      </c>
      <c r="H474" t="s">
        <v>1280</v>
      </c>
      <c r="I474" t="s">
        <v>1498</v>
      </c>
      <c r="J474" t="s">
        <v>1499</v>
      </c>
      <c r="L474" t="s">
        <v>1071</v>
      </c>
      <c r="M474" t="s">
        <v>877</v>
      </c>
      <c r="N474">
        <v>1</v>
      </c>
      <c r="O474">
        <v>0.20280000000000001</v>
      </c>
    </row>
    <row r="475" spans="1:15">
      <c r="A475" s="5">
        <v>38533</v>
      </c>
      <c r="B475" s="6" t="s">
        <v>670</v>
      </c>
      <c r="C475" s="6" t="s">
        <v>671</v>
      </c>
      <c r="D475" s="7">
        <v>4</v>
      </c>
      <c r="E475">
        <v>16</v>
      </c>
      <c r="F475" s="7" t="s">
        <v>845</v>
      </c>
      <c r="G475" t="s">
        <v>1115</v>
      </c>
      <c r="H475" t="s">
        <v>1571</v>
      </c>
      <c r="I475" t="s">
        <v>1572</v>
      </c>
      <c r="J475" t="s">
        <v>1573</v>
      </c>
      <c r="L475" t="s">
        <v>880</v>
      </c>
      <c r="M475" t="s">
        <v>877</v>
      </c>
      <c r="N475">
        <v>33</v>
      </c>
      <c r="O475">
        <v>1.1420999999999999</v>
      </c>
    </row>
    <row r="476" spans="1:15">
      <c r="A476" s="5">
        <v>38533</v>
      </c>
      <c r="B476" s="6" t="s">
        <v>670</v>
      </c>
      <c r="C476" s="6" t="s">
        <v>671</v>
      </c>
      <c r="D476" s="7">
        <v>4</v>
      </c>
      <c r="E476">
        <v>16</v>
      </c>
      <c r="F476" s="7" t="s">
        <v>845</v>
      </c>
      <c r="G476" t="s">
        <v>1063</v>
      </c>
      <c r="H476" t="s">
        <v>1500</v>
      </c>
      <c r="I476" t="s">
        <v>1501</v>
      </c>
      <c r="J476" t="s">
        <v>1502</v>
      </c>
      <c r="L476" t="s">
        <v>881</v>
      </c>
      <c r="M476" t="s">
        <v>877</v>
      </c>
      <c r="N476">
        <v>1</v>
      </c>
      <c r="O476">
        <v>2.7000000000000001E-3</v>
      </c>
    </row>
    <row r="477" spans="1:15">
      <c r="A477" s="5">
        <v>38533</v>
      </c>
      <c r="B477" s="6" t="s">
        <v>670</v>
      </c>
      <c r="C477" s="6" t="s">
        <v>671</v>
      </c>
      <c r="D477" s="7">
        <v>4</v>
      </c>
      <c r="E477">
        <v>16</v>
      </c>
      <c r="F477" s="7" t="s">
        <v>845</v>
      </c>
      <c r="G477" t="s">
        <v>861</v>
      </c>
      <c r="H477" t="s">
        <v>1441</v>
      </c>
      <c r="I477" t="s">
        <v>1442</v>
      </c>
      <c r="J477" t="s">
        <v>1443</v>
      </c>
      <c r="L477" t="s">
        <v>886</v>
      </c>
      <c r="M477" t="s">
        <v>877</v>
      </c>
      <c r="N477">
        <v>1</v>
      </c>
      <c r="O477">
        <v>4.0000000000000001E-3</v>
      </c>
    </row>
    <row r="478" spans="1:15">
      <c r="A478" s="5">
        <v>38533</v>
      </c>
      <c r="B478" s="6" t="s">
        <v>670</v>
      </c>
      <c r="C478" s="6" t="s">
        <v>671</v>
      </c>
      <c r="D478" s="7">
        <v>4</v>
      </c>
      <c r="E478">
        <v>16</v>
      </c>
      <c r="F478" s="7" t="s">
        <v>845</v>
      </c>
      <c r="G478" t="s">
        <v>862</v>
      </c>
      <c r="H478" t="s">
        <v>1444</v>
      </c>
      <c r="I478" t="s">
        <v>1445</v>
      </c>
      <c r="J478" t="s">
        <v>1446</v>
      </c>
      <c r="L478" t="s">
        <v>886</v>
      </c>
      <c r="M478" t="s">
        <v>877</v>
      </c>
      <c r="N478">
        <v>9</v>
      </c>
      <c r="O478">
        <v>0.11210000000000001</v>
      </c>
    </row>
    <row r="479" spans="1:15">
      <c r="A479" s="5">
        <v>38533</v>
      </c>
      <c r="B479" s="6" t="s">
        <v>670</v>
      </c>
      <c r="C479" s="6" t="s">
        <v>671</v>
      </c>
      <c r="D479" s="7">
        <v>4</v>
      </c>
      <c r="E479">
        <v>16</v>
      </c>
      <c r="F479" s="7" t="s">
        <v>845</v>
      </c>
      <c r="G479" t="s">
        <v>863</v>
      </c>
      <c r="J479" t="s">
        <v>1447</v>
      </c>
      <c r="L479" t="s">
        <v>886</v>
      </c>
      <c r="M479" t="s">
        <v>877</v>
      </c>
      <c r="N479">
        <v>3</v>
      </c>
      <c r="O479">
        <v>4.0000000000000001E-3</v>
      </c>
    </row>
    <row r="480" spans="1:15">
      <c r="A480" s="5">
        <v>38533</v>
      </c>
      <c r="B480" s="6" t="s">
        <v>670</v>
      </c>
      <c r="C480" s="6" t="s">
        <v>671</v>
      </c>
      <c r="D480" s="7">
        <v>4</v>
      </c>
      <c r="E480">
        <v>16</v>
      </c>
      <c r="F480" s="7" t="s">
        <v>845</v>
      </c>
      <c r="G480" t="s">
        <v>865</v>
      </c>
      <c r="H480" t="s">
        <v>1451</v>
      </c>
      <c r="J480" t="s">
        <v>1447</v>
      </c>
      <c r="L480" t="s">
        <v>886</v>
      </c>
      <c r="M480" t="s">
        <v>877</v>
      </c>
      <c r="N480">
        <v>2</v>
      </c>
      <c r="O480">
        <v>3.2000000000000002E-3</v>
      </c>
    </row>
    <row r="481" spans="1:15">
      <c r="A481" s="5">
        <v>38533</v>
      </c>
      <c r="B481" s="6" t="s">
        <v>670</v>
      </c>
      <c r="C481" s="6" t="s">
        <v>671</v>
      </c>
      <c r="D481" s="7">
        <v>4</v>
      </c>
      <c r="E481">
        <v>16</v>
      </c>
      <c r="F481" s="7" t="s">
        <v>845</v>
      </c>
      <c r="G481" t="s">
        <v>867</v>
      </c>
      <c r="H481" t="s">
        <v>1455</v>
      </c>
      <c r="I481" t="s">
        <v>1456</v>
      </c>
      <c r="J481" t="s">
        <v>1457</v>
      </c>
      <c r="L481" t="s">
        <v>886</v>
      </c>
      <c r="M481" t="s">
        <v>877</v>
      </c>
      <c r="N481">
        <v>1</v>
      </c>
      <c r="O481">
        <v>1E-3</v>
      </c>
    </row>
    <row r="482" spans="1:15">
      <c r="A482" s="5">
        <v>38533</v>
      </c>
      <c r="B482" s="6" t="s">
        <v>670</v>
      </c>
      <c r="C482" s="6" t="s">
        <v>671</v>
      </c>
      <c r="D482" s="7">
        <v>4</v>
      </c>
      <c r="E482">
        <v>16</v>
      </c>
      <c r="F482" s="7" t="s">
        <v>845</v>
      </c>
      <c r="G482" t="s">
        <v>1064</v>
      </c>
      <c r="J482" t="s">
        <v>1503</v>
      </c>
      <c r="L482" t="s">
        <v>886</v>
      </c>
      <c r="M482" t="s">
        <v>877</v>
      </c>
      <c r="N482">
        <v>3</v>
      </c>
      <c r="O482">
        <v>6.1999999999999998E-3</v>
      </c>
    </row>
    <row r="483" spans="1:15">
      <c r="A483" s="5">
        <v>38533</v>
      </c>
      <c r="B483" s="6" t="s">
        <v>670</v>
      </c>
      <c r="C483" s="6" t="s">
        <v>671</v>
      </c>
      <c r="D483" s="7">
        <v>4</v>
      </c>
      <c r="E483">
        <v>16</v>
      </c>
      <c r="F483" s="7" t="s">
        <v>845</v>
      </c>
      <c r="G483" t="s">
        <v>870</v>
      </c>
      <c r="J483" t="s">
        <v>1574</v>
      </c>
      <c r="L483" t="s">
        <v>886</v>
      </c>
      <c r="M483" t="s">
        <v>877</v>
      </c>
      <c r="N483">
        <v>1</v>
      </c>
      <c r="O483">
        <v>1.5100000000000001E-2</v>
      </c>
    </row>
    <row r="484" spans="1:15">
      <c r="A484" s="5">
        <v>38533</v>
      </c>
      <c r="B484" s="6" t="s">
        <v>670</v>
      </c>
      <c r="C484" s="6" t="s">
        <v>671</v>
      </c>
      <c r="D484" s="7">
        <v>4</v>
      </c>
      <c r="E484">
        <v>16</v>
      </c>
      <c r="F484" s="7" t="s">
        <v>845</v>
      </c>
      <c r="G484" t="s">
        <v>1015</v>
      </c>
      <c r="L484" t="s">
        <v>883</v>
      </c>
      <c r="M484" t="s">
        <v>883</v>
      </c>
      <c r="N484" t="s">
        <v>887</v>
      </c>
      <c r="O484">
        <v>135.9658</v>
      </c>
    </row>
    <row r="485" spans="1:15">
      <c r="A485" s="5">
        <v>38533</v>
      </c>
      <c r="B485" s="6" t="s">
        <v>670</v>
      </c>
      <c r="C485" s="6" t="s">
        <v>671</v>
      </c>
      <c r="D485" s="7">
        <v>4</v>
      </c>
      <c r="E485">
        <v>16</v>
      </c>
      <c r="F485" s="7" t="s">
        <v>845</v>
      </c>
      <c r="G485" t="s">
        <v>871</v>
      </c>
      <c r="H485" t="s">
        <v>1250</v>
      </c>
      <c r="J485" t="s">
        <v>1251</v>
      </c>
      <c r="L485" t="s">
        <v>882</v>
      </c>
      <c r="M485" t="s">
        <v>877</v>
      </c>
      <c r="N485">
        <v>2</v>
      </c>
      <c r="O485">
        <v>1.5800000000000002E-2</v>
      </c>
    </row>
    <row r="486" spans="1:15">
      <c r="A486" s="5">
        <v>38533</v>
      </c>
      <c r="B486" s="6" t="s">
        <v>670</v>
      </c>
      <c r="C486" s="6" t="s">
        <v>671</v>
      </c>
      <c r="D486" s="7">
        <v>4</v>
      </c>
      <c r="E486">
        <v>16</v>
      </c>
      <c r="F486" s="7" t="s">
        <v>845</v>
      </c>
      <c r="G486" t="s">
        <v>1066</v>
      </c>
      <c r="H486" t="s">
        <v>1535</v>
      </c>
      <c r="J486" t="s">
        <v>1536</v>
      </c>
      <c r="L486" t="s">
        <v>879</v>
      </c>
      <c r="M486" t="s">
        <v>877</v>
      </c>
      <c r="N486">
        <v>1</v>
      </c>
      <c r="O486">
        <v>0.27329999999999999</v>
      </c>
    </row>
    <row r="487" spans="1:15">
      <c r="A487" s="5">
        <v>38533</v>
      </c>
      <c r="B487" s="6" t="s">
        <v>670</v>
      </c>
      <c r="C487" s="6" t="s">
        <v>671</v>
      </c>
      <c r="D487" s="7">
        <v>4</v>
      </c>
      <c r="E487">
        <v>16</v>
      </c>
      <c r="F487" s="7" t="s">
        <v>845</v>
      </c>
      <c r="G487" t="s">
        <v>1067</v>
      </c>
      <c r="H487" t="s">
        <v>1516</v>
      </c>
      <c r="J487" t="s">
        <v>1517</v>
      </c>
      <c r="L487" t="s">
        <v>1072</v>
      </c>
      <c r="M487" t="s">
        <v>877</v>
      </c>
      <c r="N487">
        <v>3</v>
      </c>
      <c r="O487">
        <v>2.93E-2</v>
      </c>
    </row>
    <row r="488" spans="1:15">
      <c r="A488" s="5">
        <v>38533</v>
      </c>
      <c r="B488" s="6" t="s">
        <v>670</v>
      </c>
      <c r="C488" s="6" t="s">
        <v>671</v>
      </c>
      <c r="D488" s="7">
        <v>4</v>
      </c>
      <c r="E488">
        <v>16</v>
      </c>
      <c r="F488" s="7" t="s">
        <v>845</v>
      </c>
      <c r="G488" t="s">
        <v>1088</v>
      </c>
      <c r="K488" t="s">
        <v>1252</v>
      </c>
      <c r="L488" t="s">
        <v>879</v>
      </c>
      <c r="M488" t="s">
        <v>877</v>
      </c>
      <c r="N488">
        <v>1</v>
      </c>
      <c r="O488">
        <v>3.0999999999999999E-3</v>
      </c>
    </row>
    <row r="489" spans="1:15">
      <c r="A489" s="5">
        <v>38533</v>
      </c>
      <c r="B489" s="6" t="s">
        <v>670</v>
      </c>
      <c r="C489" s="6" t="s">
        <v>671</v>
      </c>
      <c r="D489" s="7">
        <v>4</v>
      </c>
      <c r="E489">
        <v>16</v>
      </c>
      <c r="F489" s="7" t="s">
        <v>845</v>
      </c>
      <c r="G489" t="s">
        <v>875</v>
      </c>
      <c r="J489" t="s">
        <v>1256</v>
      </c>
      <c r="L489" t="s">
        <v>886</v>
      </c>
      <c r="M489" t="s">
        <v>877</v>
      </c>
      <c r="N489">
        <v>7</v>
      </c>
      <c r="O489">
        <v>2.3699999999999999E-2</v>
      </c>
    </row>
    <row r="490" spans="1:15">
      <c r="A490" s="5">
        <v>38533</v>
      </c>
      <c r="B490" s="6" t="s">
        <v>670</v>
      </c>
      <c r="C490" s="6" t="s">
        <v>63</v>
      </c>
      <c r="D490" s="7">
        <v>4</v>
      </c>
      <c r="E490">
        <v>16</v>
      </c>
      <c r="F490" s="7" t="s">
        <v>845</v>
      </c>
      <c r="G490" t="s">
        <v>1068</v>
      </c>
      <c r="H490" t="s">
        <v>1511</v>
      </c>
      <c r="I490" t="s">
        <v>1512</v>
      </c>
      <c r="J490" t="s">
        <v>1454</v>
      </c>
      <c r="L490" t="s">
        <v>886</v>
      </c>
      <c r="M490" t="s">
        <v>877</v>
      </c>
      <c r="N490">
        <v>5</v>
      </c>
      <c r="O490">
        <v>1.26E-2</v>
      </c>
    </row>
    <row r="491" spans="1:15">
      <c r="A491" s="5">
        <v>38533</v>
      </c>
      <c r="B491" s="6" t="s">
        <v>670</v>
      </c>
      <c r="C491" s="6" t="s">
        <v>671</v>
      </c>
      <c r="D491" s="7">
        <v>5</v>
      </c>
      <c r="E491">
        <v>17</v>
      </c>
      <c r="F491" s="7" t="s">
        <v>1089</v>
      </c>
      <c r="G491" t="s">
        <v>1002</v>
      </c>
      <c r="J491" t="s">
        <v>1165</v>
      </c>
      <c r="L491" t="s">
        <v>880</v>
      </c>
      <c r="M491" t="s">
        <v>877</v>
      </c>
      <c r="N491">
        <v>7</v>
      </c>
      <c r="O491">
        <v>1.3599999999999999E-2</v>
      </c>
    </row>
    <row r="492" spans="1:15">
      <c r="A492" s="5">
        <v>38533</v>
      </c>
      <c r="B492" s="6" t="s">
        <v>670</v>
      </c>
      <c r="C492" s="6" t="s">
        <v>671</v>
      </c>
      <c r="D492" s="7">
        <v>5</v>
      </c>
      <c r="E492">
        <v>17</v>
      </c>
      <c r="F492" s="7" t="s">
        <v>46</v>
      </c>
      <c r="G492" t="s">
        <v>1018</v>
      </c>
      <c r="H492" t="s">
        <v>1396</v>
      </c>
      <c r="I492" t="s">
        <v>1397</v>
      </c>
      <c r="J492" t="s">
        <v>1398</v>
      </c>
      <c r="L492" t="s">
        <v>881</v>
      </c>
      <c r="M492" t="s">
        <v>877</v>
      </c>
      <c r="N492">
        <v>1</v>
      </c>
      <c r="O492">
        <v>5.1999999999999998E-3</v>
      </c>
    </row>
    <row r="493" spans="1:15">
      <c r="A493" s="5">
        <v>38533</v>
      </c>
      <c r="B493" s="6" t="s">
        <v>670</v>
      </c>
      <c r="C493" s="6" t="s">
        <v>671</v>
      </c>
      <c r="D493" s="7">
        <v>5</v>
      </c>
      <c r="E493">
        <v>17</v>
      </c>
      <c r="F493" s="7" t="s">
        <v>1089</v>
      </c>
      <c r="G493" t="s">
        <v>1027</v>
      </c>
      <c r="H493" t="s">
        <v>1420</v>
      </c>
      <c r="J493" t="s">
        <v>1421</v>
      </c>
      <c r="L493" t="s">
        <v>881</v>
      </c>
      <c r="M493" t="s">
        <v>877</v>
      </c>
      <c r="N493">
        <v>1</v>
      </c>
      <c r="O493">
        <v>2E-3</v>
      </c>
    </row>
    <row r="494" spans="1:15">
      <c r="A494" s="5">
        <v>38533</v>
      </c>
      <c r="B494" s="6" t="s">
        <v>670</v>
      </c>
      <c r="C494" s="6" t="s">
        <v>671</v>
      </c>
      <c r="D494" s="7">
        <v>5</v>
      </c>
      <c r="E494">
        <v>17</v>
      </c>
      <c r="F494" s="7" t="s">
        <v>1089</v>
      </c>
      <c r="G494" t="s">
        <v>1033</v>
      </c>
      <c r="H494" t="s">
        <v>966</v>
      </c>
      <c r="J494" t="s">
        <v>1428</v>
      </c>
      <c r="L494" t="s">
        <v>881</v>
      </c>
      <c r="M494" t="s">
        <v>877</v>
      </c>
      <c r="N494">
        <v>1</v>
      </c>
      <c r="O494">
        <v>9.7000000000000003E-3</v>
      </c>
    </row>
    <row r="495" spans="1:15">
      <c r="A495" s="5">
        <v>38533</v>
      </c>
      <c r="B495" s="6" t="s">
        <v>670</v>
      </c>
      <c r="C495" s="6" t="s">
        <v>671</v>
      </c>
      <c r="D495" s="7">
        <v>5</v>
      </c>
      <c r="E495">
        <v>17</v>
      </c>
      <c r="F495" s="7" t="s">
        <v>1089</v>
      </c>
      <c r="G495" t="s">
        <v>1034</v>
      </c>
      <c r="H495" t="s">
        <v>1429</v>
      </c>
      <c r="I495" t="s">
        <v>1430</v>
      </c>
      <c r="J495" t="s">
        <v>1431</v>
      </c>
      <c r="L495" t="s">
        <v>881</v>
      </c>
      <c r="M495" t="s">
        <v>877</v>
      </c>
      <c r="N495">
        <v>1</v>
      </c>
      <c r="O495">
        <v>3.8999999999999998E-3</v>
      </c>
    </row>
    <row r="496" spans="1:15">
      <c r="A496" s="5">
        <v>38533</v>
      </c>
      <c r="B496" s="6" t="s">
        <v>670</v>
      </c>
      <c r="C496" s="6" t="s">
        <v>63</v>
      </c>
      <c r="D496" s="7">
        <v>5</v>
      </c>
      <c r="E496">
        <v>17</v>
      </c>
      <c r="F496" s="7" t="s">
        <v>1089</v>
      </c>
      <c r="G496" t="s">
        <v>1015</v>
      </c>
      <c r="L496" t="s">
        <v>883</v>
      </c>
      <c r="M496" t="s">
        <v>883</v>
      </c>
      <c r="N496" t="s">
        <v>887</v>
      </c>
      <c r="O496">
        <v>0.13739999999999999</v>
      </c>
    </row>
    <row r="497" spans="1:15">
      <c r="A497" s="5">
        <v>38533</v>
      </c>
      <c r="B497" s="6" t="s">
        <v>670</v>
      </c>
      <c r="C497" s="6" t="s">
        <v>671</v>
      </c>
      <c r="D497" s="7">
        <v>6</v>
      </c>
      <c r="E497">
        <v>18</v>
      </c>
      <c r="F497" s="7" t="s">
        <v>776</v>
      </c>
      <c r="G497" t="s">
        <v>1001</v>
      </c>
      <c r="H497" t="s">
        <v>1163</v>
      </c>
      <c r="J497" t="s">
        <v>1164</v>
      </c>
      <c r="L497" t="s">
        <v>880</v>
      </c>
      <c r="M497" t="s">
        <v>877</v>
      </c>
      <c r="N497">
        <v>25</v>
      </c>
      <c r="O497">
        <v>1.49E-2</v>
      </c>
    </row>
    <row r="498" spans="1:15">
      <c r="A498" s="5">
        <v>38533</v>
      </c>
      <c r="B498" s="6" t="s">
        <v>675</v>
      </c>
      <c r="C498" s="6" t="s">
        <v>671</v>
      </c>
      <c r="D498" s="7">
        <v>6</v>
      </c>
      <c r="E498">
        <v>18</v>
      </c>
      <c r="F498" s="7" t="s">
        <v>1091</v>
      </c>
      <c r="G498" t="s">
        <v>1002</v>
      </c>
      <c r="J498" t="s">
        <v>1165</v>
      </c>
      <c r="L498" t="s">
        <v>880</v>
      </c>
      <c r="M498" t="s">
        <v>877</v>
      </c>
      <c r="N498">
        <v>3</v>
      </c>
      <c r="O498">
        <v>3.8999999999999998E-3</v>
      </c>
    </row>
    <row r="499" spans="1:15">
      <c r="A499" s="5">
        <v>38533</v>
      </c>
      <c r="B499" s="6" t="s">
        <v>675</v>
      </c>
      <c r="C499" s="6" t="s">
        <v>671</v>
      </c>
      <c r="D499" s="7">
        <v>6</v>
      </c>
      <c r="E499">
        <v>18</v>
      </c>
      <c r="F499" s="7" t="s">
        <v>1091</v>
      </c>
      <c r="G499" t="s">
        <v>1021</v>
      </c>
      <c r="H499" t="s">
        <v>1402</v>
      </c>
      <c r="J499" t="s">
        <v>1403</v>
      </c>
      <c r="L499" t="s">
        <v>880</v>
      </c>
      <c r="M499" t="s">
        <v>877</v>
      </c>
      <c r="N499">
        <v>1</v>
      </c>
      <c r="O499">
        <v>5.3E-3</v>
      </c>
    </row>
    <row r="500" spans="1:15">
      <c r="A500" s="5">
        <v>38533</v>
      </c>
      <c r="B500" s="6" t="s">
        <v>670</v>
      </c>
      <c r="C500" s="6" t="s">
        <v>671</v>
      </c>
      <c r="D500" s="7">
        <v>6</v>
      </c>
      <c r="E500">
        <v>18</v>
      </c>
      <c r="F500" s="7" t="s">
        <v>1091</v>
      </c>
      <c r="G500" t="s">
        <v>1027</v>
      </c>
      <c r="H500" t="s">
        <v>1420</v>
      </c>
      <c r="J500" t="s">
        <v>1421</v>
      </c>
      <c r="L500" t="s">
        <v>881</v>
      </c>
      <c r="M500" t="s">
        <v>877</v>
      </c>
      <c r="N500">
        <v>2</v>
      </c>
      <c r="O500">
        <v>1E-4</v>
      </c>
    </row>
    <row r="501" spans="1:15">
      <c r="A501" s="5">
        <v>38533</v>
      </c>
      <c r="B501" s="6" t="s">
        <v>675</v>
      </c>
      <c r="C501" s="6" t="s">
        <v>671</v>
      </c>
      <c r="D501" s="7">
        <v>6</v>
      </c>
      <c r="E501">
        <v>18</v>
      </c>
      <c r="F501" s="7" t="s">
        <v>1091</v>
      </c>
      <c r="G501" t="s">
        <v>1030</v>
      </c>
      <c r="H501" t="s">
        <v>1422</v>
      </c>
      <c r="I501" t="s">
        <v>1423</v>
      </c>
      <c r="J501" t="s">
        <v>1424</v>
      </c>
      <c r="L501" t="s">
        <v>881</v>
      </c>
      <c r="M501" t="s">
        <v>877</v>
      </c>
      <c r="N501">
        <v>2</v>
      </c>
      <c r="O501">
        <v>0.1094</v>
      </c>
    </row>
    <row r="502" spans="1:15">
      <c r="A502" s="5">
        <v>38533</v>
      </c>
      <c r="B502" s="6" t="s">
        <v>670</v>
      </c>
      <c r="C502" s="6" t="s">
        <v>671</v>
      </c>
      <c r="D502" s="7">
        <v>6</v>
      </c>
      <c r="E502">
        <v>18</v>
      </c>
      <c r="F502" s="7" t="s">
        <v>1091</v>
      </c>
      <c r="G502" t="s">
        <v>1033</v>
      </c>
      <c r="H502" t="s">
        <v>966</v>
      </c>
      <c r="J502" t="s">
        <v>1428</v>
      </c>
      <c r="L502" t="s">
        <v>881</v>
      </c>
      <c r="M502" t="s">
        <v>877</v>
      </c>
      <c r="N502">
        <v>4</v>
      </c>
      <c r="O502">
        <v>3.2300000000000002E-2</v>
      </c>
    </row>
    <row r="503" spans="1:15">
      <c r="A503" s="5">
        <v>38533</v>
      </c>
      <c r="B503" s="6" t="s">
        <v>675</v>
      </c>
      <c r="C503" s="6" t="s">
        <v>671</v>
      </c>
      <c r="D503" s="7">
        <v>6</v>
      </c>
      <c r="E503">
        <v>18</v>
      </c>
      <c r="F503" s="7" t="s">
        <v>1091</v>
      </c>
      <c r="G503" t="s">
        <v>1036</v>
      </c>
      <c r="K503" t="s">
        <v>1434</v>
      </c>
      <c r="L503" t="s">
        <v>885</v>
      </c>
      <c r="M503" t="s">
        <v>877</v>
      </c>
      <c r="N503">
        <v>1</v>
      </c>
      <c r="O503">
        <v>0</v>
      </c>
    </row>
    <row r="504" spans="1:15">
      <c r="A504" s="5">
        <v>38533</v>
      </c>
      <c r="B504" s="6" t="s">
        <v>670</v>
      </c>
      <c r="C504" s="6" t="s">
        <v>671</v>
      </c>
      <c r="D504" s="7">
        <v>6</v>
      </c>
      <c r="E504">
        <v>18</v>
      </c>
      <c r="F504" s="7" t="s">
        <v>1091</v>
      </c>
      <c r="G504" t="s">
        <v>1063</v>
      </c>
      <c r="H504" t="s">
        <v>1500</v>
      </c>
      <c r="I504" t="s">
        <v>1501</v>
      </c>
      <c r="J504" t="s">
        <v>1502</v>
      </c>
      <c r="L504" t="s">
        <v>881</v>
      </c>
      <c r="M504" t="s">
        <v>877</v>
      </c>
      <c r="N504">
        <v>1</v>
      </c>
      <c r="O504">
        <v>7.7000000000000002E-3</v>
      </c>
    </row>
    <row r="505" spans="1:15">
      <c r="A505" s="5">
        <v>38533</v>
      </c>
      <c r="B505" s="6" t="s">
        <v>670</v>
      </c>
      <c r="C505" s="6" t="s">
        <v>63</v>
      </c>
      <c r="D505" s="7">
        <v>6</v>
      </c>
      <c r="E505">
        <v>18</v>
      </c>
      <c r="F505" s="7" t="s">
        <v>1091</v>
      </c>
      <c r="G505" t="s">
        <v>1015</v>
      </c>
      <c r="L505" t="s">
        <v>883</v>
      </c>
      <c r="M505" t="s">
        <v>883</v>
      </c>
      <c r="N505" t="s">
        <v>887</v>
      </c>
      <c r="O505">
        <v>0.66920000000000002</v>
      </c>
    </row>
    <row r="506" spans="1:15">
      <c r="A506" s="5">
        <v>38533</v>
      </c>
      <c r="B506" s="6" t="s">
        <v>670</v>
      </c>
      <c r="C506" s="6" t="s">
        <v>671</v>
      </c>
      <c r="D506" s="7">
        <v>7</v>
      </c>
      <c r="E506">
        <v>19</v>
      </c>
      <c r="F506" s="7" t="s">
        <v>778</v>
      </c>
      <c r="G506" t="s">
        <v>1001</v>
      </c>
      <c r="H506" t="s">
        <v>1163</v>
      </c>
      <c r="J506" t="s">
        <v>1164</v>
      </c>
      <c r="L506" t="s">
        <v>880</v>
      </c>
      <c r="M506" t="s">
        <v>877</v>
      </c>
      <c r="N506">
        <v>67</v>
      </c>
      <c r="O506">
        <v>6.54E-2</v>
      </c>
    </row>
    <row r="507" spans="1:15">
      <c r="A507" s="5">
        <v>38533</v>
      </c>
      <c r="B507" s="6" t="s">
        <v>670</v>
      </c>
      <c r="C507" s="6" t="s">
        <v>671</v>
      </c>
      <c r="D507" s="7">
        <v>7</v>
      </c>
      <c r="E507">
        <v>19</v>
      </c>
      <c r="F507" s="7" t="s">
        <v>1116</v>
      </c>
      <c r="G507" t="s">
        <v>1002</v>
      </c>
      <c r="J507" t="s">
        <v>1165</v>
      </c>
      <c r="L507" t="s">
        <v>880</v>
      </c>
      <c r="M507" t="s">
        <v>877</v>
      </c>
      <c r="N507">
        <v>106</v>
      </c>
      <c r="O507">
        <v>8.7499999999999994E-2</v>
      </c>
    </row>
    <row r="508" spans="1:15">
      <c r="A508" s="5">
        <v>38533</v>
      </c>
      <c r="B508" s="6" t="s">
        <v>670</v>
      </c>
      <c r="C508" s="6" t="s">
        <v>671</v>
      </c>
      <c r="D508" s="7">
        <v>7</v>
      </c>
      <c r="E508">
        <v>19</v>
      </c>
      <c r="F508" s="7" t="s">
        <v>1116</v>
      </c>
      <c r="G508" t="s">
        <v>1009</v>
      </c>
      <c r="H508" t="s">
        <v>1377</v>
      </c>
      <c r="J508" t="s">
        <v>1009</v>
      </c>
      <c r="L508" t="s">
        <v>880</v>
      </c>
      <c r="M508" t="s">
        <v>877</v>
      </c>
      <c r="N508">
        <v>2</v>
      </c>
      <c r="O508">
        <v>0</v>
      </c>
    </row>
    <row r="509" spans="1:15">
      <c r="A509" s="5">
        <v>38533</v>
      </c>
      <c r="B509" s="6" t="s">
        <v>670</v>
      </c>
      <c r="C509" s="6" t="s">
        <v>671</v>
      </c>
      <c r="D509" s="7">
        <v>7</v>
      </c>
      <c r="E509">
        <v>19</v>
      </c>
      <c r="F509" s="7" t="s">
        <v>1116</v>
      </c>
      <c r="G509" t="s">
        <v>1022</v>
      </c>
      <c r="H509" t="s">
        <v>1404</v>
      </c>
      <c r="I509" t="s">
        <v>1405</v>
      </c>
      <c r="J509" t="s">
        <v>1406</v>
      </c>
      <c r="K509" t="s">
        <v>1407</v>
      </c>
      <c r="L509" t="s">
        <v>882</v>
      </c>
      <c r="M509" t="s">
        <v>877</v>
      </c>
      <c r="N509">
        <v>57</v>
      </c>
      <c r="O509">
        <v>4.7999999999999996E-3</v>
      </c>
    </row>
    <row r="510" spans="1:15">
      <c r="A510" s="5">
        <v>38533</v>
      </c>
      <c r="B510" s="6" t="s">
        <v>670</v>
      </c>
      <c r="C510" s="6" t="s">
        <v>671</v>
      </c>
      <c r="D510" s="7">
        <v>7</v>
      </c>
      <c r="E510">
        <v>19</v>
      </c>
      <c r="F510" s="7" t="s">
        <v>1116</v>
      </c>
      <c r="G510" t="s">
        <v>895</v>
      </c>
      <c r="H510" t="s">
        <v>1271</v>
      </c>
      <c r="J510" t="s">
        <v>1272</v>
      </c>
      <c r="K510" t="s">
        <v>1414</v>
      </c>
      <c r="L510" t="s">
        <v>880</v>
      </c>
      <c r="M510" t="s">
        <v>877</v>
      </c>
      <c r="N510">
        <v>3</v>
      </c>
      <c r="O510">
        <v>4.3E-3</v>
      </c>
    </row>
    <row r="511" spans="1:15">
      <c r="A511" s="5">
        <v>38533</v>
      </c>
      <c r="B511" s="6" t="s">
        <v>670</v>
      </c>
      <c r="C511" s="6" t="s">
        <v>671</v>
      </c>
      <c r="D511" s="7">
        <v>7</v>
      </c>
      <c r="E511">
        <v>19</v>
      </c>
      <c r="F511" s="7" t="s">
        <v>1116</v>
      </c>
      <c r="G511" t="s">
        <v>1103</v>
      </c>
      <c r="H511" t="s">
        <v>1415</v>
      </c>
      <c r="J511" t="s">
        <v>1416</v>
      </c>
      <c r="K511" t="s">
        <v>1414</v>
      </c>
      <c r="L511" t="s">
        <v>880</v>
      </c>
      <c r="M511" t="s">
        <v>877</v>
      </c>
      <c r="N511">
        <v>4</v>
      </c>
      <c r="O511">
        <v>8.0000000000000004E-4</v>
      </c>
    </row>
    <row r="512" spans="1:15">
      <c r="A512" s="5">
        <v>38533</v>
      </c>
      <c r="B512" s="6" t="s">
        <v>670</v>
      </c>
      <c r="C512" s="6" t="s">
        <v>671</v>
      </c>
      <c r="D512" s="7">
        <v>7</v>
      </c>
      <c r="E512">
        <v>19</v>
      </c>
      <c r="F512" s="7" t="s">
        <v>1116</v>
      </c>
      <c r="G512" t="s">
        <v>1027</v>
      </c>
      <c r="H512" t="s">
        <v>1420</v>
      </c>
      <c r="J512" t="s">
        <v>1421</v>
      </c>
      <c r="L512" t="s">
        <v>881</v>
      </c>
      <c r="M512" t="s">
        <v>877</v>
      </c>
      <c r="N512">
        <v>1</v>
      </c>
      <c r="O512">
        <v>0</v>
      </c>
    </row>
    <row r="513" spans="1:15">
      <c r="A513" s="5">
        <v>38533</v>
      </c>
      <c r="B513" s="6" t="s">
        <v>670</v>
      </c>
      <c r="C513" s="6" t="s">
        <v>671</v>
      </c>
      <c r="D513" s="7">
        <v>7</v>
      </c>
      <c r="E513">
        <v>19</v>
      </c>
      <c r="F513" s="7" t="s">
        <v>1116</v>
      </c>
      <c r="G513" t="s">
        <v>1033</v>
      </c>
      <c r="H513" t="s">
        <v>966</v>
      </c>
      <c r="J513" t="s">
        <v>1428</v>
      </c>
      <c r="L513" t="s">
        <v>881</v>
      </c>
      <c r="M513" t="s">
        <v>877</v>
      </c>
      <c r="N513">
        <v>3</v>
      </c>
      <c r="O513">
        <v>0.15629999999999999</v>
      </c>
    </row>
    <row r="514" spans="1:15">
      <c r="A514" s="5">
        <v>38533</v>
      </c>
      <c r="B514" s="6" t="s">
        <v>670</v>
      </c>
      <c r="C514" s="6" t="s">
        <v>671</v>
      </c>
      <c r="D514" s="7">
        <v>7</v>
      </c>
      <c r="E514">
        <v>19</v>
      </c>
      <c r="F514" s="7" t="s">
        <v>1116</v>
      </c>
      <c r="G514" t="s">
        <v>1035</v>
      </c>
      <c r="J514" t="s">
        <v>1432</v>
      </c>
      <c r="K514" t="s">
        <v>1433</v>
      </c>
      <c r="L514" t="s">
        <v>882</v>
      </c>
      <c r="M514" t="s">
        <v>877</v>
      </c>
      <c r="N514">
        <v>3</v>
      </c>
      <c r="O514">
        <v>1E-4</v>
      </c>
    </row>
    <row r="515" spans="1:15">
      <c r="A515" s="5">
        <v>38533</v>
      </c>
      <c r="B515" s="6" t="s">
        <v>670</v>
      </c>
      <c r="C515" s="6" t="s">
        <v>671</v>
      </c>
      <c r="D515" s="7">
        <v>7</v>
      </c>
      <c r="E515">
        <v>19</v>
      </c>
      <c r="F515" s="7" t="s">
        <v>1116</v>
      </c>
      <c r="G515" t="s">
        <v>863</v>
      </c>
      <c r="J515" t="s">
        <v>1447</v>
      </c>
      <c r="L515" t="s">
        <v>886</v>
      </c>
      <c r="M515" t="s">
        <v>877</v>
      </c>
      <c r="N515">
        <v>5</v>
      </c>
      <c r="O515">
        <v>3.0000000000000001E-3</v>
      </c>
    </row>
    <row r="516" spans="1:15">
      <c r="A516" s="5">
        <v>38533</v>
      </c>
      <c r="B516" s="6" t="s">
        <v>670</v>
      </c>
      <c r="C516" s="6" t="s">
        <v>671</v>
      </c>
      <c r="D516" s="7">
        <v>7</v>
      </c>
      <c r="E516">
        <v>19</v>
      </c>
      <c r="F516" s="7" t="s">
        <v>1116</v>
      </c>
      <c r="G516" t="s">
        <v>1015</v>
      </c>
      <c r="L516" t="s">
        <v>883</v>
      </c>
      <c r="M516" t="s">
        <v>883</v>
      </c>
      <c r="N516" t="s">
        <v>887</v>
      </c>
      <c r="O516">
        <v>4.7077</v>
      </c>
    </row>
    <row r="517" spans="1:15">
      <c r="A517" s="5">
        <v>38533</v>
      </c>
      <c r="B517" s="6" t="s">
        <v>670</v>
      </c>
      <c r="C517" s="6" t="s">
        <v>63</v>
      </c>
      <c r="D517" s="7">
        <v>7</v>
      </c>
      <c r="E517">
        <v>19</v>
      </c>
      <c r="F517" s="7" t="s">
        <v>1116</v>
      </c>
      <c r="G517" t="s">
        <v>1068</v>
      </c>
      <c r="H517" t="s">
        <v>1511</v>
      </c>
      <c r="I517" t="s">
        <v>1512</v>
      </c>
      <c r="J517" t="s">
        <v>1454</v>
      </c>
      <c r="L517" t="s">
        <v>886</v>
      </c>
      <c r="M517" t="s">
        <v>877</v>
      </c>
      <c r="N517">
        <v>262</v>
      </c>
      <c r="O517">
        <v>0.52080000000000004</v>
      </c>
    </row>
    <row r="518" spans="1:15">
      <c r="A518" s="8">
        <v>38583</v>
      </c>
      <c r="B518" t="s">
        <v>84</v>
      </c>
      <c r="C518" t="s">
        <v>69</v>
      </c>
      <c r="D518">
        <v>2</v>
      </c>
      <c r="E518">
        <v>47</v>
      </c>
      <c r="F518" t="s">
        <v>64</v>
      </c>
      <c r="G518" t="s">
        <v>1001</v>
      </c>
      <c r="H518" t="s">
        <v>1163</v>
      </c>
      <c r="J518" t="s">
        <v>1164</v>
      </c>
      <c r="L518" t="s">
        <v>880</v>
      </c>
      <c r="M518" t="s">
        <v>877</v>
      </c>
      <c r="N518">
        <v>3</v>
      </c>
      <c r="O518">
        <v>3.6600000000000001E-2</v>
      </c>
    </row>
    <row r="519" spans="1:15">
      <c r="A519" s="8">
        <v>38583</v>
      </c>
      <c r="B519" t="s">
        <v>84</v>
      </c>
      <c r="C519" t="s">
        <v>69</v>
      </c>
      <c r="D519">
        <v>2</v>
      </c>
      <c r="E519">
        <v>47</v>
      </c>
      <c r="F519" t="s">
        <v>64</v>
      </c>
      <c r="G519" t="s">
        <v>1002</v>
      </c>
      <c r="J519" t="s">
        <v>1165</v>
      </c>
      <c r="L519" t="s">
        <v>880</v>
      </c>
      <c r="M519" t="s">
        <v>877</v>
      </c>
      <c r="N519">
        <v>325</v>
      </c>
      <c r="O519">
        <v>0.48549999999999999</v>
      </c>
    </row>
    <row r="520" spans="1:15">
      <c r="A520" s="8">
        <v>38583</v>
      </c>
      <c r="B520" t="s">
        <v>84</v>
      </c>
      <c r="C520" t="s">
        <v>69</v>
      </c>
      <c r="D520">
        <v>2</v>
      </c>
      <c r="E520">
        <v>47</v>
      </c>
      <c r="F520" t="s">
        <v>64</v>
      </c>
      <c r="G520" t="s">
        <v>1208</v>
      </c>
      <c r="H520" t="s">
        <v>1341</v>
      </c>
      <c r="I520" t="s">
        <v>1342</v>
      </c>
      <c r="J520" t="s">
        <v>1343</v>
      </c>
      <c r="L520" t="s">
        <v>880</v>
      </c>
      <c r="M520" t="s">
        <v>877</v>
      </c>
      <c r="N520">
        <v>20</v>
      </c>
      <c r="O520">
        <v>3.7499999999999999E-2</v>
      </c>
    </row>
    <row r="521" spans="1:15">
      <c r="A521" s="8">
        <v>38583</v>
      </c>
      <c r="B521" t="s">
        <v>84</v>
      </c>
      <c r="C521" t="s">
        <v>69</v>
      </c>
      <c r="D521">
        <v>2</v>
      </c>
      <c r="E521">
        <v>47</v>
      </c>
      <c r="F521" t="s">
        <v>64</v>
      </c>
      <c r="G521" t="s">
        <v>1003</v>
      </c>
      <c r="H521" t="s">
        <v>1003</v>
      </c>
      <c r="I521" t="s">
        <v>1166</v>
      </c>
      <c r="J521" t="s">
        <v>1167</v>
      </c>
      <c r="L521" t="s">
        <v>881</v>
      </c>
      <c r="M521" t="s">
        <v>877</v>
      </c>
      <c r="N521">
        <v>3</v>
      </c>
      <c r="O521">
        <v>1.0999999999999999E-2</v>
      </c>
    </row>
    <row r="522" spans="1:15">
      <c r="A522" s="8">
        <v>38583</v>
      </c>
      <c r="B522" t="s">
        <v>84</v>
      </c>
      <c r="C522" t="s">
        <v>69</v>
      </c>
      <c r="D522">
        <v>2</v>
      </c>
      <c r="E522">
        <v>47</v>
      </c>
      <c r="F522" t="s">
        <v>64</v>
      </c>
      <c r="G522" t="s">
        <v>1004</v>
      </c>
      <c r="L522" t="s">
        <v>876</v>
      </c>
      <c r="M522" t="s">
        <v>876</v>
      </c>
      <c r="N522" t="s">
        <v>887</v>
      </c>
      <c r="O522">
        <v>5.21E-2</v>
      </c>
    </row>
    <row r="523" spans="1:15">
      <c r="A523" s="8">
        <v>38583</v>
      </c>
      <c r="B523" t="s">
        <v>84</v>
      </c>
      <c r="C523" t="s">
        <v>69</v>
      </c>
      <c r="D523">
        <v>2</v>
      </c>
      <c r="E523">
        <v>47</v>
      </c>
      <c r="F523" t="s">
        <v>64</v>
      </c>
      <c r="G523" t="s">
        <v>1005</v>
      </c>
      <c r="H523" t="s">
        <v>1168</v>
      </c>
      <c r="I523" t="s">
        <v>1169</v>
      </c>
      <c r="J523" t="s">
        <v>1170</v>
      </c>
      <c r="L523" t="s">
        <v>878</v>
      </c>
      <c r="M523" t="s">
        <v>877</v>
      </c>
      <c r="N523">
        <v>5</v>
      </c>
      <c r="O523">
        <v>2.1999999999999999E-2</v>
      </c>
    </row>
    <row r="524" spans="1:15">
      <c r="A524" s="8">
        <v>38583</v>
      </c>
      <c r="B524" t="s">
        <v>84</v>
      </c>
      <c r="C524" t="s">
        <v>69</v>
      </c>
      <c r="D524">
        <v>2</v>
      </c>
      <c r="E524">
        <v>47</v>
      </c>
      <c r="F524" t="s">
        <v>64</v>
      </c>
      <c r="G524" t="s">
        <v>1075</v>
      </c>
      <c r="L524" t="s">
        <v>1092</v>
      </c>
      <c r="M524" t="s">
        <v>877</v>
      </c>
      <c r="N524" t="s">
        <v>887</v>
      </c>
      <c r="O524">
        <v>1.0656000000000001</v>
      </c>
    </row>
    <row r="525" spans="1:15">
      <c r="A525" s="8">
        <v>38583</v>
      </c>
      <c r="B525" t="s">
        <v>84</v>
      </c>
      <c r="C525" t="s">
        <v>69</v>
      </c>
      <c r="D525">
        <v>2</v>
      </c>
      <c r="E525">
        <v>47</v>
      </c>
      <c r="F525" t="s">
        <v>64</v>
      </c>
      <c r="G525" t="s">
        <v>1082</v>
      </c>
      <c r="H525" t="s">
        <v>1524</v>
      </c>
      <c r="I525" t="s">
        <v>1525</v>
      </c>
      <c r="J525" t="s">
        <v>1526</v>
      </c>
      <c r="L525" t="s">
        <v>881</v>
      </c>
      <c r="M525" t="s">
        <v>877</v>
      </c>
      <c r="N525">
        <v>2</v>
      </c>
      <c r="O525">
        <v>3.2399999999999998E-2</v>
      </c>
    </row>
    <row r="526" spans="1:15">
      <c r="A526" s="8">
        <v>38583</v>
      </c>
      <c r="B526" t="s">
        <v>84</v>
      </c>
      <c r="C526" t="s">
        <v>69</v>
      </c>
      <c r="D526">
        <v>2</v>
      </c>
      <c r="E526">
        <v>47</v>
      </c>
      <c r="F526" t="s">
        <v>64</v>
      </c>
      <c r="G526" t="s">
        <v>1009</v>
      </c>
      <c r="H526" t="s">
        <v>1377</v>
      </c>
      <c r="I526" t="s">
        <v>1344</v>
      </c>
      <c r="J526" t="s">
        <v>1009</v>
      </c>
      <c r="L526" t="s">
        <v>880</v>
      </c>
      <c r="M526" t="s">
        <v>877</v>
      </c>
      <c r="N526">
        <v>10</v>
      </c>
      <c r="O526">
        <v>4.6800000000000001E-2</v>
      </c>
    </row>
    <row r="527" spans="1:15">
      <c r="A527" s="8">
        <v>38583</v>
      </c>
      <c r="B527" t="s">
        <v>84</v>
      </c>
      <c r="C527" t="s">
        <v>69</v>
      </c>
      <c r="D527">
        <v>2</v>
      </c>
      <c r="E527">
        <v>47</v>
      </c>
      <c r="F527" t="s">
        <v>64</v>
      </c>
      <c r="G527" t="s">
        <v>890</v>
      </c>
      <c r="H527" t="s">
        <v>1260</v>
      </c>
      <c r="I527" t="s">
        <v>1261</v>
      </c>
      <c r="J527" t="s">
        <v>1262</v>
      </c>
      <c r="L527" t="s">
        <v>1070</v>
      </c>
      <c r="M527" t="s">
        <v>877</v>
      </c>
      <c r="N527">
        <v>2</v>
      </c>
      <c r="O527">
        <v>3.0700000000000002E-2</v>
      </c>
    </row>
    <row r="528" spans="1:15">
      <c r="A528" s="8">
        <v>38583</v>
      </c>
      <c r="B528" t="s">
        <v>84</v>
      </c>
      <c r="C528" t="s">
        <v>69</v>
      </c>
      <c r="D528">
        <v>2</v>
      </c>
      <c r="E528">
        <v>47</v>
      </c>
      <c r="F528" t="s">
        <v>64</v>
      </c>
      <c r="G528" t="s">
        <v>1099</v>
      </c>
      <c r="H528" t="s">
        <v>1550</v>
      </c>
      <c r="I528" t="s">
        <v>1551</v>
      </c>
      <c r="J528" t="s">
        <v>1552</v>
      </c>
      <c r="L528" t="s">
        <v>1095</v>
      </c>
      <c r="M528" t="s">
        <v>877</v>
      </c>
      <c r="N528" t="s">
        <v>887</v>
      </c>
      <c r="O528">
        <v>2.3144999999999998</v>
      </c>
    </row>
    <row r="529" spans="1:15">
      <c r="A529" s="8">
        <v>38583</v>
      </c>
      <c r="B529" t="s">
        <v>84</v>
      </c>
      <c r="C529" t="s">
        <v>69</v>
      </c>
      <c r="D529">
        <v>2</v>
      </c>
      <c r="E529">
        <v>47</v>
      </c>
      <c r="F529" t="s">
        <v>64</v>
      </c>
      <c r="G529" t="s">
        <v>1011</v>
      </c>
      <c r="H529" t="s">
        <v>1382</v>
      </c>
      <c r="I529" t="s">
        <v>1383</v>
      </c>
      <c r="J529" t="s">
        <v>1384</v>
      </c>
      <c r="L529" t="s">
        <v>882</v>
      </c>
      <c r="M529" t="s">
        <v>877</v>
      </c>
      <c r="N529">
        <v>1</v>
      </c>
      <c r="O529">
        <v>1E-4</v>
      </c>
    </row>
    <row r="530" spans="1:15">
      <c r="A530" s="8">
        <v>38583</v>
      </c>
      <c r="B530" t="s">
        <v>84</v>
      </c>
      <c r="C530" t="s">
        <v>69</v>
      </c>
      <c r="D530">
        <v>2</v>
      </c>
      <c r="E530">
        <v>47</v>
      </c>
      <c r="F530" t="s">
        <v>64</v>
      </c>
      <c r="G530" t="s">
        <v>894</v>
      </c>
      <c r="H530" t="s">
        <v>1385</v>
      </c>
      <c r="I530" t="s">
        <v>1269</v>
      </c>
      <c r="J530" t="s">
        <v>1387</v>
      </c>
      <c r="L530" t="s">
        <v>881</v>
      </c>
      <c r="M530" t="s">
        <v>877</v>
      </c>
      <c r="N530">
        <v>4</v>
      </c>
      <c r="O530">
        <v>0.1474</v>
      </c>
    </row>
    <row r="531" spans="1:15">
      <c r="A531" s="8">
        <v>38583</v>
      </c>
      <c r="B531" t="s">
        <v>84</v>
      </c>
      <c r="C531" t="s">
        <v>69</v>
      </c>
      <c r="D531">
        <v>2</v>
      </c>
      <c r="E531">
        <v>47</v>
      </c>
      <c r="F531" t="s">
        <v>64</v>
      </c>
      <c r="G531" t="s">
        <v>1014</v>
      </c>
      <c r="H531" t="s">
        <v>1391</v>
      </c>
      <c r="J531" t="s">
        <v>1392</v>
      </c>
      <c r="L531" t="s">
        <v>880</v>
      </c>
      <c r="M531" t="s">
        <v>877</v>
      </c>
      <c r="N531">
        <v>2</v>
      </c>
      <c r="O531">
        <v>0</v>
      </c>
    </row>
    <row r="532" spans="1:15">
      <c r="A532" s="8">
        <v>38583</v>
      </c>
      <c r="B532" t="s">
        <v>84</v>
      </c>
      <c r="C532" t="s">
        <v>69</v>
      </c>
      <c r="D532">
        <v>2</v>
      </c>
      <c r="E532">
        <v>47</v>
      </c>
      <c r="F532" t="s">
        <v>64</v>
      </c>
      <c r="G532" t="s">
        <v>1015</v>
      </c>
      <c r="L532" t="s">
        <v>883</v>
      </c>
      <c r="M532" t="s">
        <v>883</v>
      </c>
      <c r="N532" t="s">
        <v>887</v>
      </c>
      <c r="O532">
        <v>30.712599999999998</v>
      </c>
    </row>
    <row r="533" spans="1:15">
      <c r="A533" s="8">
        <v>38583</v>
      </c>
      <c r="B533" t="s">
        <v>84</v>
      </c>
      <c r="C533" t="s">
        <v>69</v>
      </c>
      <c r="D533">
        <v>2</v>
      </c>
      <c r="E533">
        <v>47</v>
      </c>
      <c r="F533" t="s">
        <v>64</v>
      </c>
      <c r="G533" t="s">
        <v>1016</v>
      </c>
      <c r="H533" t="s">
        <v>1393</v>
      </c>
      <c r="J533" t="s">
        <v>1394</v>
      </c>
      <c r="L533" t="s">
        <v>881</v>
      </c>
      <c r="M533" t="s">
        <v>877</v>
      </c>
      <c r="N533">
        <v>42</v>
      </c>
      <c r="O533">
        <v>0.10150000000000001</v>
      </c>
    </row>
    <row r="534" spans="1:15">
      <c r="A534" s="8">
        <v>38583</v>
      </c>
      <c r="B534" t="s">
        <v>84</v>
      </c>
      <c r="C534" t="s">
        <v>69</v>
      </c>
      <c r="D534">
        <v>2</v>
      </c>
      <c r="E534">
        <v>47</v>
      </c>
      <c r="F534" t="s">
        <v>64</v>
      </c>
      <c r="G534" t="s">
        <v>1017</v>
      </c>
      <c r="K534" t="s">
        <v>1395</v>
      </c>
      <c r="L534" t="s">
        <v>884</v>
      </c>
      <c r="M534" t="s">
        <v>877</v>
      </c>
      <c r="N534">
        <v>29</v>
      </c>
      <c r="O534">
        <v>1.1900000000000001E-2</v>
      </c>
    </row>
    <row r="535" spans="1:15">
      <c r="A535" s="8">
        <v>38583</v>
      </c>
      <c r="B535" t="s">
        <v>84</v>
      </c>
      <c r="C535" t="s">
        <v>69</v>
      </c>
      <c r="D535">
        <v>2</v>
      </c>
      <c r="E535">
        <v>47</v>
      </c>
      <c r="F535" t="s">
        <v>64</v>
      </c>
      <c r="G535" t="s">
        <v>1019</v>
      </c>
      <c r="H535" t="s">
        <v>1399</v>
      </c>
      <c r="I535" t="s">
        <v>1400</v>
      </c>
      <c r="J535" t="s">
        <v>1401</v>
      </c>
      <c r="L535" t="s">
        <v>881</v>
      </c>
      <c r="M535" t="s">
        <v>877</v>
      </c>
      <c r="N535">
        <v>2</v>
      </c>
      <c r="O535">
        <v>1.6000000000000001E-3</v>
      </c>
    </row>
    <row r="536" spans="1:15">
      <c r="A536" s="8">
        <v>38583</v>
      </c>
      <c r="B536" t="s">
        <v>84</v>
      </c>
      <c r="C536" t="s">
        <v>69</v>
      </c>
      <c r="D536">
        <v>2</v>
      </c>
      <c r="E536">
        <v>47</v>
      </c>
      <c r="F536" t="s">
        <v>64</v>
      </c>
      <c r="G536" t="s">
        <v>1020</v>
      </c>
      <c r="H536" t="s">
        <v>1176</v>
      </c>
      <c r="J536" t="s">
        <v>1376</v>
      </c>
      <c r="L536" t="s">
        <v>880</v>
      </c>
      <c r="M536" t="s">
        <v>877</v>
      </c>
      <c r="N536">
        <v>1</v>
      </c>
      <c r="O536">
        <v>1.9E-2</v>
      </c>
    </row>
    <row r="537" spans="1:15">
      <c r="A537" s="8">
        <v>38583</v>
      </c>
      <c r="B537" t="s">
        <v>84</v>
      </c>
      <c r="C537" t="s">
        <v>69</v>
      </c>
      <c r="D537">
        <v>2</v>
      </c>
      <c r="E537">
        <v>47</v>
      </c>
      <c r="F537" t="s">
        <v>64</v>
      </c>
      <c r="G537" t="s">
        <v>1022</v>
      </c>
      <c r="H537" t="s">
        <v>1404</v>
      </c>
      <c r="I537" t="s">
        <v>1405</v>
      </c>
      <c r="J537" t="s">
        <v>1406</v>
      </c>
      <c r="K537" t="s">
        <v>1407</v>
      </c>
      <c r="L537" t="s">
        <v>882</v>
      </c>
      <c r="M537" t="s">
        <v>877</v>
      </c>
      <c r="N537">
        <v>10</v>
      </c>
      <c r="O537">
        <v>6.0000000000000001E-3</v>
      </c>
    </row>
    <row r="538" spans="1:15">
      <c r="A538" s="8">
        <v>38583</v>
      </c>
      <c r="B538" t="s">
        <v>84</v>
      </c>
      <c r="C538" t="s">
        <v>69</v>
      </c>
      <c r="D538">
        <v>2</v>
      </c>
      <c r="E538">
        <v>47</v>
      </c>
      <c r="F538" t="s">
        <v>64</v>
      </c>
      <c r="G538" t="s">
        <v>1023</v>
      </c>
      <c r="H538" t="s">
        <v>1408</v>
      </c>
      <c r="I538" t="s">
        <v>1409</v>
      </c>
      <c r="J538" t="s">
        <v>1410</v>
      </c>
      <c r="L538" t="s">
        <v>881</v>
      </c>
      <c r="M538" t="s">
        <v>877</v>
      </c>
      <c r="N538">
        <v>125</v>
      </c>
      <c r="O538">
        <v>6.6699999999999995E-2</v>
      </c>
    </row>
    <row r="539" spans="1:15">
      <c r="A539" s="8">
        <v>38583</v>
      </c>
      <c r="B539" t="s">
        <v>84</v>
      </c>
      <c r="C539" t="s">
        <v>69</v>
      </c>
      <c r="D539">
        <v>2</v>
      </c>
      <c r="E539">
        <v>47</v>
      </c>
      <c r="F539" t="s">
        <v>64</v>
      </c>
      <c r="G539" t="s">
        <v>1026</v>
      </c>
      <c r="K539" t="s">
        <v>1417</v>
      </c>
      <c r="L539" t="s">
        <v>882</v>
      </c>
      <c r="M539" t="s">
        <v>877</v>
      </c>
      <c r="N539">
        <v>9</v>
      </c>
      <c r="O539">
        <v>2.0899999999999998E-2</v>
      </c>
    </row>
    <row r="540" spans="1:15">
      <c r="A540" s="8">
        <v>38583</v>
      </c>
      <c r="B540" t="s">
        <v>84</v>
      </c>
      <c r="C540" t="s">
        <v>69</v>
      </c>
      <c r="D540">
        <v>2</v>
      </c>
      <c r="E540">
        <v>47</v>
      </c>
      <c r="F540" t="s">
        <v>64</v>
      </c>
      <c r="G540" t="s">
        <v>897</v>
      </c>
      <c r="H540" t="s">
        <v>1085</v>
      </c>
      <c r="J540" t="s">
        <v>1276</v>
      </c>
      <c r="L540" t="s">
        <v>881</v>
      </c>
      <c r="M540" t="s">
        <v>877</v>
      </c>
      <c r="N540">
        <v>3</v>
      </c>
      <c r="O540">
        <v>0.25600000000000001</v>
      </c>
    </row>
    <row r="541" spans="1:15">
      <c r="A541" s="8">
        <v>38583</v>
      </c>
      <c r="B541" t="s">
        <v>84</v>
      </c>
      <c r="C541" t="s">
        <v>69</v>
      </c>
      <c r="D541">
        <v>2</v>
      </c>
      <c r="E541">
        <v>47</v>
      </c>
      <c r="F541" t="s">
        <v>64</v>
      </c>
      <c r="G541" t="s">
        <v>1028</v>
      </c>
      <c r="H541" t="s">
        <v>1420</v>
      </c>
      <c r="J541" t="s">
        <v>1421</v>
      </c>
      <c r="L541" t="s">
        <v>881</v>
      </c>
      <c r="M541" t="s">
        <v>877</v>
      </c>
      <c r="N541">
        <v>43</v>
      </c>
      <c r="O541">
        <v>5.4699999999999999E-2</v>
      </c>
    </row>
    <row r="542" spans="1:15">
      <c r="A542" s="8">
        <v>38583</v>
      </c>
      <c r="B542" t="s">
        <v>84</v>
      </c>
      <c r="C542" t="s">
        <v>69</v>
      </c>
      <c r="D542">
        <v>2</v>
      </c>
      <c r="E542">
        <v>47</v>
      </c>
      <c r="F542" t="s">
        <v>64</v>
      </c>
      <c r="G542" t="s">
        <v>1345</v>
      </c>
      <c r="H542" t="s">
        <v>1422</v>
      </c>
      <c r="I542" t="s">
        <v>1423</v>
      </c>
      <c r="J542" t="s">
        <v>1424</v>
      </c>
      <c r="L542" t="s">
        <v>881</v>
      </c>
      <c r="M542" t="s">
        <v>877</v>
      </c>
      <c r="N542">
        <v>7</v>
      </c>
      <c r="O542">
        <v>0.25940000000000002</v>
      </c>
    </row>
    <row r="543" spans="1:15">
      <c r="A543" s="8">
        <v>38583</v>
      </c>
      <c r="B543" t="s">
        <v>84</v>
      </c>
      <c r="C543" t="s">
        <v>69</v>
      </c>
      <c r="D543">
        <v>2</v>
      </c>
      <c r="E543">
        <v>47</v>
      </c>
      <c r="F543" t="s">
        <v>64</v>
      </c>
      <c r="G543" t="s">
        <v>1031</v>
      </c>
      <c r="H543" t="s">
        <v>1422</v>
      </c>
      <c r="I543" t="s">
        <v>1425</v>
      </c>
      <c r="J543" t="s">
        <v>1424</v>
      </c>
      <c r="L543" t="s">
        <v>881</v>
      </c>
      <c r="M543" t="s">
        <v>877</v>
      </c>
      <c r="N543">
        <v>3</v>
      </c>
      <c r="O543">
        <v>1.1999999999999999E-3</v>
      </c>
    </row>
    <row r="544" spans="1:15">
      <c r="A544" s="8">
        <v>38583</v>
      </c>
      <c r="B544" t="s">
        <v>84</v>
      </c>
      <c r="C544" t="s">
        <v>69</v>
      </c>
      <c r="D544">
        <v>2</v>
      </c>
      <c r="E544">
        <v>47</v>
      </c>
      <c r="F544" t="s">
        <v>64</v>
      </c>
      <c r="G544" t="s">
        <v>1032</v>
      </c>
      <c r="H544" t="s">
        <v>1426</v>
      </c>
      <c r="J544" t="s">
        <v>1427</v>
      </c>
      <c r="L544" t="s">
        <v>880</v>
      </c>
      <c r="M544" t="s">
        <v>877</v>
      </c>
      <c r="N544">
        <v>8</v>
      </c>
      <c r="O544">
        <v>0.21379999999999999</v>
      </c>
    </row>
    <row r="545" spans="1:15">
      <c r="A545" s="8">
        <v>38583</v>
      </c>
      <c r="B545" t="s">
        <v>84</v>
      </c>
      <c r="C545" t="s">
        <v>69</v>
      </c>
      <c r="D545">
        <v>2</v>
      </c>
      <c r="E545">
        <v>47</v>
      </c>
      <c r="F545" t="s">
        <v>64</v>
      </c>
      <c r="G545" t="s">
        <v>1033</v>
      </c>
      <c r="H545" t="s">
        <v>966</v>
      </c>
      <c r="J545" t="s">
        <v>1428</v>
      </c>
      <c r="L545" t="s">
        <v>881</v>
      </c>
      <c r="M545" t="s">
        <v>877</v>
      </c>
      <c r="N545">
        <v>1</v>
      </c>
      <c r="O545">
        <v>0</v>
      </c>
    </row>
    <row r="546" spans="1:15">
      <c r="A546" s="8">
        <v>38583</v>
      </c>
      <c r="B546" t="s">
        <v>84</v>
      </c>
      <c r="C546" t="s">
        <v>69</v>
      </c>
      <c r="D546">
        <v>2</v>
      </c>
      <c r="E546">
        <v>47</v>
      </c>
      <c r="F546" t="s">
        <v>64</v>
      </c>
      <c r="G546" t="s">
        <v>1034</v>
      </c>
      <c r="H546" t="s">
        <v>1429</v>
      </c>
      <c r="I546" t="s">
        <v>1430</v>
      </c>
      <c r="J546" t="s">
        <v>1431</v>
      </c>
      <c r="L546" t="s">
        <v>881</v>
      </c>
      <c r="M546" t="s">
        <v>877</v>
      </c>
      <c r="N546">
        <v>16</v>
      </c>
      <c r="O546">
        <v>0.10730000000000001</v>
      </c>
    </row>
    <row r="547" spans="1:15">
      <c r="A547" s="8">
        <v>38583</v>
      </c>
      <c r="B547" t="s">
        <v>84</v>
      </c>
      <c r="C547" t="s">
        <v>69</v>
      </c>
      <c r="D547">
        <v>2</v>
      </c>
      <c r="E547">
        <v>47</v>
      </c>
      <c r="F547" t="s">
        <v>64</v>
      </c>
      <c r="G547" t="s">
        <v>1035</v>
      </c>
      <c r="J547" t="s">
        <v>1432</v>
      </c>
      <c r="K547" t="s">
        <v>1433</v>
      </c>
      <c r="L547" t="s">
        <v>882</v>
      </c>
      <c r="M547" t="s">
        <v>877</v>
      </c>
      <c r="N547">
        <v>21</v>
      </c>
      <c r="O547">
        <v>4.8999999999999998E-3</v>
      </c>
    </row>
    <row r="548" spans="1:15">
      <c r="A548" s="8">
        <v>38583</v>
      </c>
      <c r="B548" t="s">
        <v>84</v>
      </c>
      <c r="C548" t="s">
        <v>69</v>
      </c>
      <c r="D548">
        <v>2</v>
      </c>
      <c r="E548">
        <v>47</v>
      </c>
      <c r="F548" t="s">
        <v>64</v>
      </c>
      <c r="G548" t="s">
        <v>1036</v>
      </c>
      <c r="K548" t="s">
        <v>1434</v>
      </c>
      <c r="L548" t="s">
        <v>885</v>
      </c>
      <c r="M548" t="s">
        <v>877</v>
      </c>
      <c r="N548">
        <v>1</v>
      </c>
      <c r="O548">
        <v>2.0000000000000001E-4</v>
      </c>
    </row>
    <row r="549" spans="1:15">
      <c r="A549" s="8">
        <v>38583</v>
      </c>
      <c r="B549" t="s">
        <v>84</v>
      </c>
      <c r="C549" t="s">
        <v>69</v>
      </c>
      <c r="D549">
        <v>2</v>
      </c>
      <c r="E549">
        <v>47</v>
      </c>
      <c r="F549" t="s">
        <v>64</v>
      </c>
      <c r="G549" t="s">
        <v>1063</v>
      </c>
      <c r="H549" t="s">
        <v>1500</v>
      </c>
      <c r="I549" t="s">
        <v>1501</v>
      </c>
      <c r="J549" t="s">
        <v>1502</v>
      </c>
      <c r="L549" t="s">
        <v>881</v>
      </c>
      <c r="M549" t="s">
        <v>877</v>
      </c>
      <c r="N549">
        <v>29</v>
      </c>
      <c r="O549">
        <v>7.4099999999999999E-2</v>
      </c>
    </row>
    <row r="550" spans="1:15">
      <c r="A550" s="8">
        <v>38583</v>
      </c>
      <c r="B550" t="s">
        <v>84</v>
      </c>
      <c r="C550" t="s">
        <v>69</v>
      </c>
      <c r="D550">
        <v>2</v>
      </c>
      <c r="E550">
        <v>47</v>
      </c>
      <c r="F550" t="s">
        <v>64</v>
      </c>
      <c r="G550" t="s">
        <v>861</v>
      </c>
      <c r="H550" t="s">
        <v>1441</v>
      </c>
      <c r="I550" t="s">
        <v>1442</v>
      </c>
      <c r="J550" t="s">
        <v>1443</v>
      </c>
      <c r="L550" t="s">
        <v>886</v>
      </c>
      <c r="M550" t="s">
        <v>877</v>
      </c>
      <c r="N550">
        <v>12</v>
      </c>
      <c r="O550">
        <v>0.14929999999999999</v>
      </c>
    </row>
    <row r="551" spans="1:15">
      <c r="A551" s="8">
        <v>38583</v>
      </c>
      <c r="B551" t="s">
        <v>84</v>
      </c>
      <c r="C551" t="s">
        <v>69</v>
      </c>
      <c r="D551">
        <v>2</v>
      </c>
      <c r="E551">
        <v>47</v>
      </c>
      <c r="F551" t="s">
        <v>64</v>
      </c>
      <c r="G551" t="s">
        <v>862</v>
      </c>
      <c r="H551" t="s">
        <v>1444</v>
      </c>
      <c r="I551" t="s">
        <v>1445</v>
      </c>
      <c r="J551" t="s">
        <v>1446</v>
      </c>
      <c r="L551" t="s">
        <v>886</v>
      </c>
      <c r="M551" t="s">
        <v>877</v>
      </c>
      <c r="N551">
        <v>4</v>
      </c>
      <c r="O551">
        <v>4.2700000000000002E-2</v>
      </c>
    </row>
    <row r="552" spans="1:15">
      <c r="A552" s="8">
        <v>38583</v>
      </c>
      <c r="B552" t="s">
        <v>84</v>
      </c>
      <c r="C552" t="s">
        <v>69</v>
      </c>
      <c r="D552">
        <v>2</v>
      </c>
      <c r="E552">
        <v>47</v>
      </c>
      <c r="F552" t="s">
        <v>64</v>
      </c>
      <c r="G552" t="s">
        <v>863</v>
      </c>
      <c r="J552" t="s">
        <v>1447</v>
      </c>
      <c r="L552" t="s">
        <v>886</v>
      </c>
      <c r="M552" t="s">
        <v>877</v>
      </c>
      <c r="N552">
        <v>20</v>
      </c>
      <c r="O552">
        <v>2.6599999999999999E-2</v>
      </c>
    </row>
    <row r="553" spans="1:15">
      <c r="A553" s="8">
        <v>38583</v>
      </c>
      <c r="B553" t="s">
        <v>84</v>
      </c>
      <c r="C553" t="s">
        <v>69</v>
      </c>
      <c r="D553">
        <v>2</v>
      </c>
      <c r="E553">
        <v>47</v>
      </c>
      <c r="F553" t="s">
        <v>64</v>
      </c>
      <c r="G553" t="s">
        <v>1067</v>
      </c>
      <c r="H553" t="s">
        <v>1516</v>
      </c>
      <c r="J553" t="s">
        <v>1517</v>
      </c>
      <c r="L553" t="s">
        <v>1072</v>
      </c>
      <c r="M553" t="s">
        <v>877</v>
      </c>
      <c r="N553">
        <v>2</v>
      </c>
      <c r="O553">
        <v>7.0000000000000001E-3</v>
      </c>
    </row>
    <row r="554" spans="1:15">
      <c r="A554" s="8">
        <v>38583</v>
      </c>
      <c r="B554" t="s">
        <v>84</v>
      </c>
      <c r="C554" t="s">
        <v>69</v>
      </c>
      <c r="D554">
        <v>2</v>
      </c>
      <c r="E554">
        <v>47</v>
      </c>
      <c r="F554" t="s">
        <v>64</v>
      </c>
      <c r="G554" t="s">
        <v>1077</v>
      </c>
      <c r="H554" t="s">
        <v>1346</v>
      </c>
      <c r="J554" t="s">
        <v>1347</v>
      </c>
      <c r="L554" t="s">
        <v>880</v>
      </c>
      <c r="M554" t="s">
        <v>877</v>
      </c>
      <c r="N554">
        <v>1</v>
      </c>
      <c r="O554">
        <v>0</v>
      </c>
    </row>
    <row r="555" spans="1:15">
      <c r="A555" s="8">
        <v>38583</v>
      </c>
      <c r="B555" t="s">
        <v>84</v>
      </c>
      <c r="C555" t="s">
        <v>69</v>
      </c>
      <c r="D555">
        <v>2</v>
      </c>
      <c r="E555">
        <v>47</v>
      </c>
      <c r="F555" t="s">
        <v>64</v>
      </c>
      <c r="G555" t="s">
        <v>873</v>
      </c>
      <c r="J555" t="s">
        <v>873</v>
      </c>
      <c r="L555" t="s">
        <v>880</v>
      </c>
      <c r="M555" t="s">
        <v>877</v>
      </c>
      <c r="N555">
        <v>3</v>
      </c>
      <c r="O555">
        <v>1.67E-2</v>
      </c>
    </row>
    <row r="556" spans="1:15">
      <c r="A556" s="8">
        <v>38583</v>
      </c>
      <c r="B556" t="s">
        <v>84</v>
      </c>
      <c r="C556" t="s">
        <v>69</v>
      </c>
      <c r="D556">
        <v>2</v>
      </c>
      <c r="E556">
        <v>47</v>
      </c>
      <c r="F556" t="s">
        <v>64</v>
      </c>
      <c r="G556" t="s">
        <v>874</v>
      </c>
      <c r="H556" t="s">
        <v>1253</v>
      </c>
      <c r="I556" t="s">
        <v>1254</v>
      </c>
      <c r="J556" t="s">
        <v>1255</v>
      </c>
      <c r="K556" t="s">
        <v>1414</v>
      </c>
      <c r="L556" t="s">
        <v>880</v>
      </c>
      <c r="M556" t="s">
        <v>877</v>
      </c>
      <c r="N556">
        <v>6</v>
      </c>
      <c r="O556">
        <v>1.32E-2</v>
      </c>
    </row>
    <row r="557" spans="1:15">
      <c r="A557" s="8">
        <v>38583</v>
      </c>
      <c r="B557" t="s">
        <v>84</v>
      </c>
      <c r="C557" t="s">
        <v>69</v>
      </c>
      <c r="D557">
        <v>2</v>
      </c>
      <c r="E557">
        <v>47</v>
      </c>
      <c r="F557" t="s">
        <v>64</v>
      </c>
      <c r="G557" t="s">
        <v>975</v>
      </c>
      <c r="H557" t="s">
        <v>1348</v>
      </c>
      <c r="I557" t="s">
        <v>1349</v>
      </c>
      <c r="J557" t="s">
        <v>1350</v>
      </c>
      <c r="L557" t="s">
        <v>886</v>
      </c>
      <c r="M557" t="s">
        <v>877</v>
      </c>
      <c r="N557">
        <v>2</v>
      </c>
      <c r="O557">
        <v>2.8400000000000002E-2</v>
      </c>
    </row>
    <row r="558" spans="1:15">
      <c r="A558" s="8">
        <v>38583</v>
      </c>
      <c r="B558" t="s">
        <v>84</v>
      </c>
      <c r="C558" t="s">
        <v>69</v>
      </c>
      <c r="D558">
        <v>2</v>
      </c>
      <c r="E558">
        <v>47</v>
      </c>
      <c r="F558" t="s">
        <v>64</v>
      </c>
      <c r="G558" t="s">
        <v>1130</v>
      </c>
      <c r="J558" t="s">
        <v>1351</v>
      </c>
      <c r="L558" t="s">
        <v>886</v>
      </c>
      <c r="M558" t="s">
        <v>877</v>
      </c>
      <c r="N558">
        <v>1</v>
      </c>
      <c r="O558">
        <v>6.9999999999999999E-4</v>
      </c>
    </row>
    <row r="559" spans="1:15">
      <c r="A559" s="8">
        <v>38583</v>
      </c>
      <c r="B559" t="s">
        <v>84</v>
      </c>
      <c r="C559" t="s">
        <v>69</v>
      </c>
      <c r="D559">
        <v>2</v>
      </c>
      <c r="E559">
        <v>47</v>
      </c>
      <c r="F559" t="s">
        <v>64</v>
      </c>
      <c r="G559" t="s">
        <v>875</v>
      </c>
      <c r="J559" t="s">
        <v>1256</v>
      </c>
      <c r="L559" t="s">
        <v>886</v>
      </c>
      <c r="M559" t="s">
        <v>877</v>
      </c>
      <c r="N559">
        <v>45</v>
      </c>
      <c r="O559">
        <v>8.6199999999999999E-2</v>
      </c>
    </row>
    <row r="560" spans="1:15">
      <c r="A560" s="8">
        <v>38583</v>
      </c>
      <c r="B560" t="s">
        <v>84</v>
      </c>
      <c r="C560" t="s">
        <v>69</v>
      </c>
      <c r="D560">
        <v>2</v>
      </c>
      <c r="E560">
        <v>47</v>
      </c>
      <c r="F560" t="s">
        <v>64</v>
      </c>
      <c r="G560" t="s">
        <v>1068</v>
      </c>
      <c r="H560" t="s">
        <v>1511</v>
      </c>
      <c r="I560" t="s">
        <v>1512</v>
      </c>
      <c r="J560" t="s">
        <v>1454</v>
      </c>
      <c r="L560" t="s">
        <v>886</v>
      </c>
      <c r="M560" t="s">
        <v>877</v>
      </c>
      <c r="N560">
        <v>6</v>
      </c>
      <c r="O560">
        <v>4.3E-3</v>
      </c>
    </row>
    <row r="561" spans="1:15">
      <c r="A561" s="8">
        <v>38583</v>
      </c>
      <c r="B561" t="s">
        <v>84</v>
      </c>
      <c r="C561" t="s">
        <v>69</v>
      </c>
      <c r="D561">
        <v>2</v>
      </c>
      <c r="E561">
        <v>47</v>
      </c>
      <c r="F561" t="s">
        <v>64</v>
      </c>
      <c r="G561" t="s">
        <v>1079</v>
      </c>
      <c r="J561" t="s">
        <v>1079</v>
      </c>
      <c r="L561" t="s">
        <v>881</v>
      </c>
      <c r="M561" t="s">
        <v>877</v>
      </c>
      <c r="N561">
        <v>3</v>
      </c>
      <c r="O561">
        <v>0.17319999999999999</v>
      </c>
    </row>
    <row r="562" spans="1:15">
      <c r="A562" s="8">
        <v>38585</v>
      </c>
      <c r="B562" t="s">
        <v>84</v>
      </c>
      <c r="C562" t="s">
        <v>286</v>
      </c>
      <c r="D562">
        <v>5</v>
      </c>
      <c r="E562">
        <v>50</v>
      </c>
      <c r="F562" t="s">
        <v>161</v>
      </c>
      <c r="G562" t="s">
        <v>1000</v>
      </c>
      <c r="L562" t="s">
        <v>876</v>
      </c>
      <c r="M562" t="s">
        <v>876</v>
      </c>
      <c r="N562" t="s">
        <v>887</v>
      </c>
      <c r="O562">
        <v>3.726</v>
      </c>
    </row>
    <row r="563" spans="1:15">
      <c r="A563" s="8">
        <v>38585</v>
      </c>
      <c r="B563" t="s">
        <v>84</v>
      </c>
      <c r="C563" t="s">
        <v>286</v>
      </c>
      <c r="D563">
        <v>5</v>
      </c>
      <c r="E563">
        <v>50</v>
      </c>
      <c r="F563" t="s">
        <v>161</v>
      </c>
      <c r="G563" t="s">
        <v>1001</v>
      </c>
      <c r="H563" t="s">
        <v>1163</v>
      </c>
      <c r="J563" t="s">
        <v>1164</v>
      </c>
      <c r="L563" t="s">
        <v>880</v>
      </c>
      <c r="M563" t="s">
        <v>877</v>
      </c>
      <c r="N563">
        <v>2</v>
      </c>
      <c r="O563">
        <v>1.1299999999999866E-2</v>
      </c>
    </row>
    <row r="564" spans="1:15">
      <c r="A564" s="8">
        <v>38585</v>
      </c>
      <c r="B564" t="s">
        <v>84</v>
      </c>
      <c r="C564" t="s">
        <v>286</v>
      </c>
      <c r="D564">
        <v>5</v>
      </c>
      <c r="E564">
        <v>50</v>
      </c>
      <c r="F564" t="s">
        <v>161</v>
      </c>
      <c r="G564" t="s">
        <v>1002</v>
      </c>
      <c r="J564" t="s">
        <v>1165</v>
      </c>
      <c r="L564" t="s">
        <v>880</v>
      </c>
      <c r="M564" t="s">
        <v>877</v>
      </c>
      <c r="N564">
        <v>27</v>
      </c>
      <c r="O564">
        <v>4.7800000000000002E-2</v>
      </c>
    </row>
    <row r="565" spans="1:15">
      <c r="A565" s="8">
        <v>38585</v>
      </c>
      <c r="B565" t="s">
        <v>84</v>
      </c>
      <c r="C565" t="s">
        <v>286</v>
      </c>
      <c r="D565">
        <v>5</v>
      </c>
      <c r="E565">
        <v>50</v>
      </c>
      <c r="F565" t="s">
        <v>161</v>
      </c>
      <c r="G565" t="s">
        <v>1003</v>
      </c>
      <c r="H565" t="s">
        <v>1003</v>
      </c>
      <c r="I565" t="s">
        <v>1166</v>
      </c>
      <c r="J565" t="s">
        <v>1167</v>
      </c>
      <c r="L565" t="s">
        <v>881</v>
      </c>
      <c r="M565" t="s">
        <v>877</v>
      </c>
      <c r="N565">
        <v>8</v>
      </c>
      <c r="O565">
        <v>0.22239999999999999</v>
      </c>
    </row>
    <row r="566" spans="1:15">
      <c r="A566" s="8">
        <v>38585</v>
      </c>
      <c r="B566" t="s">
        <v>84</v>
      </c>
      <c r="C566" t="s">
        <v>286</v>
      </c>
      <c r="D566">
        <v>5</v>
      </c>
      <c r="E566">
        <v>50</v>
      </c>
      <c r="F566" t="s">
        <v>161</v>
      </c>
      <c r="G566" t="s">
        <v>1005</v>
      </c>
      <c r="H566" t="s">
        <v>1168</v>
      </c>
      <c r="I566" t="s">
        <v>1169</v>
      </c>
      <c r="J566" t="s">
        <v>1170</v>
      </c>
      <c r="L566" t="s">
        <v>878</v>
      </c>
      <c r="M566" t="s">
        <v>877</v>
      </c>
      <c r="N566">
        <v>1</v>
      </c>
      <c r="O566">
        <v>3.5999999999999999E-3</v>
      </c>
    </row>
    <row r="567" spans="1:15">
      <c r="A567" s="8">
        <v>38585</v>
      </c>
      <c r="B567" t="s">
        <v>84</v>
      </c>
      <c r="C567" t="s">
        <v>286</v>
      </c>
      <c r="D567">
        <v>5</v>
      </c>
      <c r="E567">
        <v>50</v>
      </c>
      <c r="F567" t="s">
        <v>161</v>
      </c>
      <c r="G567" t="s">
        <v>1007</v>
      </c>
      <c r="H567" t="s">
        <v>1174</v>
      </c>
      <c r="J567" t="s">
        <v>1175</v>
      </c>
      <c r="L567" t="s">
        <v>879</v>
      </c>
      <c r="M567" t="s">
        <v>877</v>
      </c>
      <c r="N567">
        <v>10</v>
      </c>
      <c r="O567">
        <v>0.12490000000000023</v>
      </c>
    </row>
    <row r="568" spans="1:15">
      <c r="A568" s="8">
        <v>38585</v>
      </c>
      <c r="B568" t="s">
        <v>84</v>
      </c>
      <c r="C568" t="s">
        <v>286</v>
      </c>
      <c r="D568">
        <v>5</v>
      </c>
      <c r="E568">
        <v>50</v>
      </c>
      <c r="F568" t="s">
        <v>161</v>
      </c>
      <c r="G568" t="s">
        <v>1081</v>
      </c>
      <c r="H568" t="s">
        <v>1521</v>
      </c>
      <c r="I568" t="s">
        <v>1522</v>
      </c>
      <c r="J568" t="s">
        <v>1523</v>
      </c>
      <c r="L568" t="s">
        <v>879</v>
      </c>
      <c r="M568" t="s">
        <v>877</v>
      </c>
      <c r="N568">
        <v>1</v>
      </c>
      <c r="O568">
        <v>0.54400000000000004</v>
      </c>
    </row>
    <row r="569" spans="1:15">
      <c r="A569" s="8">
        <v>38585</v>
      </c>
      <c r="B569" t="s">
        <v>84</v>
      </c>
      <c r="C569" t="s">
        <v>286</v>
      </c>
      <c r="D569">
        <v>5</v>
      </c>
      <c r="E569">
        <v>50</v>
      </c>
      <c r="F569" t="s">
        <v>161</v>
      </c>
      <c r="G569" t="s">
        <v>1075</v>
      </c>
      <c r="L569" t="s">
        <v>1092</v>
      </c>
      <c r="M569" t="s">
        <v>877</v>
      </c>
      <c r="N569" t="s">
        <v>887</v>
      </c>
      <c r="O569">
        <v>4.6379000000000001</v>
      </c>
    </row>
    <row r="570" spans="1:15">
      <c r="A570" s="8">
        <v>38585</v>
      </c>
      <c r="B570" t="s">
        <v>84</v>
      </c>
      <c r="C570" t="s">
        <v>286</v>
      </c>
      <c r="D570">
        <v>5</v>
      </c>
      <c r="E570">
        <v>50</v>
      </c>
      <c r="F570" t="s">
        <v>161</v>
      </c>
      <c r="G570" t="s">
        <v>891</v>
      </c>
      <c r="H570" t="s">
        <v>1263</v>
      </c>
      <c r="J570" t="s">
        <v>1264</v>
      </c>
      <c r="L570" t="s">
        <v>1070</v>
      </c>
      <c r="M570" t="s">
        <v>877</v>
      </c>
      <c r="N570">
        <v>1</v>
      </c>
      <c r="O570">
        <v>1.2299999999999756E-2</v>
      </c>
    </row>
    <row r="571" spans="1:15">
      <c r="A571" s="8">
        <v>38585</v>
      </c>
      <c r="B571" t="s">
        <v>84</v>
      </c>
      <c r="C571" t="s">
        <v>286</v>
      </c>
      <c r="D571">
        <v>5</v>
      </c>
      <c r="E571">
        <v>50</v>
      </c>
      <c r="F571" t="s">
        <v>161</v>
      </c>
      <c r="G571" t="s">
        <v>1192</v>
      </c>
      <c r="K571" t="s">
        <v>1352</v>
      </c>
      <c r="L571" t="s">
        <v>880</v>
      </c>
      <c r="M571" t="s">
        <v>877</v>
      </c>
      <c r="N571">
        <v>2</v>
      </c>
      <c r="O571">
        <v>0</v>
      </c>
    </row>
    <row r="572" spans="1:15">
      <c r="A572" s="8">
        <v>38585</v>
      </c>
      <c r="B572" t="s">
        <v>84</v>
      </c>
      <c r="C572" t="s">
        <v>236</v>
      </c>
      <c r="D572">
        <v>5</v>
      </c>
      <c r="E572">
        <v>50</v>
      </c>
      <c r="F572" t="s">
        <v>70</v>
      </c>
      <c r="G572" t="s">
        <v>1099</v>
      </c>
      <c r="H572" t="s">
        <v>1550</v>
      </c>
      <c r="I572" t="s">
        <v>1551</v>
      </c>
      <c r="J572" t="s">
        <v>1552</v>
      </c>
      <c r="L572" t="s">
        <v>1095</v>
      </c>
      <c r="M572" t="s">
        <v>877</v>
      </c>
      <c r="N572" t="s">
        <v>887</v>
      </c>
      <c r="O572">
        <v>5.0539999999999994</v>
      </c>
    </row>
    <row r="573" spans="1:15">
      <c r="A573" s="8">
        <v>38585</v>
      </c>
      <c r="B573" t="s">
        <v>84</v>
      </c>
      <c r="C573" t="s">
        <v>69</v>
      </c>
      <c r="D573">
        <v>5</v>
      </c>
      <c r="E573">
        <v>50</v>
      </c>
      <c r="F573" t="s">
        <v>239</v>
      </c>
      <c r="G573" t="s">
        <v>1011</v>
      </c>
      <c r="H573" t="s">
        <v>1382</v>
      </c>
      <c r="I573" t="s">
        <v>1383</v>
      </c>
      <c r="J573" t="s">
        <v>1384</v>
      </c>
      <c r="L573" t="s">
        <v>882</v>
      </c>
      <c r="M573" t="s">
        <v>877</v>
      </c>
      <c r="N573">
        <v>1</v>
      </c>
      <c r="O573">
        <v>7.6999999999998181E-3</v>
      </c>
    </row>
    <row r="574" spans="1:15">
      <c r="A574" s="8">
        <v>38585</v>
      </c>
      <c r="B574" t="s">
        <v>84</v>
      </c>
      <c r="C574" t="s">
        <v>69</v>
      </c>
      <c r="D574">
        <v>5</v>
      </c>
      <c r="E574">
        <v>50</v>
      </c>
      <c r="F574" t="s">
        <v>239</v>
      </c>
      <c r="G574" t="s">
        <v>1126</v>
      </c>
      <c r="K574" t="s">
        <v>1353</v>
      </c>
      <c r="L574" t="s">
        <v>880</v>
      </c>
      <c r="M574" t="s">
        <v>877</v>
      </c>
      <c r="N574">
        <v>118</v>
      </c>
      <c r="O574">
        <v>4.8999999999999998E-3</v>
      </c>
    </row>
    <row r="575" spans="1:15">
      <c r="A575" s="8">
        <v>38585</v>
      </c>
      <c r="B575" t="s">
        <v>84</v>
      </c>
      <c r="C575" t="s">
        <v>69</v>
      </c>
      <c r="D575">
        <v>5</v>
      </c>
      <c r="E575">
        <v>50</v>
      </c>
      <c r="F575" t="s">
        <v>239</v>
      </c>
      <c r="G575" t="s">
        <v>894</v>
      </c>
      <c r="H575" t="s">
        <v>1385</v>
      </c>
      <c r="I575" t="s">
        <v>1269</v>
      </c>
      <c r="J575" t="s">
        <v>1387</v>
      </c>
      <c r="L575" t="s">
        <v>881</v>
      </c>
      <c r="M575" t="s">
        <v>877</v>
      </c>
      <c r="N575">
        <v>3</v>
      </c>
      <c r="O575">
        <v>6.7999999999999996E-3</v>
      </c>
    </row>
    <row r="576" spans="1:15">
      <c r="A576" s="8">
        <v>38585</v>
      </c>
      <c r="B576" t="s">
        <v>84</v>
      </c>
      <c r="C576" t="s">
        <v>69</v>
      </c>
      <c r="D576">
        <v>5</v>
      </c>
      <c r="E576">
        <v>50</v>
      </c>
      <c r="F576" t="s">
        <v>239</v>
      </c>
      <c r="G576" t="s">
        <v>1014</v>
      </c>
      <c r="H576" t="s">
        <v>1391</v>
      </c>
      <c r="J576" t="s">
        <v>1392</v>
      </c>
      <c r="L576" t="s">
        <v>880</v>
      </c>
      <c r="M576" t="s">
        <v>877</v>
      </c>
      <c r="N576">
        <v>2</v>
      </c>
      <c r="O576">
        <v>0</v>
      </c>
    </row>
    <row r="577" spans="1:15">
      <c r="A577" s="8">
        <v>38585</v>
      </c>
      <c r="B577" t="s">
        <v>84</v>
      </c>
      <c r="C577" t="s">
        <v>69</v>
      </c>
      <c r="D577">
        <v>5</v>
      </c>
      <c r="E577">
        <v>50</v>
      </c>
      <c r="F577" t="s">
        <v>1200</v>
      </c>
      <c r="G577" t="s">
        <v>1016</v>
      </c>
      <c r="H577" t="s">
        <v>1393</v>
      </c>
      <c r="J577" t="s">
        <v>1394</v>
      </c>
      <c r="L577" t="s">
        <v>881</v>
      </c>
      <c r="M577" t="s">
        <v>877</v>
      </c>
      <c r="N577">
        <v>30</v>
      </c>
      <c r="O577">
        <v>6.1799999999999855E-2</v>
      </c>
    </row>
    <row r="578" spans="1:15">
      <c r="A578" s="8">
        <v>38585</v>
      </c>
      <c r="B578" t="s">
        <v>84</v>
      </c>
      <c r="C578" t="s">
        <v>236</v>
      </c>
      <c r="D578">
        <v>5</v>
      </c>
      <c r="E578">
        <v>50</v>
      </c>
      <c r="F578" t="s">
        <v>1200</v>
      </c>
      <c r="G578" t="s">
        <v>1017</v>
      </c>
      <c r="K578" t="s">
        <v>1395</v>
      </c>
      <c r="L578" t="s">
        <v>884</v>
      </c>
      <c r="M578" t="s">
        <v>877</v>
      </c>
      <c r="N578">
        <v>200</v>
      </c>
      <c r="O578">
        <v>8.5000000000000006E-2</v>
      </c>
    </row>
    <row r="579" spans="1:15">
      <c r="A579" s="8">
        <v>38585</v>
      </c>
      <c r="B579" t="s">
        <v>84</v>
      </c>
      <c r="C579" t="s">
        <v>69</v>
      </c>
      <c r="D579">
        <v>5</v>
      </c>
      <c r="E579">
        <v>50</v>
      </c>
      <c r="F579" t="s">
        <v>1200</v>
      </c>
      <c r="G579" t="s">
        <v>1018</v>
      </c>
      <c r="H579" t="s">
        <v>1396</v>
      </c>
      <c r="I579" t="s">
        <v>1397</v>
      </c>
      <c r="J579" t="s">
        <v>1398</v>
      </c>
      <c r="L579" t="s">
        <v>881</v>
      </c>
      <c r="M579" t="s">
        <v>877</v>
      </c>
      <c r="N579">
        <v>8</v>
      </c>
      <c r="O579">
        <v>3.04E-2</v>
      </c>
    </row>
    <row r="580" spans="1:15">
      <c r="A580" s="8">
        <v>38585</v>
      </c>
      <c r="B580" t="s">
        <v>84</v>
      </c>
      <c r="C580" t="s">
        <v>69</v>
      </c>
      <c r="D580">
        <v>5</v>
      </c>
      <c r="E580">
        <v>50</v>
      </c>
      <c r="F580" t="s">
        <v>1200</v>
      </c>
      <c r="G580" t="s">
        <v>1019</v>
      </c>
      <c r="H580" t="s">
        <v>1399</v>
      </c>
      <c r="I580" t="s">
        <v>1400</v>
      </c>
      <c r="J580" t="s">
        <v>1401</v>
      </c>
      <c r="L580" t="s">
        <v>881</v>
      </c>
      <c r="M580" t="s">
        <v>877</v>
      </c>
      <c r="N580">
        <v>1</v>
      </c>
      <c r="O580">
        <v>1.9999999999997797E-4</v>
      </c>
    </row>
    <row r="581" spans="1:15">
      <c r="A581" s="8">
        <v>38585</v>
      </c>
      <c r="B581" t="s">
        <v>84</v>
      </c>
      <c r="C581" t="s">
        <v>69</v>
      </c>
      <c r="D581">
        <v>5</v>
      </c>
      <c r="E581">
        <v>50</v>
      </c>
      <c r="F581" t="s">
        <v>1200</v>
      </c>
      <c r="G581" t="s">
        <v>1022</v>
      </c>
      <c r="H581" t="s">
        <v>1404</v>
      </c>
      <c r="I581" t="s">
        <v>1405</v>
      </c>
      <c r="J581" t="s">
        <v>1406</v>
      </c>
      <c r="K581" t="s">
        <v>1407</v>
      </c>
      <c r="L581" t="s">
        <v>882</v>
      </c>
      <c r="M581" t="s">
        <v>877</v>
      </c>
      <c r="N581">
        <v>4</v>
      </c>
      <c r="O581">
        <v>0</v>
      </c>
    </row>
    <row r="582" spans="1:15">
      <c r="A582" s="8">
        <v>38585</v>
      </c>
      <c r="B582" t="s">
        <v>84</v>
      </c>
      <c r="C582" t="s">
        <v>69</v>
      </c>
      <c r="D582">
        <v>5</v>
      </c>
      <c r="E582">
        <v>50</v>
      </c>
      <c r="F582" t="s">
        <v>1200</v>
      </c>
      <c r="G582" t="s">
        <v>1023</v>
      </c>
      <c r="H582" t="s">
        <v>1408</v>
      </c>
      <c r="I582" t="s">
        <v>1409</v>
      </c>
      <c r="J582" t="s">
        <v>1410</v>
      </c>
      <c r="L582" t="s">
        <v>881</v>
      </c>
      <c r="M582" t="s">
        <v>877</v>
      </c>
      <c r="N582">
        <v>70</v>
      </c>
      <c r="O582">
        <v>4.53E-2</v>
      </c>
    </row>
    <row r="583" spans="1:15">
      <c r="A583" s="8">
        <v>38585</v>
      </c>
      <c r="B583" t="s">
        <v>84</v>
      </c>
      <c r="C583" t="s">
        <v>236</v>
      </c>
      <c r="D583">
        <v>5</v>
      </c>
      <c r="E583">
        <v>50</v>
      </c>
      <c r="F583" t="s">
        <v>1200</v>
      </c>
      <c r="G583" t="s">
        <v>1026</v>
      </c>
      <c r="K583" t="s">
        <v>1417</v>
      </c>
      <c r="L583" t="s">
        <v>882</v>
      </c>
      <c r="M583" t="s">
        <v>877</v>
      </c>
      <c r="N583">
        <v>10</v>
      </c>
      <c r="O583">
        <v>2.7699999999999836E-2</v>
      </c>
    </row>
    <row r="584" spans="1:15">
      <c r="A584" s="8">
        <v>38585</v>
      </c>
      <c r="B584" t="s">
        <v>84</v>
      </c>
      <c r="C584" t="s">
        <v>69</v>
      </c>
      <c r="D584">
        <v>5</v>
      </c>
      <c r="E584">
        <v>50</v>
      </c>
      <c r="F584" t="s">
        <v>1200</v>
      </c>
      <c r="G584" t="s">
        <v>897</v>
      </c>
      <c r="H584" t="s">
        <v>1085</v>
      </c>
      <c r="J584" t="s">
        <v>1276</v>
      </c>
      <c r="L584" t="s">
        <v>881</v>
      </c>
      <c r="M584" t="s">
        <v>877</v>
      </c>
      <c r="N584">
        <v>2</v>
      </c>
      <c r="O584">
        <v>3.2300000000000002E-2</v>
      </c>
    </row>
    <row r="585" spans="1:15">
      <c r="A585" s="8">
        <v>38585</v>
      </c>
      <c r="B585" t="s">
        <v>84</v>
      </c>
      <c r="C585" t="s">
        <v>69</v>
      </c>
      <c r="D585">
        <v>5</v>
      </c>
      <c r="E585">
        <v>50</v>
      </c>
      <c r="F585" t="s">
        <v>1200</v>
      </c>
      <c r="G585" t="s">
        <v>1027</v>
      </c>
      <c r="H585" t="s">
        <v>1418</v>
      </c>
      <c r="J585" t="s">
        <v>1419</v>
      </c>
      <c r="L585" t="s">
        <v>881</v>
      </c>
      <c r="M585" t="s">
        <v>877</v>
      </c>
      <c r="N585">
        <v>32</v>
      </c>
      <c r="O585">
        <v>0.1865</v>
      </c>
    </row>
    <row r="586" spans="1:15">
      <c r="A586" s="8">
        <v>38585</v>
      </c>
      <c r="B586" t="s">
        <v>84</v>
      </c>
      <c r="C586" t="s">
        <v>69</v>
      </c>
      <c r="D586">
        <v>5</v>
      </c>
      <c r="E586">
        <v>50</v>
      </c>
      <c r="F586" t="s">
        <v>1200</v>
      </c>
      <c r="G586" t="s">
        <v>1028</v>
      </c>
      <c r="H586" t="s">
        <v>1420</v>
      </c>
      <c r="J586" t="s">
        <v>1421</v>
      </c>
      <c r="L586" t="s">
        <v>881</v>
      </c>
      <c r="M586" t="s">
        <v>877</v>
      </c>
      <c r="N586">
        <v>92</v>
      </c>
      <c r="O586">
        <v>0.21340000000000001</v>
      </c>
    </row>
    <row r="587" spans="1:15">
      <c r="A587" s="8">
        <v>38585</v>
      </c>
      <c r="B587" t="s">
        <v>84</v>
      </c>
      <c r="C587" t="s">
        <v>69</v>
      </c>
      <c r="D587">
        <v>5</v>
      </c>
      <c r="E587">
        <v>50</v>
      </c>
      <c r="F587" t="s">
        <v>1200</v>
      </c>
      <c r="G587" t="s">
        <v>1029</v>
      </c>
      <c r="H587" t="s">
        <v>1422</v>
      </c>
      <c r="I587" t="s">
        <v>1423</v>
      </c>
      <c r="J587" t="s">
        <v>1424</v>
      </c>
      <c r="L587" t="s">
        <v>881</v>
      </c>
      <c r="M587" t="s">
        <v>877</v>
      </c>
      <c r="N587">
        <v>7</v>
      </c>
      <c r="O587">
        <v>4.2999999999997485E-3</v>
      </c>
    </row>
    <row r="588" spans="1:15">
      <c r="A588" s="8">
        <v>38585</v>
      </c>
      <c r="B588" t="s">
        <v>84</v>
      </c>
      <c r="C588" t="s">
        <v>236</v>
      </c>
      <c r="D588">
        <v>5</v>
      </c>
      <c r="E588">
        <v>50</v>
      </c>
      <c r="F588" t="s">
        <v>1200</v>
      </c>
      <c r="G588" t="s">
        <v>1030</v>
      </c>
      <c r="H588" t="s">
        <v>1422</v>
      </c>
      <c r="I588" t="s">
        <v>1423</v>
      </c>
      <c r="J588" t="s">
        <v>1424</v>
      </c>
      <c r="L588" t="s">
        <v>881</v>
      </c>
      <c r="M588" t="s">
        <v>877</v>
      </c>
      <c r="N588">
        <v>13</v>
      </c>
      <c r="O588">
        <v>0.85189999999999999</v>
      </c>
    </row>
    <row r="589" spans="1:15">
      <c r="A589" s="8">
        <v>38585</v>
      </c>
      <c r="B589" t="s">
        <v>84</v>
      </c>
      <c r="C589" t="s">
        <v>69</v>
      </c>
      <c r="D589">
        <v>5</v>
      </c>
      <c r="E589">
        <v>50</v>
      </c>
      <c r="F589" t="s">
        <v>1200</v>
      </c>
      <c r="G589" t="s">
        <v>1031</v>
      </c>
      <c r="H589" t="s">
        <v>1422</v>
      </c>
      <c r="I589" t="s">
        <v>1425</v>
      </c>
      <c r="J589" t="s">
        <v>1424</v>
      </c>
      <c r="L589" t="s">
        <v>881</v>
      </c>
      <c r="M589" t="s">
        <v>877</v>
      </c>
      <c r="N589">
        <v>23</v>
      </c>
      <c r="O589">
        <v>4.4599999999999973E-2</v>
      </c>
    </row>
    <row r="590" spans="1:15">
      <c r="A590" s="8">
        <v>38585</v>
      </c>
      <c r="B590" t="s">
        <v>84</v>
      </c>
      <c r="C590" t="s">
        <v>69</v>
      </c>
      <c r="D590">
        <v>5</v>
      </c>
      <c r="E590">
        <v>50</v>
      </c>
      <c r="F590" t="s">
        <v>1200</v>
      </c>
      <c r="G590" t="s">
        <v>1032</v>
      </c>
      <c r="H590" t="s">
        <v>1426</v>
      </c>
      <c r="I590" t="s">
        <v>1277</v>
      </c>
      <c r="J590" t="s">
        <v>1427</v>
      </c>
      <c r="L590" t="s">
        <v>880</v>
      </c>
      <c r="M590" t="s">
        <v>877</v>
      </c>
      <c r="N590">
        <v>3</v>
      </c>
      <c r="O590">
        <v>0.13070000000000001</v>
      </c>
    </row>
    <row r="591" spans="1:15">
      <c r="A591" s="8">
        <v>38585</v>
      </c>
      <c r="B591" t="s">
        <v>84</v>
      </c>
      <c r="C591" t="s">
        <v>69</v>
      </c>
      <c r="D591">
        <v>5</v>
      </c>
      <c r="E591">
        <v>50</v>
      </c>
      <c r="F591" t="s">
        <v>1200</v>
      </c>
      <c r="G591" t="s">
        <v>1033</v>
      </c>
      <c r="H591" t="s">
        <v>966</v>
      </c>
      <c r="J591" t="s">
        <v>1428</v>
      </c>
      <c r="L591" t="s">
        <v>881</v>
      </c>
      <c r="M591" t="s">
        <v>877</v>
      </c>
      <c r="N591">
        <v>2</v>
      </c>
      <c r="O591">
        <v>0</v>
      </c>
    </row>
    <row r="592" spans="1:15">
      <c r="A592" s="8">
        <v>38585</v>
      </c>
      <c r="B592" t="s">
        <v>84</v>
      </c>
      <c r="C592" t="s">
        <v>69</v>
      </c>
      <c r="D592">
        <v>5</v>
      </c>
      <c r="E592">
        <v>50</v>
      </c>
      <c r="F592" t="s">
        <v>1200</v>
      </c>
      <c r="G592" t="s">
        <v>1034</v>
      </c>
      <c r="H592" t="s">
        <v>1429</v>
      </c>
      <c r="I592" t="s">
        <v>1430</v>
      </c>
      <c r="J592" t="s">
        <v>1431</v>
      </c>
      <c r="L592" t="s">
        <v>881</v>
      </c>
      <c r="M592" t="s">
        <v>877</v>
      </c>
      <c r="N592">
        <v>78</v>
      </c>
      <c r="O592">
        <v>1.1165</v>
      </c>
    </row>
    <row r="593" spans="1:15">
      <c r="A593" s="8">
        <v>38585</v>
      </c>
      <c r="B593" t="s">
        <v>84</v>
      </c>
      <c r="C593" t="s">
        <v>236</v>
      </c>
      <c r="D593">
        <v>5</v>
      </c>
      <c r="E593">
        <v>50</v>
      </c>
      <c r="F593" t="s">
        <v>1200</v>
      </c>
      <c r="G593" t="s">
        <v>1035</v>
      </c>
      <c r="J593" t="s">
        <v>1432</v>
      </c>
      <c r="K593" t="s">
        <v>1433</v>
      </c>
      <c r="L593" t="s">
        <v>882</v>
      </c>
      <c r="M593" t="s">
        <v>877</v>
      </c>
      <c r="N593">
        <v>16</v>
      </c>
      <c r="O593">
        <v>8.0000000000000002E-3</v>
      </c>
    </row>
    <row r="594" spans="1:15">
      <c r="A594" s="8">
        <v>38585</v>
      </c>
      <c r="B594" t="s">
        <v>84</v>
      </c>
      <c r="C594" t="s">
        <v>69</v>
      </c>
      <c r="D594">
        <v>5</v>
      </c>
      <c r="E594">
        <v>50</v>
      </c>
      <c r="F594" t="s">
        <v>1200</v>
      </c>
      <c r="G594" t="s">
        <v>860</v>
      </c>
      <c r="J594" t="s">
        <v>1436</v>
      </c>
      <c r="L594" t="s">
        <v>880</v>
      </c>
      <c r="M594" t="s">
        <v>877</v>
      </c>
      <c r="N594">
        <v>37</v>
      </c>
      <c r="O594">
        <v>8.1199999999999939E-2</v>
      </c>
    </row>
    <row r="595" spans="1:15">
      <c r="A595" s="8">
        <v>38585</v>
      </c>
      <c r="B595" t="s">
        <v>84</v>
      </c>
      <c r="C595" t="s">
        <v>69</v>
      </c>
      <c r="D595">
        <v>5</v>
      </c>
      <c r="E595">
        <v>50</v>
      </c>
      <c r="F595" t="s">
        <v>1200</v>
      </c>
      <c r="G595" t="s">
        <v>1196</v>
      </c>
      <c r="H595" t="s">
        <v>1571</v>
      </c>
      <c r="I595" t="s">
        <v>1572</v>
      </c>
      <c r="J595" t="s">
        <v>1573</v>
      </c>
      <c r="L595" t="s">
        <v>880</v>
      </c>
      <c r="M595" t="s">
        <v>877</v>
      </c>
      <c r="N595">
        <v>1</v>
      </c>
      <c r="O595">
        <v>1.14E-2</v>
      </c>
    </row>
    <row r="596" spans="1:15">
      <c r="A596" s="8">
        <v>38585</v>
      </c>
      <c r="B596" t="s">
        <v>84</v>
      </c>
      <c r="C596" t="s">
        <v>69</v>
      </c>
      <c r="D596">
        <v>5</v>
      </c>
      <c r="E596">
        <v>50</v>
      </c>
      <c r="F596" t="s">
        <v>1200</v>
      </c>
      <c r="G596" t="s">
        <v>1063</v>
      </c>
      <c r="H596" t="s">
        <v>1500</v>
      </c>
      <c r="I596" t="s">
        <v>1501</v>
      </c>
      <c r="J596" t="s">
        <v>1502</v>
      </c>
      <c r="L596" t="s">
        <v>881</v>
      </c>
      <c r="M596" t="s">
        <v>877</v>
      </c>
      <c r="N596">
        <v>109</v>
      </c>
      <c r="O596">
        <v>0.17660000000000001</v>
      </c>
    </row>
    <row r="597" spans="1:15">
      <c r="A597" s="8">
        <v>38585</v>
      </c>
      <c r="B597" t="s">
        <v>84</v>
      </c>
      <c r="C597" t="s">
        <v>69</v>
      </c>
      <c r="D597">
        <v>5</v>
      </c>
      <c r="E597">
        <v>50</v>
      </c>
      <c r="F597" t="s">
        <v>1200</v>
      </c>
      <c r="G597" t="s">
        <v>1064</v>
      </c>
      <c r="J597" t="s">
        <v>1503</v>
      </c>
      <c r="L597" t="s">
        <v>886</v>
      </c>
      <c r="M597" t="s">
        <v>877</v>
      </c>
      <c r="N597">
        <v>2</v>
      </c>
      <c r="O597">
        <v>1.29E-2</v>
      </c>
    </row>
    <row r="598" spans="1:15">
      <c r="A598" s="8">
        <v>38585</v>
      </c>
      <c r="B598" t="s">
        <v>84</v>
      </c>
      <c r="C598" t="s">
        <v>236</v>
      </c>
      <c r="D598">
        <v>5</v>
      </c>
      <c r="E598">
        <v>50</v>
      </c>
      <c r="F598" t="s">
        <v>1200</v>
      </c>
      <c r="G598" t="s">
        <v>1015</v>
      </c>
      <c r="L598" t="s">
        <v>883</v>
      </c>
      <c r="M598" t="s">
        <v>883</v>
      </c>
      <c r="N598" t="s">
        <v>887</v>
      </c>
      <c r="O598">
        <v>43.759500000000003</v>
      </c>
    </row>
    <row r="599" spans="1:15">
      <c r="A599" s="8">
        <v>38585</v>
      </c>
      <c r="B599" t="s">
        <v>84</v>
      </c>
      <c r="C599" t="s">
        <v>69</v>
      </c>
      <c r="D599">
        <v>5</v>
      </c>
      <c r="E599">
        <v>50</v>
      </c>
      <c r="F599" t="s">
        <v>1200</v>
      </c>
      <c r="G599" t="s">
        <v>1088</v>
      </c>
      <c r="K599" t="s">
        <v>1252</v>
      </c>
      <c r="L599" t="s">
        <v>879</v>
      </c>
      <c r="M599" t="s">
        <v>877</v>
      </c>
      <c r="N599">
        <v>1</v>
      </c>
      <c r="O599">
        <v>1.6000000000002679E-3</v>
      </c>
    </row>
    <row r="600" spans="1:15">
      <c r="A600" s="8">
        <v>38585</v>
      </c>
      <c r="B600" t="s">
        <v>84</v>
      </c>
      <c r="C600" t="s">
        <v>69</v>
      </c>
      <c r="D600">
        <v>5</v>
      </c>
      <c r="E600">
        <v>50</v>
      </c>
      <c r="F600" t="s">
        <v>1200</v>
      </c>
      <c r="G600" t="s">
        <v>1086</v>
      </c>
      <c r="L600" t="s">
        <v>1093</v>
      </c>
      <c r="M600" t="s">
        <v>877</v>
      </c>
      <c r="N600" t="s">
        <v>887</v>
      </c>
      <c r="O600">
        <v>6.6416000000000004</v>
      </c>
    </row>
    <row r="601" spans="1:15">
      <c r="A601" s="8">
        <v>38585</v>
      </c>
      <c r="B601" t="s">
        <v>84</v>
      </c>
      <c r="C601" t="s">
        <v>69</v>
      </c>
      <c r="D601">
        <v>5</v>
      </c>
      <c r="E601">
        <v>50</v>
      </c>
      <c r="F601" t="s">
        <v>1200</v>
      </c>
      <c r="G601" t="s">
        <v>875</v>
      </c>
      <c r="J601" t="s">
        <v>1256</v>
      </c>
      <c r="L601" t="s">
        <v>886</v>
      </c>
      <c r="M601" t="s">
        <v>877</v>
      </c>
      <c r="N601">
        <v>2</v>
      </c>
      <c r="O601">
        <v>6.0000000000000001E-3</v>
      </c>
    </row>
    <row r="602" spans="1:15">
      <c r="A602" s="8">
        <v>38585</v>
      </c>
      <c r="B602" t="s">
        <v>84</v>
      </c>
      <c r="C602" t="s">
        <v>236</v>
      </c>
      <c r="D602">
        <v>5</v>
      </c>
      <c r="E602">
        <v>50</v>
      </c>
      <c r="F602" t="s">
        <v>1200</v>
      </c>
      <c r="G602" t="s">
        <v>1199</v>
      </c>
      <c r="K602" t="s">
        <v>1354</v>
      </c>
      <c r="L602" t="s">
        <v>879</v>
      </c>
      <c r="M602" t="s">
        <v>877</v>
      </c>
      <c r="N602">
        <v>1</v>
      </c>
      <c r="O602">
        <v>1.32E-2</v>
      </c>
    </row>
    <row r="603" spans="1:15">
      <c r="A603" s="8">
        <v>38585</v>
      </c>
      <c r="B603" t="s">
        <v>84</v>
      </c>
      <c r="C603" t="s">
        <v>69</v>
      </c>
      <c r="D603">
        <v>5</v>
      </c>
      <c r="E603">
        <v>50</v>
      </c>
      <c r="F603" t="s">
        <v>1200</v>
      </c>
      <c r="G603" t="s">
        <v>1079</v>
      </c>
      <c r="H603" t="s">
        <v>1355</v>
      </c>
      <c r="I603" t="s">
        <v>1356</v>
      </c>
      <c r="J603" t="s">
        <v>1079</v>
      </c>
      <c r="L603" t="s">
        <v>881</v>
      </c>
      <c r="M603" t="s">
        <v>877</v>
      </c>
      <c r="N603">
        <v>10</v>
      </c>
      <c r="O603">
        <v>0.18759999999999977</v>
      </c>
    </row>
    <row r="604" spans="1:15">
      <c r="A604" s="8">
        <v>38585</v>
      </c>
      <c r="B604" t="s">
        <v>84</v>
      </c>
      <c r="C604" t="s">
        <v>69</v>
      </c>
      <c r="D604">
        <v>6</v>
      </c>
      <c r="E604">
        <v>51</v>
      </c>
      <c r="F604" t="s">
        <v>391</v>
      </c>
      <c r="G604" t="s">
        <v>1001</v>
      </c>
      <c r="H604" t="s">
        <v>1163</v>
      </c>
      <c r="J604" t="s">
        <v>1164</v>
      </c>
      <c r="L604" t="s">
        <v>880</v>
      </c>
      <c r="M604" t="s">
        <v>877</v>
      </c>
      <c r="N604">
        <v>7</v>
      </c>
      <c r="O604">
        <v>0.10139999999999993</v>
      </c>
    </row>
    <row r="605" spans="1:15">
      <c r="A605" s="8">
        <v>38585</v>
      </c>
      <c r="B605" t="s">
        <v>84</v>
      </c>
      <c r="C605" t="s">
        <v>69</v>
      </c>
      <c r="D605">
        <v>6</v>
      </c>
      <c r="E605">
        <v>51</v>
      </c>
      <c r="F605" t="s">
        <v>391</v>
      </c>
      <c r="G605" t="s">
        <v>1002</v>
      </c>
      <c r="J605" t="s">
        <v>1165</v>
      </c>
      <c r="L605" t="s">
        <v>880</v>
      </c>
      <c r="M605" t="s">
        <v>877</v>
      </c>
      <c r="N605">
        <v>47</v>
      </c>
      <c r="O605">
        <v>0.34600000000000009</v>
      </c>
    </row>
    <row r="606" spans="1:15">
      <c r="A606" s="8">
        <v>38585</v>
      </c>
      <c r="B606" t="s">
        <v>84</v>
      </c>
      <c r="C606" t="s">
        <v>69</v>
      </c>
      <c r="D606">
        <v>6</v>
      </c>
      <c r="E606">
        <v>51</v>
      </c>
      <c r="F606" t="s">
        <v>391</v>
      </c>
      <c r="G606" t="s">
        <v>1003</v>
      </c>
      <c r="H606" t="s">
        <v>1003</v>
      </c>
      <c r="I606" t="s">
        <v>1166</v>
      </c>
      <c r="J606" t="s">
        <v>1167</v>
      </c>
      <c r="L606" t="s">
        <v>881</v>
      </c>
      <c r="M606" t="s">
        <v>877</v>
      </c>
      <c r="N606">
        <v>2</v>
      </c>
      <c r="O606">
        <v>1.1699999999999822E-2</v>
      </c>
    </row>
    <row r="607" spans="1:15">
      <c r="A607" s="8">
        <v>38585</v>
      </c>
      <c r="B607" t="s">
        <v>84</v>
      </c>
      <c r="C607" t="s">
        <v>69</v>
      </c>
      <c r="D607">
        <v>6</v>
      </c>
      <c r="E607">
        <v>51</v>
      </c>
      <c r="F607" t="s">
        <v>391</v>
      </c>
      <c r="G607" t="s">
        <v>1005</v>
      </c>
      <c r="H607" t="s">
        <v>1168</v>
      </c>
      <c r="I607" t="s">
        <v>1169</v>
      </c>
      <c r="J607" t="s">
        <v>1170</v>
      </c>
      <c r="L607" t="s">
        <v>878</v>
      </c>
      <c r="M607" t="s">
        <v>877</v>
      </c>
      <c r="N607">
        <v>2</v>
      </c>
      <c r="O607">
        <v>1.4000000000002899E-3</v>
      </c>
    </row>
    <row r="608" spans="1:15">
      <c r="A608" s="8">
        <v>38585</v>
      </c>
      <c r="B608" t="s">
        <v>84</v>
      </c>
      <c r="C608" t="s">
        <v>69</v>
      </c>
      <c r="D608">
        <v>6</v>
      </c>
      <c r="E608">
        <v>51</v>
      </c>
      <c r="F608" t="s">
        <v>391</v>
      </c>
      <c r="G608" t="s">
        <v>1007</v>
      </c>
      <c r="H608" t="s">
        <v>1174</v>
      </c>
      <c r="J608" t="s">
        <v>1175</v>
      </c>
      <c r="L608" t="s">
        <v>879</v>
      </c>
      <c r="M608" t="s">
        <v>877</v>
      </c>
      <c r="N608">
        <v>2</v>
      </c>
      <c r="O608">
        <v>1.4800000000000146E-2</v>
      </c>
    </row>
    <row r="609" spans="1:15">
      <c r="A609" s="8">
        <v>38585</v>
      </c>
      <c r="B609" t="s">
        <v>84</v>
      </c>
      <c r="C609" t="s">
        <v>69</v>
      </c>
      <c r="D609">
        <v>6</v>
      </c>
      <c r="E609">
        <v>51</v>
      </c>
      <c r="F609" t="s">
        <v>391</v>
      </c>
      <c r="G609" t="s">
        <v>1081</v>
      </c>
      <c r="H609" t="s">
        <v>1521</v>
      </c>
      <c r="I609" t="s">
        <v>1522</v>
      </c>
      <c r="J609" t="s">
        <v>1523</v>
      </c>
      <c r="L609" t="s">
        <v>879</v>
      </c>
      <c r="M609" t="s">
        <v>877</v>
      </c>
      <c r="N609">
        <v>4</v>
      </c>
      <c r="O609">
        <v>0.23310000000000031</v>
      </c>
    </row>
    <row r="610" spans="1:15">
      <c r="A610" s="8">
        <v>38585</v>
      </c>
      <c r="B610" t="s">
        <v>84</v>
      </c>
      <c r="C610" t="s">
        <v>69</v>
      </c>
      <c r="D610">
        <v>6</v>
      </c>
      <c r="E610">
        <v>51</v>
      </c>
      <c r="F610" t="s">
        <v>391</v>
      </c>
      <c r="G610" t="s">
        <v>1075</v>
      </c>
      <c r="L610" t="s">
        <v>1092</v>
      </c>
      <c r="M610" t="s">
        <v>877</v>
      </c>
      <c r="N610">
        <v>3</v>
      </c>
      <c r="O610">
        <v>9.7645999999999997</v>
      </c>
    </row>
    <row r="611" spans="1:15">
      <c r="A611" s="8">
        <v>38585</v>
      </c>
      <c r="B611" t="s">
        <v>84</v>
      </c>
      <c r="C611" t="s">
        <v>69</v>
      </c>
      <c r="D611">
        <v>6</v>
      </c>
      <c r="E611">
        <v>51</v>
      </c>
      <c r="F611" t="s">
        <v>391</v>
      </c>
      <c r="G611" t="s">
        <v>1082</v>
      </c>
      <c r="H611" t="s">
        <v>1524</v>
      </c>
      <c r="I611" t="s">
        <v>1525</v>
      </c>
      <c r="J611" t="s">
        <v>1526</v>
      </c>
      <c r="L611" t="s">
        <v>881</v>
      </c>
      <c r="M611" t="s">
        <v>877</v>
      </c>
      <c r="N611">
        <v>4</v>
      </c>
      <c r="O611">
        <v>7.2599999999999998E-2</v>
      </c>
    </row>
    <row r="612" spans="1:15">
      <c r="A612" s="8">
        <v>38585</v>
      </c>
      <c r="B612" t="s">
        <v>84</v>
      </c>
      <c r="C612" t="s">
        <v>69</v>
      </c>
      <c r="D612">
        <v>6</v>
      </c>
      <c r="E612">
        <v>51</v>
      </c>
      <c r="F612" t="s">
        <v>391</v>
      </c>
      <c r="G612" t="s">
        <v>891</v>
      </c>
      <c r="H612" t="s">
        <v>1263</v>
      </c>
      <c r="J612" t="s">
        <v>1264</v>
      </c>
      <c r="L612" t="s">
        <v>1070</v>
      </c>
      <c r="M612" t="s">
        <v>877</v>
      </c>
      <c r="N612">
        <v>1</v>
      </c>
      <c r="O612">
        <v>3.7300000000000111E-2</v>
      </c>
    </row>
    <row r="613" spans="1:15">
      <c r="A613" s="8">
        <v>38585</v>
      </c>
      <c r="B613" t="s">
        <v>84</v>
      </c>
      <c r="C613" t="s">
        <v>69</v>
      </c>
      <c r="D613">
        <v>6</v>
      </c>
      <c r="E613">
        <v>51</v>
      </c>
      <c r="F613" t="s">
        <v>391</v>
      </c>
      <c r="G613" t="s">
        <v>1192</v>
      </c>
      <c r="K613" t="s">
        <v>1352</v>
      </c>
      <c r="L613" t="s">
        <v>880</v>
      </c>
      <c r="M613" t="s">
        <v>877</v>
      </c>
      <c r="N613">
        <v>7</v>
      </c>
      <c r="O613">
        <v>9.9999999999988987E-4</v>
      </c>
    </row>
    <row r="614" spans="1:15">
      <c r="A614" s="8">
        <v>38585</v>
      </c>
      <c r="B614" t="s">
        <v>84</v>
      </c>
      <c r="C614" t="s">
        <v>286</v>
      </c>
      <c r="D614">
        <v>6</v>
      </c>
      <c r="E614">
        <v>51</v>
      </c>
      <c r="F614" t="s">
        <v>67</v>
      </c>
      <c r="G614" t="s">
        <v>1099</v>
      </c>
      <c r="H614" t="s">
        <v>1550</v>
      </c>
      <c r="I614" t="s">
        <v>1551</v>
      </c>
      <c r="J614" t="s">
        <v>1552</v>
      </c>
      <c r="L614" t="s">
        <v>1095</v>
      </c>
      <c r="M614" t="s">
        <v>877</v>
      </c>
      <c r="N614" t="s">
        <v>887</v>
      </c>
      <c r="O614">
        <v>33.0182</v>
      </c>
    </row>
    <row r="615" spans="1:15">
      <c r="A615" s="8">
        <v>38585</v>
      </c>
      <c r="B615" t="s">
        <v>84</v>
      </c>
      <c r="C615" t="s">
        <v>69</v>
      </c>
      <c r="D615">
        <v>6</v>
      </c>
      <c r="E615">
        <v>51</v>
      </c>
      <c r="F615" t="s">
        <v>1194</v>
      </c>
      <c r="G615" t="s">
        <v>1011</v>
      </c>
      <c r="H615" t="s">
        <v>1382</v>
      </c>
      <c r="I615" t="s">
        <v>1383</v>
      </c>
      <c r="J615" t="s">
        <v>1384</v>
      </c>
      <c r="L615" t="s">
        <v>882</v>
      </c>
      <c r="M615" t="s">
        <v>877</v>
      </c>
      <c r="N615">
        <v>1</v>
      </c>
      <c r="O615">
        <v>7.0000000000014495E-4</v>
      </c>
    </row>
    <row r="616" spans="1:15">
      <c r="A616" s="8">
        <v>38585</v>
      </c>
      <c r="B616" t="s">
        <v>84</v>
      </c>
      <c r="C616" t="s">
        <v>69</v>
      </c>
      <c r="D616">
        <v>6</v>
      </c>
      <c r="E616">
        <v>51</v>
      </c>
      <c r="F616" t="s">
        <v>1194</v>
      </c>
      <c r="G616" t="s">
        <v>894</v>
      </c>
      <c r="H616" t="s">
        <v>1385</v>
      </c>
      <c r="I616" t="s">
        <v>1269</v>
      </c>
      <c r="J616" t="s">
        <v>1387</v>
      </c>
      <c r="L616" t="s">
        <v>881</v>
      </c>
      <c r="M616" t="s">
        <v>877</v>
      </c>
      <c r="N616">
        <v>5</v>
      </c>
      <c r="O616">
        <v>3.4299999999999997E-2</v>
      </c>
    </row>
    <row r="617" spans="1:15">
      <c r="A617" s="8">
        <v>38585</v>
      </c>
      <c r="B617" t="s">
        <v>84</v>
      </c>
      <c r="C617" t="s">
        <v>286</v>
      </c>
      <c r="D617">
        <v>6</v>
      </c>
      <c r="E617">
        <v>51</v>
      </c>
      <c r="F617" t="s">
        <v>1194</v>
      </c>
      <c r="G617" t="s">
        <v>1014</v>
      </c>
      <c r="H617" t="s">
        <v>1391</v>
      </c>
      <c r="I617" t="s">
        <v>1400</v>
      </c>
      <c r="J617" t="s">
        <v>1392</v>
      </c>
      <c r="L617" t="s">
        <v>880</v>
      </c>
      <c r="M617" t="s">
        <v>877</v>
      </c>
      <c r="N617">
        <v>2</v>
      </c>
      <c r="O617">
        <v>1.3000000000000789E-3</v>
      </c>
    </row>
    <row r="618" spans="1:15">
      <c r="A618" s="8">
        <v>38585</v>
      </c>
      <c r="B618" t="s">
        <v>84</v>
      </c>
      <c r="C618" t="s">
        <v>286</v>
      </c>
      <c r="D618">
        <v>6</v>
      </c>
      <c r="E618">
        <v>51</v>
      </c>
      <c r="F618" t="s">
        <v>1194</v>
      </c>
      <c r="G618" t="s">
        <v>1015</v>
      </c>
      <c r="L618" t="s">
        <v>883</v>
      </c>
      <c r="M618" t="s">
        <v>883</v>
      </c>
      <c r="N618" t="s">
        <v>887</v>
      </c>
      <c r="O618">
        <v>122.99199999999999</v>
      </c>
    </row>
    <row r="619" spans="1:15">
      <c r="A619" s="8">
        <v>38585</v>
      </c>
      <c r="B619" t="s">
        <v>84</v>
      </c>
      <c r="C619" t="s">
        <v>69</v>
      </c>
      <c r="D619">
        <v>6</v>
      </c>
      <c r="E619">
        <v>51</v>
      </c>
      <c r="F619" t="s">
        <v>1194</v>
      </c>
      <c r="G619" t="s">
        <v>1016</v>
      </c>
      <c r="H619" t="s">
        <v>1393</v>
      </c>
      <c r="J619" t="s">
        <v>1394</v>
      </c>
      <c r="L619" t="s">
        <v>881</v>
      </c>
      <c r="M619" t="s">
        <v>877</v>
      </c>
      <c r="N619">
        <v>16</v>
      </c>
      <c r="O619">
        <v>4.5999999999999819E-2</v>
      </c>
    </row>
    <row r="620" spans="1:15">
      <c r="A620" s="8">
        <v>38585</v>
      </c>
      <c r="B620" t="s">
        <v>84</v>
      </c>
      <c r="C620" t="s">
        <v>286</v>
      </c>
      <c r="D620">
        <v>6</v>
      </c>
      <c r="E620">
        <v>51</v>
      </c>
      <c r="F620" t="s">
        <v>1194</v>
      </c>
      <c r="G620" t="s">
        <v>1017</v>
      </c>
      <c r="K620" t="s">
        <v>1395</v>
      </c>
      <c r="L620" t="s">
        <v>884</v>
      </c>
      <c r="M620" t="s">
        <v>877</v>
      </c>
      <c r="N620">
        <v>60</v>
      </c>
      <c r="O620">
        <v>2.0399999999999974E-2</v>
      </c>
    </row>
    <row r="621" spans="1:15">
      <c r="A621" s="8">
        <v>38585</v>
      </c>
      <c r="B621" t="s">
        <v>84</v>
      </c>
      <c r="C621" t="s">
        <v>286</v>
      </c>
      <c r="D621">
        <v>6</v>
      </c>
      <c r="E621">
        <v>51</v>
      </c>
      <c r="F621" t="s">
        <v>1194</v>
      </c>
      <c r="G621" t="s">
        <v>1019</v>
      </c>
      <c r="H621" t="s">
        <v>1399</v>
      </c>
      <c r="I621" t="s">
        <v>1400</v>
      </c>
      <c r="J621" t="s">
        <v>1401</v>
      </c>
      <c r="L621" t="s">
        <v>881</v>
      </c>
      <c r="M621" t="s">
        <v>877</v>
      </c>
      <c r="N621">
        <v>2</v>
      </c>
      <c r="O621">
        <v>4.2999999999997485E-3</v>
      </c>
    </row>
    <row r="622" spans="1:15">
      <c r="A622" s="8">
        <v>38585</v>
      </c>
      <c r="B622" t="s">
        <v>84</v>
      </c>
      <c r="C622" t="s">
        <v>69</v>
      </c>
      <c r="D622">
        <v>6</v>
      </c>
      <c r="E622">
        <v>51</v>
      </c>
      <c r="F622" t="s">
        <v>1194</v>
      </c>
      <c r="G622" t="s">
        <v>1020</v>
      </c>
      <c r="H622" t="s">
        <v>1176</v>
      </c>
      <c r="J622" t="s">
        <v>1376</v>
      </c>
      <c r="L622" t="s">
        <v>880</v>
      </c>
      <c r="M622" t="s">
        <v>877</v>
      </c>
      <c r="N622">
        <v>1</v>
      </c>
      <c r="O622">
        <v>2.8999999999999027E-3</v>
      </c>
    </row>
    <row r="623" spans="1:15">
      <c r="A623" s="8">
        <v>38585</v>
      </c>
      <c r="B623" t="s">
        <v>84</v>
      </c>
      <c r="C623" t="s">
        <v>69</v>
      </c>
      <c r="D623">
        <v>6</v>
      </c>
      <c r="E623">
        <v>51</v>
      </c>
      <c r="F623" t="s">
        <v>1194</v>
      </c>
      <c r="G623" t="s">
        <v>1021</v>
      </c>
      <c r="H623" t="s">
        <v>1402</v>
      </c>
      <c r="J623" t="s">
        <v>1403</v>
      </c>
      <c r="L623" t="s">
        <v>880</v>
      </c>
      <c r="M623" t="s">
        <v>877</v>
      </c>
      <c r="N623">
        <v>1</v>
      </c>
      <c r="O623">
        <v>4.3099999999999916E-2</v>
      </c>
    </row>
    <row r="624" spans="1:15">
      <c r="A624" s="8">
        <v>38585</v>
      </c>
      <c r="B624" t="s">
        <v>84</v>
      </c>
      <c r="C624" t="s">
        <v>286</v>
      </c>
      <c r="D624">
        <v>6</v>
      </c>
      <c r="E624">
        <v>51</v>
      </c>
      <c r="F624" t="s">
        <v>1194</v>
      </c>
      <c r="G624" t="s">
        <v>1022</v>
      </c>
      <c r="H624" t="s">
        <v>1404</v>
      </c>
      <c r="I624" t="s">
        <v>1405</v>
      </c>
      <c r="J624" t="s">
        <v>1406</v>
      </c>
      <c r="K624" t="s">
        <v>1407</v>
      </c>
      <c r="L624" t="s">
        <v>882</v>
      </c>
      <c r="M624" t="s">
        <v>877</v>
      </c>
      <c r="N624">
        <v>16</v>
      </c>
      <c r="O624">
        <v>6.4599999999999991E-2</v>
      </c>
    </row>
    <row r="625" spans="1:15">
      <c r="A625" s="8">
        <v>38585</v>
      </c>
      <c r="B625" t="s">
        <v>84</v>
      </c>
      <c r="C625" t="s">
        <v>286</v>
      </c>
      <c r="D625">
        <v>6</v>
      </c>
      <c r="E625">
        <v>51</v>
      </c>
      <c r="F625" t="s">
        <v>1194</v>
      </c>
      <c r="G625" t="s">
        <v>1023</v>
      </c>
      <c r="H625" t="s">
        <v>1408</v>
      </c>
      <c r="I625" t="s">
        <v>1409</v>
      </c>
      <c r="J625" t="s">
        <v>1410</v>
      </c>
      <c r="L625" t="s">
        <v>881</v>
      </c>
      <c r="M625" t="s">
        <v>877</v>
      </c>
      <c r="N625">
        <v>47</v>
      </c>
      <c r="O625">
        <v>6.8200000000000038E-2</v>
      </c>
    </row>
    <row r="626" spans="1:15">
      <c r="A626" s="8">
        <v>38585</v>
      </c>
      <c r="B626" t="s">
        <v>84</v>
      </c>
      <c r="C626" t="s">
        <v>69</v>
      </c>
      <c r="D626">
        <v>6</v>
      </c>
      <c r="E626">
        <v>51</v>
      </c>
      <c r="F626" t="s">
        <v>1194</v>
      </c>
      <c r="G626" t="s">
        <v>1026</v>
      </c>
      <c r="K626" t="s">
        <v>1417</v>
      </c>
      <c r="L626" t="s">
        <v>882</v>
      </c>
      <c r="M626" t="s">
        <v>877</v>
      </c>
      <c r="N626">
        <v>3</v>
      </c>
      <c r="O626">
        <v>8.90000000000013E-3</v>
      </c>
    </row>
    <row r="627" spans="1:15">
      <c r="A627" s="8">
        <v>38585</v>
      </c>
      <c r="B627" t="s">
        <v>84</v>
      </c>
      <c r="C627" t="s">
        <v>69</v>
      </c>
      <c r="D627">
        <v>6</v>
      </c>
      <c r="E627">
        <v>51</v>
      </c>
      <c r="F627" t="s">
        <v>1194</v>
      </c>
      <c r="G627" t="s">
        <v>897</v>
      </c>
      <c r="H627" t="s">
        <v>1085</v>
      </c>
      <c r="J627" t="s">
        <v>1276</v>
      </c>
      <c r="L627" t="s">
        <v>881</v>
      </c>
      <c r="M627" t="s">
        <v>877</v>
      </c>
      <c r="N627">
        <v>2</v>
      </c>
      <c r="O627">
        <v>0.22409999999999997</v>
      </c>
    </row>
    <row r="628" spans="1:15">
      <c r="A628" s="8">
        <v>38585</v>
      </c>
      <c r="B628" t="s">
        <v>84</v>
      </c>
      <c r="C628" t="s">
        <v>286</v>
      </c>
      <c r="D628">
        <v>6</v>
      </c>
      <c r="E628">
        <v>51</v>
      </c>
      <c r="F628" t="s">
        <v>1194</v>
      </c>
      <c r="G628" t="s">
        <v>1027</v>
      </c>
      <c r="H628" t="s">
        <v>1420</v>
      </c>
      <c r="J628" t="s">
        <v>1421</v>
      </c>
      <c r="L628" t="s">
        <v>881</v>
      </c>
      <c r="M628" t="s">
        <v>877</v>
      </c>
      <c r="N628">
        <v>32</v>
      </c>
      <c r="O628">
        <v>6.8200000000000038E-2</v>
      </c>
    </row>
    <row r="629" spans="1:15">
      <c r="A629" s="8">
        <v>38585</v>
      </c>
      <c r="B629" t="s">
        <v>84</v>
      </c>
      <c r="C629" t="s">
        <v>286</v>
      </c>
      <c r="D629">
        <v>6</v>
      </c>
      <c r="E629">
        <v>51</v>
      </c>
      <c r="F629" t="s">
        <v>1194</v>
      </c>
      <c r="G629" t="s">
        <v>1028</v>
      </c>
      <c r="H629" t="s">
        <v>1418</v>
      </c>
      <c r="J629" t="s">
        <v>1419</v>
      </c>
      <c r="L629" t="s">
        <v>881</v>
      </c>
      <c r="M629" t="s">
        <v>877</v>
      </c>
      <c r="N629">
        <v>11</v>
      </c>
      <c r="O629">
        <v>6.4100000000000268E-2</v>
      </c>
    </row>
    <row r="630" spans="1:15">
      <c r="A630" s="8">
        <v>38585</v>
      </c>
      <c r="B630" t="s">
        <v>84</v>
      </c>
      <c r="C630" t="s">
        <v>69</v>
      </c>
      <c r="D630">
        <v>6</v>
      </c>
      <c r="E630">
        <v>51</v>
      </c>
      <c r="F630" t="s">
        <v>1194</v>
      </c>
      <c r="G630" t="s">
        <v>1030</v>
      </c>
      <c r="H630" t="s">
        <v>1422</v>
      </c>
      <c r="I630" t="s">
        <v>1423</v>
      </c>
      <c r="J630" t="s">
        <v>1424</v>
      </c>
      <c r="L630" t="s">
        <v>881</v>
      </c>
      <c r="M630" t="s">
        <v>877</v>
      </c>
      <c r="N630">
        <v>14</v>
      </c>
      <c r="O630">
        <v>1.2633000000000001</v>
      </c>
    </row>
    <row r="631" spans="1:15">
      <c r="A631" s="8">
        <v>38585</v>
      </c>
      <c r="B631" t="s">
        <v>84</v>
      </c>
      <c r="C631" t="s">
        <v>69</v>
      </c>
      <c r="D631">
        <v>6</v>
      </c>
      <c r="E631">
        <v>51</v>
      </c>
      <c r="F631" t="s">
        <v>1194</v>
      </c>
      <c r="G631" t="s">
        <v>1032</v>
      </c>
      <c r="H631" t="s">
        <v>1426</v>
      </c>
      <c r="J631" t="s">
        <v>1427</v>
      </c>
      <c r="L631" t="s">
        <v>880</v>
      </c>
      <c r="M631" t="s">
        <v>877</v>
      </c>
      <c r="N631">
        <v>1</v>
      </c>
      <c r="O631">
        <v>1.089999999999991E-2</v>
      </c>
    </row>
    <row r="632" spans="1:15">
      <c r="A632" s="8">
        <v>38585</v>
      </c>
      <c r="B632" t="s">
        <v>84</v>
      </c>
      <c r="C632" t="s">
        <v>286</v>
      </c>
      <c r="D632">
        <v>6</v>
      </c>
      <c r="E632">
        <v>51</v>
      </c>
      <c r="F632" t="s">
        <v>1194</v>
      </c>
      <c r="G632" t="s">
        <v>1033</v>
      </c>
      <c r="H632" t="s">
        <v>966</v>
      </c>
      <c r="J632" t="s">
        <v>1428</v>
      </c>
      <c r="L632" t="s">
        <v>881</v>
      </c>
      <c r="M632" t="s">
        <v>877</v>
      </c>
      <c r="N632">
        <v>3</v>
      </c>
      <c r="O632">
        <v>1.6100000000000225E-2</v>
      </c>
    </row>
    <row r="633" spans="1:15">
      <c r="A633" s="8">
        <v>38585</v>
      </c>
      <c r="B633" t="s">
        <v>84</v>
      </c>
      <c r="C633" t="s">
        <v>286</v>
      </c>
      <c r="D633">
        <v>6</v>
      </c>
      <c r="E633">
        <v>51</v>
      </c>
      <c r="F633" t="s">
        <v>1194</v>
      </c>
      <c r="G633" t="s">
        <v>1034</v>
      </c>
      <c r="H633" t="s">
        <v>1429</v>
      </c>
      <c r="I633" t="s">
        <v>1430</v>
      </c>
      <c r="J633" t="s">
        <v>1431</v>
      </c>
      <c r="L633" t="s">
        <v>881</v>
      </c>
      <c r="M633" t="s">
        <v>877</v>
      </c>
      <c r="N633">
        <v>32</v>
      </c>
      <c r="O633">
        <v>0.1987000000000001</v>
      </c>
    </row>
    <row r="634" spans="1:15">
      <c r="A634" s="8">
        <v>38585</v>
      </c>
      <c r="B634" t="s">
        <v>84</v>
      </c>
      <c r="C634" t="s">
        <v>69</v>
      </c>
      <c r="D634">
        <v>6</v>
      </c>
      <c r="E634">
        <v>51</v>
      </c>
      <c r="F634" t="s">
        <v>1194</v>
      </c>
      <c r="G634" t="s">
        <v>1035</v>
      </c>
      <c r="J634" t="s">
        <v>1432</v>
      </c>
      <c r="K634" t="s">
        <v>1433</v>
      </c>
      <c r="L634" t="s">
        <v>882</v>
      </c>
      <c r="M634" t="s">
        <v>877</v>
      </c>
      <c r="N634">
        <v>24</v>
      </c>
      <c r="O634">
        <v>1.7100000000000115E-2</v>
      </c>
    </row>
    <row r="635" spans="1:15">
      <c r="A635" s="8">
        <v>38585</v>
      </c>
      <c r="B635" t="s">
        <v>84</v>
      </c>
      <c r="C635" t="s">
        <v>69</v>
      </c>
      <c r="D635">
        <v>6</v>
      </c>
      <c r="E635">
        <v>51</v>
      </c>
      <c r="F635" t="s">
        <v>1194</v>
      </c>
      <c r="G635" t="s">
        <v>1036</v>
      </c>
      <c r="K635" t="s">
        <v>1434</v>
      </c>
      <c r="L635" t="s">
        <v>885</v>
      </c>
      <c r="M635" t="s">
        <v>877</v>
      </c>
      <c r="N635">
        <v>3</v>
      </c>
      <c r="O635">
        <v>1.9999999999997797E-4</v>
      </c>
    </row>
    <row r="636" spans="1:15">
      <c r="A636" s="8">
        <v>38585</v>
      </c>
      <c r="B636" t="s">
        <v>84</v>
      </c>
      <c r="C636" t="s">
        <v>286</v>
      </c>
      <c r="D636">
        <v>6</v>
      </c>
      <c r="E636">
        <v>51</v>
      </c>
      <c r="F636" t="s">
        <v>1194</v>
      </c>
      <c r="G636" t="s">
        <v>1085</v>
      </c>
      <c r="H636" t="s">
        <v>1085</v>
      </c>
      <c r="J636" t="s">
        <v>1276</v>
      </c>
      <c r="L636" t="s">
        <v>881</v>
      </c>
      <c r="M636" t="s">
        <v>877</v>
      </c>
      <c r="N636">
        <v>2</v>
      </c>
      <c r="O636">
        <v>6.899999999999995E-2</v>
      </c>
    </row>
    <row r="637" spans="1:15">
      <c r="A637" s="8">
        <v>38585</v>
      </c>
      <c r="B637" t="s">
        <v>84</v>
      </c>
      <c r="C637" t="s">
        <v>286</v>
      </c>
      <c r="D637">
        <v>6</v>
      </c>
      <c r="E637">
        <v>51</v>
      </c>
      <c r="F637" t="s">
        <v>1194</v>
      </c>
      <c r="G637" t="s">
        <v>1062</v>
      </c>
      <c r="H637" t="s">
        <v>1280</v>
      </c>
      <c r="I637" t="s">
        <v>1498</v>
      </c>
      <c r="J637" t="s">
        <v>1499</v>
      </c>
      <c r="L637" t="s">
        <v>1071</v>
      </c>
      <c r="M637" t="s">
        <v>877</v>
      </c>
      <c r="N637">
        <v>3</v>
      </c>
      <c r="O637">
        <v>0.53510000000000035</v>
      </c>
    </row>
    <row r="638" spans="1:15">
      <c r="A638" s="8">
        <v>38585</v>
      </c>
      <c r="B638" t="s">
        <v>84</v>
      </c>
      <c r="C638" t="s">
        <v>69</v>
      </c>
      <c r="D638">
        <v>6</v>
      </c>
      <c r="E638">
        <v>51</v>
      </c>
      <c r="F638" t="s">
        <v>1194</v>
      </c>
      <c r="G638" t="s">
        <v>1063</v>
      </c>
      <c r="H638" t="s">
        <v>1500</v>
      </c>
      <c r="I638" t="s">
        <v>1501</v>
      </c>
      <c r="J638" t="s">
        <v>1502</v>
      </c>
      <c r="L638" t="s">
        <v>881</v>
      </c>
      <c r="M638" t="s">
        <v>877</v>
      </c>
      <c r="N638">
        <v>47</v>
      </c>
      <c r="O638">
        <v>0.16590000000000016</v>
      </c>
    </row>
    <row r="639" spans="1:15">
      <c r="A639" s="8">
        <v>38585</v>
      </c>
      <c r="B639" t="s">
        <v>84</v>
      </c>
      <c r="C639" t="s">
        <v>69</v>
      </c>
      <c r="D639">
        <v>6</v>
      </c>
      <c r="E639">
        <v>51</v>
      </c>
      <c r="F639" t="s">
        <v>1194</v>
      </c>
      <c r="G639" t="s">
        <v>861</v>
      </c>
      <c r="H639" t="s">
        <v>1441</v>
      </c>
      <c r="I639" t="s">
        <v>1442</v>
      </c>
      <c r="J639" t="s">
        <v>1443</v>
      </c>
      <c r="L639" t="s">
        <v>886</v>
      </c>
      <c r="M639" t="s">
        <v>877</v>
      </c>
      <c r="N639">
        <v>24</v>
      </c>
      <c r="O639">
        <v>2.0508000000000002</v>
      </c>
    </row>
    <row r="640" spans="1:15">
      <c r="A640" s="8">
        <v>38585</v>
      </c>
      <c r="B640" t="s">
        <v>84</v>
      </c>
      <c r="C640" t="s">
        <v>286</v>
      </c>
      <c r="D640">
        <v>6</v>
      </c>
      <c r="E640">
        <v>51</v>
      </c>
      <c r="F640" t="s">
        <v>1194</v>
      </c>
      <c r="G640" t="s">
        <v>862</v>
      </c>
      <c r="H640" t="s">
        <v>1444</v>
      </c>
      <c r="I640" t="s">
        <v>1445</v>
      </c>
      <c r="J640" t="s">
        <v>1446</v>
      </c>
      <c r="L640" t="s">
        <v>886</v>
      </c>
      <c r="M640" t="s">
        <v>877</v>
      </c>
      <c r="N640">
        <v>16</v>
      </c>
      <c r="O640">
        <v>0.32240000000000002</v>
      </c>
    </row>
    <row r="641" spans="1:15">
      <c r="A641" s="8">
        <v>38585</v>
      </c>
      <c r="B641" t="s">
        <v>84</v>
      </c>
      <c r="C641" t="s">
        <v>286</v>
      </c>
      <c r="D641">
        <v>6</v>
      </c>
      <c r="E641">
        <v>51</v>
      </c>
      <c r="F641" t="s">
        <v>1194</v>
      </c>
      <c r="G641" t="s">
        <v>865</v>
      </c>
      <c r="H641" t="s">
        <v>1451</v>
      </c>
      <c r="J641" t="s">
        <v>1447</v>
      </c>
      <c r="L641" t="s">
        <v>886</v>
      </c>
      <c r="M641" t="s">
        <v>877</v>
      </c>
      <c r="N641">
        <v>24</v>
      </c>
      <c r="O641">
        <v>0.12379999999999969</v>
      </c>
    </row>
    <row r="642" spans="1:15">
      <c r="A642" s="8">
        <v>38585</v>
      </c>
      <c r="B642" t="s">
        <v>84</v>
      </c>
      <c r="C642" t="s">
        <v>69</v>
      </c>
      <c r="D642">
        <v>6</v>
      </c>
      <c r="E642">
        <v>51</v>
      </c>
      <c r="F642" t="s">
        <v>1194</v>
      </c>
      <c r="G642" t="s">
        <v>1064</v>
      </c>
      <c r="J642" t="s">
        <v>1503</v>
      </c>
      <c r="L642" t="s">
        <v>886</v>
      </c>
      <c r="M642" t="s">
        <v>877</v>
      </c>
      <c r="N642">
        <v>5</v>
      </c>
      <c r="O642">
        <v>5.0499999999999989E-2</v>
      </c>
    </row>
    <row r="643" spans="1:15">
      <c r="A643" s="8">
        <v>38585</v>
      </c>
      <c r="B643" t="s">
        <v>84</v>
      </c>
      <c r="C643" t="s">
        <v>69</v>
      </c>
      <c r="D643">
        <v>6</v>
      </c>
      <c r="E643">
        <v>51</v>
      </c>
      <c r="F643" t="s">
        <v>1194</v>
      </c>
      <c r="G643" t="s">
        <v>1066</v>
      </c>
      <c r="H643" t="s">
        <v>1535</v>
      </c>
      <c r="J643" t="s">
        <v>1536</v>
      </c>
      <c r="L643" t="s">
        <v>879</v>
      </c>
      <c r="M643" t="s">
        <v>877</v>
      </c>
      <c r="N643">
        <v>2</v>
      </c>
      <c r="O643">
        <v>0.13780000000000037</v>
      </c>
    </row>
    <row r="644" spans="1:15">
      <c r="A644" s="8">
        <v>38585</v>
      </c>
      <c r="B644" t="s">
        <v>84</v>
      </c>
      <c r="C644" t="s">
        <v>286</v>
      </c>
      <c r="D644">
        <v>6</v>
      </c>
      <c r="E644">
        <v>51</v>
      </c>
      <c r="F644" t="s">
        <v>1194</v>
      </c>
      <c r="G644" t="s">
        <v>1088</v>
      </c>
      <c r="K644" t="s">
        <v>1252</v>
      </c>
      <c r="L644" t="s">
        <v>879</v>
      </c>
      <c r="M644" t="s">
        <v>877</v>
      </c>
      <c r="N644">
        <v>4</v>
      </c>
      <c r="O644">
        <v>8.9100000000000179E-2</v>
      </c>
    </row>
    <row r="645" spans="1:15">
      <c r="A645" s="8">
        <v>38585</v>
      </c>
      <c r="B645" t="s">
        <v>84</v>
      </c>
      <c r="C645" t="s">
        <v>286</v>
      </c>
      <c r="D645">
        <v>6</v>
      </c>
      <c r="E645">
        <v>51</v>
      </c>
      <c r="F645" t="s">
        <v>1194</v>
      </c>
      <c r="G645" t="s">
        <v>873</v>
      </c>
      <c r="J645" t="s">
        <v>873</v>
      </c>
      <c r="L645" t="s">
        <v>880</v>
      </c>
      <c r="M645" t="s">
        <v>877</v>
      </c>
      <c r="N645">
        <v>1</v>
      </c>
      <c r="O645">
        <v>1.2000000000000011E-2</v>
      </c>
    </row>
    <row r="646" spans="1:15">
      <c r="A646" s="8">
        <v>38585</v>
      </c>
      <c r="B646" t="s">
        <v>84</v>
      </c>
      <c r="C646" t="s">
        <v>69</v>
      </c>
      <c r="D646">
        <v>6</v>
      </c>
      <c r="E646">
        <v>51</v>
      </c>
      <c r="F646" t="s">
        <v>1194</v>
      </c>
      <c r="G646" t="s">
        <v>1086</v>
      </c>
      <c r="L646" t="s">
        <v>1093</v>
      </c>
      <c r="M646" t="s">
        <v>877</v>
      </c>
      <c r="N646" t="s">
        <v>887</v>
      </c>
      <c r="O646">
        <v>75.593099999999993</v>
      </c>
    </row>
    <row r="647" spans="1:15">
      <c r="A647" s="8">
        <v>38585</v>
      </c>
      <c r="B647" t="s">
        <v>84</v>
      </c>
      <c r="C647" t="s">
        <v>286</v>
      </c>
      <c r="D647">
        <v>6</v>
      </c>
      <c r="E647">
        <v>51</v>
      </c>
      <c r="F647" t="s">
        <v>1194</v>
      </c>
      <c r="G647" t="s">
        <v>1133</v>
      </c>
      <c r="H647" t="s">
        <v>1357</v>
      </c>
      <c r="I647" t="s">
        <v>1358</v>
      </c>
      <c r="J647" t="s">
        <v>1359</v>
      </c>
      <c r="L647" t="s">
        <v>886</v>
      </c>
      <c r="M647" t="s">
        <v>877</v>
      </c>
      <c r="N647">
        <v>3</v>
      </c>
      <c r="O647">
        <v>0.14830000000000032</v>
      </c>
    </row>
    <row r="648" spans="1:15">
      <c r="A648" s="8">
        <v>38585</v>
      </c>
      <c r="B648" t="s">
        <v>84</v>
      </c>
      <c r="C648" t="s">
        <v>286</v>
      </c>
      <c r="D648">
        <v>6</v>
      </c>
      <c r="E648">
        <v>51</v>
      </c>
      <c r="F648" t="s">
        <v>1194</v>
      </c>
      <c r="G648" t="s">
        <v>875</v>
      </c>
      <c r="J648" t="s">
        <v>1256</v>
      </c>
      <c r="L648" t="s">
        <v>886</v>
      </c>
      <c r="M648" t="s">
        <v>877</v>
      </c>
      <c r="N648">
        <v>13</v>
      </c>
      <c r="O648">
        <v>7.4300000000000033E-2</v>
      </c>
    </row>
    <row r="649" spans="1:15">
      <c r="A649" s="8">
        <v>38585</v>
      </c>
      <c r="B649" t="s">
        <v>84</v>
      </c>
      <c r="C649" t="s">
        <v>69</v>
      </c>
      <c r="D649">
        <v>6</v>
      </c>
      <c r="E649">
        <v>51</v>
      </c>
      <c r="F649" t="s">
        <v>1194</v>
      </c>
      <c r="G649" t="s">
        <v>1193</v>
      </c>
      <c r="H649" t="s">
        <v>1360</v>
      </c>
      <c r="I649" t="s">
        <v>1361</v>
      </c>
      <c r="J649" t="s">
        <v>1362</v>
      </c>
      <c r="L649" t="s">
        <v>1095</v>
      </c>
      <c r="M649" t="s">
        <v>877</v>
      </c>
      <c r="N649" t="s">
        <v>887</v>
      </c>
      <c r="O649">
        <v>7.8033000000000001</v>
      </c>
    </row>
    <row r="650" spans="1:15">
      <c r="A650" s="8">
        <v>38585</v>
      </c>
      <c r="B650" t="s">
        <v>84</v>
      </c>
      <c r="C650" t="s">
        <v>69</v>
      </c>
      <c r="D650">
        <v>6</v>
      </c>
      <c r="E650">
        <v>51</v>
      </c>
      <c r="F650" t="s">
        <v>1194</v>
      </c>
      <c r="G650" t="s">
        <v>1079</v>
      </c>
      <c r="J650" t="s">
        <v>1079</v>
      </c>
      <c r="L650" t="s">
        <v>881</v>
      </c>
      <c r="M650" t="s">
        <v>877</v>
      </c>
      <c r="N650">
        <v>4</v>
      </c>
      <c r="O650">
        <v>2.7000000000000135E-2</v>
      </c>
    </row>
    <row r="651" spans="1:15">
      <c r="A651" s="8">
        <v>38585</v>
      </c>
      <c r="B651" t="s">
        <v>84</v>
      </c>
      <c r="C651" t="s">
        <v>69</v>
      </c>
      <c r="D651">
        <v>7</v>
      </c>
      <c r="E651">
        <v>52</v>
      </c>
      <c r="F651" t="s">
        <v>66</v>
      </c>
      <c r="G651" t="s">
        <v>1001</v>
      </c>
      <c r="H651" t="s">
        <v>1163</v>
      </c>
      <c r="J651" t="s">
        <v>1164</v>
      </c>
      <c r="L651" t="s">
        <v>880</v>
      </c>
      <c r="M651" t="s">
        <v>877</v>
      </c>
      <c r="N651">
        <v>3</v>
      </c>
      <c r="O651">
        <v>1.5000000000000568E-3</v>
      </c>
    </row>
    <row r="652" spans="1:15">
      <c r="A652" s="8">
        <v>38585</v>
      </c>
      <c r="B652" t="s">
        <v>84</v>
      </c>
      <c r="C652" t="s">
        <v>69</v>
      </c>
      <c r="D652">
        <v>7</v>
      </c>
      <c r="E652">
        <v>52</v>
      </c>
      <c r="F652" t="s">
        <v>66</v>
      </c>
      <c r="G652" t="s">
        <v>1002</v>
      </c>
      <c r="J652" t="s">
        <v>1165</v>
      </c>
      <c r="L652" t="s">
        <v>880</v>
      </c>
      <c r="M652" t="s">
        <v>877</v>
      </c>
      <c r="N652">
        <v>19</v>
      </c>
      <c r="O652">
        <v>1.3900000000000023E-2</v>
      </c>
    </row>
    <row r="653" spans="1:15">
      <c r="A653" s="8">
        <v>38585</v>
      </c>
      <c r="B653" t="s">
        <v>84</v>
      </c>
      <c r="C653" t="s">
        <v>69</v>
      </c>
      <c r="D653">
        <v>7</v>
      </c>
      <c r="E653">
        <v>52</v>
      </c>
      <c r="F653" t="s">
        <v>66</v>
      </c>
      <c r="G653" t="s">
        <v>1007</v>
      </c>
      <c r="H653" t="s">
        <v>1174</v>
      </c>
      <c r="J653" t="s">
        <v>1175</v>
      </c>
      <c r="L653" t="s">
        <v>879</v>
      </c>
      <c r="M653" t="s">
        <v>877</v>
      </c>
      <c r="N653">
        <v>1</v>
      </c>
      <c r="O653">
        <v>1.3999999999998458E-3</v>
      </c>
    </row>
    <row r="654" spans="1:15">
      <c r="A654" s="8">
        <v>38585</v>
      </c>
      <c r="B654" t="s">
        <v>84</v>
      </c>
      <c r="C654" t="s">
        <v>69</v>
      </c>
      <c r="D654">
        <v>7</v>
      </c>
      <c r="E654">
        <v>52</v>
      </c>
      <c r="F654" t="s">
        <v>66</v>
      </c>
      <c r="G654" t="s">
        <v>1075</v>
      </c>
      <c r="L654" t="s">
        <v>1092</v>
      </c>
      <c r="M654" t="s">
        <v>877</v>
      </c>
      <c r="N654" t="s">
        <v>887</v>
      </c>
      <c r="O654">
        <v>31.015599999999999</v>
      </c>
    </row>
    <row r="655" spans="1:15">
      <c r="A655" s="8">
        <v>38585</v>
      </c>
      <c r="B655" t="s">
        <v>84</v>
      </c>
      <c r="C655" t="s">
        <v>69</v>
      </c>
      <c r="D655">
        <v>7</v>
      </c>
      <c r="E655">
        <v>52</v>
      </c>
      <c r="F655" t="s">
        <v>66</v>
      </c>
      <c r="G655" t="s">
        <v>1082</v>
      </c>
      <c r="H655" t="s">
        <v>1524</v>
      </c>
      <c r="I655" t="s">
        <v>1525</v>
      </c>
      <c r="J655" t="s">
        <v>1526</v>
      </c>
      <c r="L655" t="s">
        <v>881</v>
      </c>
      <c r="M655" t="s">
        <v>877</v>
      </c>
      <c r="N655">
        <v>3</v>
      </c>
      <c r="O655">
        <v>4.5900000000000052E-2</v>
      </c>
    </row>
    <row r="656" spans="1:15">
      <c r="A656" s="8">
        <v>38585</v>
      </c>
      <c r="B656" t="s">
        <v>84</v>
      </c>
      <c r="C656" t="s">
        <v>69</v>
      </c>
      <c r="D656">
        <v>7</v>
      </c>
      <c r="E656">
        <v>52</v>
      </c>
      <c r="F656" t="s">
        <v>66</v>
      </c>
      <c r="G656" t="s">
        <v>1195</v>
      </c>
      <c r="L656" t="s">
        <v>880</v>
      </c>
      <c r="M656" t="s">
        <v>877</v>
      </c>
      <c r="N656" t="s">
        <v>887</v>
      </c>
      <c r="O656">
        <v>1.8970000000000002</v>
      </c>
    </row>
    <row r="657" spans="1:15">
      <c r="A657" s="8">
        <v>38585</v>
      </c>
      <c r="B657" t="s">
        <v>84</v>
      </c>
      <c r="C657" t="s">
        <v>69</v>
      </c>
      <c r="D657">
        <v>7</v>
      </c>
      <c r="E657">
        <v>52</v>
      </c>
      <c r="F657" t="s">
        <v>66</v>
      </c>
      <c r="G657" t="s">
        <v>894</v>
      </c>
      <c r="H657" t="s">
        <v>1385</v>
      </c>
      <c r="I657" t="s">
        <v>1269</v>
      </c>
      <c r="J657" t="s">
        <v>1387</v>
      </c>
      <c r="L657" t="s">
        <v>881</v>
      </c>
      <c r="M657" t="s">
        <v>877</v>
      </c>
      <c r="N657">
        <v>4</v>
      </c>
      <c r="O657">
        <v>2.4999999999999467E-3</v>
      </c>
    </row>
    <row r="658" spans="1:15">
      <c r="A658" s="8">
        <v>38585</v>
      </c>
      <c r="B658" t="s">
        <v>84</v>
      </c>
      <c r="C658" t="s">
        <v>69</v>
      </c>
      <c r="D658">
        <v>7</v>
      </c>
      <c r="E658">
        <v>52</v>
      </c>
      <c r="F658" t="s">
        <v>66</v>
      </c>
      <c r="G658" t="s">
        <v>1015</v>
      </c>
      <c r="L658" t="s">
        <v>883</v>
      </c>
      <c r="M658" t="s">
        <v>883</v>
      </c>
      <c r="N658" t="s">
        <v>887</v>
      </c>
      <c r="O658">
        <v>31.4221</v>
      </c>
    </row>
    <row r="659" spans="1:15">
      <c r="A659" s="8">
        <v>38585</v>
      </c>
      <c r="B659" t="s">
        <v>84</v>
      </c>
      <c r="C659" t="s">
        <v>69</v>
      </c>
      <c r="D659">
        <v>7</v>
      </c>
      <c r="E659">
        <v>52</v>
      </c>
      <c r="F659" t="s">
        <v>1198</v>
      </c>
      <c r="G659" t="s">
        <v>1014</v>
      </c>
      <c r="H659" t="s">
        <v>1391</v>
      </c>
      <c r="J659" t="s">
        <v>1392</v>
      </c>
      <c r="L659" t="s">
        <v>880</v>
      </c>
      <c r="M659" t="s">
        <v>877</v>
      </c>
      <c r="N659">
        <v>1</v>
      </c>
      <c r="O659">
        <v>0</v>
      </c>
    </row>
    <row r="660" spans="1:15">
      <c r="A660" s="8">
        <v>38585</v>
      </c>
      <c r="B660" t="s">
        <v>84</v>
      </c>
      <c r="C660" t="s">
        <v>69</v>
      </c>
      <c r="D660">
        <v>7</v>
      </c>
      <c r="E660">
        <v>52</v>
      </c>
      <c r="F660" t="s">
        <v>66</v>
      </c>
      <c r="G660" t="s">
        <v>1017</v>
      </c>
      <c r="K660" t="s">
        <v>1395</v>
      </c>
      <c r="L660" t="s">
        <v>884</v>
      </c>
      <c r="M660" t="s">
        <v>877</v>
      </c>
      <c r="N660">
        <v>6</v>
      </c>
      <c r="O660">
        <v>2.8999999999999027E-3</v>
      </c>
    </row>
    <row r="661" spans="1:15">
      <c r="A661" s="8">
        <v>38585</v>
      </c>
      <c r="B661" t="s">
        <v>84</v>
      </c>
      <c r="C661" t="s">
        <v>69</v>
      </c>
      <c r="D661">
        <v>7</v>
      </c>
      <c r="E661">
        <v>52</v>
      </c>
      <c r="F661" t="s">
        <v>66</v>
      </c>
      <c r="G661" t="s">
        <v>1022</v>
      </c>
      <c r="H661" t="s">
        <v>1404</v>
      </c>
      <c r="I661" t="s">
        <v>1405</v>
      </c>
      <c r="J661" t="s">
        <v>1406</v>
      </c>
      <c r="K661" t="s">
        <v>1407</v>
      </c>
      <c r="L661" t="s">
        <v>882</v>
      </c>
      <c r="M661" t="s">
        <v>877</v>
      </c>
      <c r="N661">
        <v>24</v>
      </c>
      <c r="O661">
        <v>5.9699999999999864E-2</v>
      </c>
    </row>
    <row r="662" spans="1:15">
      <c r="A662" s="8">
        <v>38585</v>
      </c>
      <c r="B662" t="s">
        <v>84</v>
      </c>
      <c r="C662" t="s">
        <v>69</v>
      </c>
      <c r="D662">
        <v>7</v>
      </c>
      <c r="E662">
        <v>52</v>
      </c>
      <c r="F662" t="s">
        <v>66</v>
      </c>
      <c r="G662" t="s">
        <v>1023</v>
      </c>
      <c r="H662" t="s">
        <v>1408</v>
      </c>
      <c r="I662" t="s">
        <v>1409</v>
      </c>
      <c r="J662" t="s">
        <v>1410</v>
      </c>
      <c r="L662" t="s">
        <v>881</v>
      </c>
      <c r="M662" t="s">
        <v>877</v>
      </c>
      <c r="N662">
        <v>18</v>
      </c>
      <c r="O662">
        <v>2.6800000000000157E-2</v>
      </c>
    </row>
    <row r="663" spans="1:15">
      <c r="A663" s="8">
        <v>38585</v>
      </c>
      <c r="B663" t="s">
        <v>84</v>
      </c>
      <c r="C663" t="s">
        <v>69</v>
      </c>
      <c r="D663">
        <v>7</v>
      </c>
      <c r="E663">
        <v>52</v>
      </c>
      <c r="F663" t="s">
        <v>1198</v>
      </c>
      <c r="G663" t="s">
        <v>1102</v>
      </c>
      <c r="H663" t="s">
        <v>1553</v>
      </c>
      <c r="J663" t="s">
        <v>1554</v>
      </c>
      <c r="K663" t="s">
        <v>1275</v>
      </c>
      <c r="L663" t="s">
        <v>880</v>
      </c>
      <c r="M663" t="s">
        <v>877</v>
      </c>
      <c r="N663">
        <v>4</v>
      </c>
      <c r="O663">
        <v>0</v>
      </c>
    </row>
    <row r="664" spans="1:15">
      <c r="A664" s="8">
        <v>38585</v>
      </c>
      <c r="B664" t="s">
        <v>84</v>
      </c>
      <c r="C664" t="s">
        <v>69</v>
      </c>
      <c r="D664">
        <v>7</v>
      </c>
      <c r="E664">
        <v>52</v>
      </c>
      <c r="F664" t="s">
        <v>1198</v>
      </c>
      <c r="G664" t="s">
        <v>1028</v>
      </c>
      <c r="H664" t="s">
        <v>1420</v>
      </c>
      <c r="J664" t="s">
        <v>1421</v>
      </c>
      <c r="L664" t="s">
        <v>881</v>
      </c>
      <c r="M664" t="s">
        <v>877</v>
      </c>
      <c r="N664">
        <v>15</v>
      </c>
      <c r="O664">
        <v>1.4500000000000001E-2</v>
      </c>
    </row>
    <row r="665" spans="1:15">
      <c r="A665" s="8">
        <v>38585</v>
      </c>
      <c r="B665" t="s">
        <v>84</v>
      </c>
      <c r="C665" t="s">
        <v>69</v>
      </c>
      <c r="D665">
        <v>7</v>
      </c>
      <c r="E665">
        <v>52</v>
      </c>
      <c r="F665" t="s">
        <v>1198</v>
      </c>
      <c r="G665" t="s">
        <v>1030</v>
      </c>
      <c r="H665" t="s">
        <v>1422</v>
      </c>
      <c r="I665" t="s">
        <v>1423</v>
      </c>
      <c r="J665" t="s">
        <v>1424</v>
      </c>
      <c r="L665" t="s">
        <v>881</v>
      </c>
      <c r="M665" t="s">
        <v>877</v>
      </c>
      <c r="N665">
        <v>6</v>
      </c>
      <c r="O665">
        <v>0.75540000000000029</v>
      </c>
    </row>
    <row r="666" spans="1:15">
      <c r="A666" s="8">
        <v>38585</v>
      </c>
      <c r="B666" t="s">
        <v>84</v>
      </c>
      <c r="C666" t="s">
        <v>69</v>
      </c>
      <c r="D666">
        <v>7</v>
      </c>
      <c r="E666">
        <v>52</v>
      </c>
      <c r="F666" t="s">
        <v>1198</v>
      </c>
      <c r="G666" t="s">
        <v>1032</v>
      </c>
      <c r="H666" t="s">
        <v>1426</v>
      </c>
      <c r="J666" t="s">
        <v>1427</v>
      </c>
      <c r="L666" t="s">
        <v>880</v>
      </c>
      <c r="M666" t="s">
        <v>877</v>
      </c>
      <c r="N666">
        <v>2</v>
      </c>
      <c r="O666">
        <v>0</v>
      </c>
    </row>
    <row r="667" spans="1:15">
      <c r="A667" s="8">
        <v>38585</v>
      </c>
      <c r="B667" t="s">
        <v>84</v>
      </c>
      <c r="C667" t="s">
        <v>69</v>
      </c>
      <c r="D667">
        <v>7</v>
      </c>
      <c r="E667">
        <v>52</v>
      </c>
      <c r="F667" t="s">
        <v>1198</v>
      </c>
      <c r="G667" t="s">
        <v>1034</v>
      </c>
      <c r="H667" t="s">
        <v>1429</v>
      </c>
      <c r="I667" t="s">
        <v>1430</v>
      </c>
      <c r="J667" t="s">
        <v>1431</v>
      </c>
      <c r="L667" t="s">
        <v>881</v>
      </c>
      <c r="M667" t="s">
        <v>877</v>
      </c>
      <c r="N667">
        <v>14</v>
      </c>
      <c r="O667">
        <v>0.2206999999999999</v>
      </c>
    </row>
    <row r="668" spans="1:15">
      <c r="A668" s="8">
        <v>38585</v>
      </c>
      <c r="B668" t="s">
        <v>84</v>
      </c>
      <c r="C668" t="s">
        <v>69</v>
      </c>
      <c r="D668">
        <v>7</v>
      </c>
      <c r="E668">
        <v>52</v>
      </c>
      <c r="F668" t="s">
        <v>1198</v>
      </c>
      <c r="G668" t="s">
        <v>1035</v>
      </c>
      <c r="J668" t="s">
        <v>1432</v>
      </c>
      <c r="K668" t="s">
        <v>1433</v>
      </c>
      <c r="L668" t="s">
        <v>882</v>
      </c>
      <c r="M668" t="s">
        <v>877</v>
      </c>
      <c r="N668">
        <v>10</v>
      </c>
      <c r="O668">
        <v>4.1999999999999815E-3</v>
      </c>
    </row>
    <row r="669" spans="1:15">
      <c r="A669" s="8">
        <v>38585</v>
      </c>
      <c r="B669" t="s">
        <v>84</v>
      </c>
      <c r="C669" t="s">
        <v>69</v>
      </c>
      <c r="D669">
        <v>7</v>
      </c>
      <c r="E669">
        <v>52</v>
      </c>
      <c r="F669" t="s">
        <v>1198</v>
      </c>
      <c r="G669" t="s">
        <v>1036</v>
      </c>
      <c r="K669" t="s">
        <v>1434</v>
      </c>
      <c r="L669" t="s">
        <v>885</v>
      </c>
      <c r="M669" t="s">
        <v>877</v>
      </c>
      <c r="N669">
        <v>2</v>
      </c>
      <c r="O669">
        <v>0</v>
      </c>
    </row>
    <row r="670" spans="1:15">
      <c r="A670" s="8">
        <v>38585</v>
      </c>
      <c r="B670" t="s">
        <v>84</v>
      </c>
      <c r="C670" t="s">
        <v>69</v>
      </c>
      <c r="D670">
        <v>7</v>
      </c>
      <c r="E670">
        <v>52</v>
      </c>
      <c r="F670" t="s">
        <v>1198</v>
      </c>
      <c r="G670" t="s">
        <v>1196</v>
      </c>
      <c r="H670" t="s">
        <v>1571</v>
      </c>
      <c r="I670" t="s">
        <v>1572</v>
      </c>
      <c r="J670" t="s">
        <v>1573</v>
      </c>
      <c r="L670" t="s">
        <v>880</v>
      </c>
      <c r="M670" t="s">
        <v>877</v>
      </c>
      <c r="N670">
        <v>2</v>
      </c>
      <c r="O670">
        <v>0.22719999999999985</v>
      </c>
    </row>
    <row r="671" spans="1:15">
      <c r="A671" s="8">
        <v>38585</v>
      </c>
      <c r="B671" t="s">
        <v>84</v>
      </c>
      <c r="C671" t="s">
        <v>69</v>
      </c>
      <c r="D671">
        <v>7</v>
      </c>
      <c r="E671">
        <v>52</v>
      </c>
      <c r="F671" t="s">
        <v>1198</v>
      </c>
      <c r="G671" t="s">
        <v>1063</v>
      </c>
      <c r="H671" t="s">
        <v>1500</v>
      </c>
      <c r="I671" t="s">
        <v>1501</v>
      </c>
      <c r="J671" t="s">
        <v>1502</v>
      </c>
      <c r="L671" t="s">
        <v>881</v>
      </c>
      <c r="M671" t="s">
        <v>877</v>
      </c>
      <c r="N671">
        <v>2</v>
      </c>
      <c r="O671">
        <v>1.4999999999996128E-3</v>
      </c>
    </row>
    <row r="672" spans="1:15">
      <c r="A672" s="8">
        <v>38585</v>
      </c>
      <c r="B672" t="s">
        <v>84</v>
      </c>
      <c r="C672" t="s">
        <v>69</v>
      </c>
      <c r="D672">
        <v>7</v>
      </c>
      <c r="E672">
        <v>52</v>
      </c>
      <c r="F672" t="s">
        <v>1198</v>
      </c>
      <c r="G672" t="s">
        <v>862</v>
      </c>
      <c r="H672" t="s">
        <v>1444</v>
      </c>
      <c r="I672" t="s">
        <v>1445</v>
      </c>
      <c r="J672" t="s">
        <v>1446</v>
      </c>
      <c r="L672" t="s">
        <v>886</v>
      </c>
      <c r="M672" t="s">
        <v>877</v>
      </c>
      <c r="N672">
        <v>14</v>
      </c>
      <c r="O672">
        <v>0.40110000000000001</v>
      </c>
    </row>
    <row r="673" spans="1:15">
      <c r="A673" s="8">
        <v>38585</v>
      </c>
      <c r="B673" t="s">
        <v>84</v>
      </c>
      <c r="C673" t="s">
        <v>69</v>
      </c>
      <c r="D673">
        <v>7</v>
      </c>
      <c r="E673">
        <v>52</v>
      </c>
      <c r="F673" t="s">
        <v>1198</v>
      </c>
      <c r="G673" t="s">
        <v>863</v>
      </c>
      <c r="J673" t="s">
        <v>1447</v>
      </c>
      <c r="L673" t="s">
        <v>886</v>
      </c>
      <c r="M673" t="s">
        <v>877</v>
      </c>
      <c r="N673">
        <v>1</v>
      </c>
      <c r="O673">
        <v>0</v>
      </c>
    </row>
    <row r="674" spans="1:15">
      <c r="A674" s="8">
        <v>38585</v>
      </c>
      <c r="B674" t="s">
        <v>84</v>
      </c>
      <c r="C674" t="s">
        <v>69</v>
      </c>
      <c r="D674">
        <v>7</v>
      </c>
      <c r="E674">
        <v>52</v>
      </c>
      <c r="F674" t="s">
        <v>1198</v>
      </c>
      <c r="G674" t="s">
        <v>865</v>
      </c>
      <c r="H674" t="s">
        <v>1451</v>
      </c>
      <c r="J674" t="s">
        <v>1447</v>
      </c>
      <c r="L674" t="s">
        <v>886</v>
      </c>
      <c r="M674" t="s">
        <v>877</v>
      </c>
      <c r="N674">
        <v>8</v>
      </c>
      <c r="O674">
        <v>7.43999999999998E-2</v>
      </c>
    </row>
    <row r="675" spans="1:15">
      <c r="A675" s="8">
        <v>38585</v>
      </c>
      <c r="B675" t="s">
        <v>84</v>
      </c>
      <c r="C675" t="s">
        <v>69</v>
      </c>
      <c r="D675">
        <v>7</v>
      </c>
      <c r="E675">
        <v>52</v>
      </c>
      <c r="F675" t="s">
        <v>1198</v>
      </c>
      <c r="G675" t="s">
        <v>869</v>
      </c>
      <c r="J675" t="s">
        <v>1248</v>
      </c>
      <c r="L675" t="s">
        <v>886</v>
      </c>
      <c r="M675" t="s">
        <v>877</v>
      </c>
      <c r="N675">
        <v>1</v>
      </c>
      <c r="O675">
        <v>0</v>
      </c>
    </row>
    <row r="676" spans="1:15">
      <c r="A676" s="8">
        <v>38585</v>
      </c>
      <c r="B676" t="s">
        <v>84</v>
      </c>
      <c r="C676" t="s">
        <v>69</v>
      </c>
      <c r="D676">
        <v>7</v>
      </c>
      <c r="E676">
        <v>52</v>
      </c>
      <c r="F676" t="s">
        <v>1198</v>
      </c>
      <c r="G676" t="s">
        <v>1197</v>
      </c>
      <c r="J676" t="s">
        <v>1503</v>
      </c>
      <c r="L676" t="s">
        <v>886</v>
      </c>
      <c r="M676" t="s">
        <v>877</v>
      </c>
      <c r="N676">
        <v>3</v>
      </c>
      <c r="O676">
        <v>2.0999999999999908E-3</v>
      </c>
    </row>
    <row r="677" spans="1:15">
      <c r="A677" s="8">
        <v>38585</v>
      </c>
      <c r="B677" t="s">
        <v>84</v>
      </c>
      <c r="C677" t="s">
        <v>69</v>
      </c>
      <c r="D677">
        <v>7</v>
      </c>
      <c r="E677">
        <v>52</v>
      </c>
      <c r="F677" t="s">
        <v>1198</v>
      </c>
      <c r="G677" t="s">
        <v>871</v>
      </c>
      <c r="H677" t="s">
        <v>1250</v>
      </c>
      <c r="J677" t="s">
        <v>1251</v>
      </c>
      <c r="L677" t="s">
        <v>882</v>
      </c>
      <c r="M677" t="s">
        <v>877</v>
      </c>
      <c r="N677">
        <v>2</v>
      </c>
      <c r="O677">
        <v>0.3338000000000001</v>
      </c>
    </row>
    <row r="678" spans="1:15">
      <c r="A678" s="8">
        <v>38585</v>
      </c>
      <c r="B678" t="s">
        <v>84</v>
      </c>
      <c r="C678" t="s">
        <v>69</v>
      </c>
      <c r="D678">
        <v>7</v>
      </c>
      <c r="E678">
        <v>52</v>
      </c>
      <c r="F678" t="s">
        <v>1198</v>
      </c>
      <c r="G678" t="s">
        <v>1066</v>
      </c>
      <c r="H678" t="s">
        <v>1535</v>
      </c>
      <c r="J678" t="s">
        <v>1536</v>
      </c>
      <c r="L678" t="s">
        <v>879</v>
      </c>
      <c r="M678" t="s">
        <v>877</v>
      </c>
      <c r="N678">
        <v>2</v>
      </c>
      <c r="O678">
        <v>8.2500000000000018E-2</v>
      </c>
    </row>
    <row r="679" spans="1:15">
      <c r="A679" s="8">
        <v>38585</v>
      </c>
      <c r="B679" t="s">
        <v>84</v>
      </c>
      <c r="C679" t="s">
        <v>69</v>
      </c>
      <c r="D679">
        <v>7</v>
      </c>
      <c r="E679">
        <v>52</v>
      </c>
      <c r="F679" t="s">
        <v>1198</v>
      </c>
      <c r="G679" t="s">
        <v>1077</v>
      </c>
      <c r="H679" t="s">
        <v>1273</v>
      </c>
      <c r="J679" t="s">
        <v>1274</v>
      </c>
      <c r="K679" t="s">
        <v>1518</v>
      </c>
      <c r="L679" t="s">
        <v>880</v>
      </c>
      <c r="M679" t="s">
        <v>877</v>
      </c>
      <c r="N679">
        <v>1</v>
      </c>
      <c r="O679">
        <v>0</v>
      </c>
    </row>
    <row r="680" spans="1:15">
      <c r="A680" s="8">
        <v>38585</v>
      </c>
      <c r="B680" t="s">
        <v>84</v>
      </c>
      <c r="C680" t="s">
        <v>69</v>
      </c>
      <c r="D680">
        <v>7</v>
      </c>
      <c r="E680">
        <v>52</v>
      </c>
      <c r="F680" t="s">
        <v>1198</v>
      </c>
      <c r="G680" t="s">
        <v>1086</v>
      </c>
      <c r="L680" t="s">
        <v>1093</v>
      </c>
      <c r="M680" t="s">
        <v>877</v>
      </c>
      <c r="N680" t="s">
        <v>887</v>
      </c>
      <c r="O680">
        <v>23.925699999999999</v>
      </c>
    </row>
    <row r="681" spans="1:15">
      <c r="A681" s="8">
        <v>38585</v>
      </c>
      <c r="B681" t="s">
        <v>84</v>
      </c>
      <c r="C681" t="s">
        <v>69</v>
      </c>
      <c r="D681">
        <v>7</v>
      </c>
      <c r="E681">
        <v>52</v>
      </c>
      <c r="F681" t="s">
        <v>1198</v>
      </c>
      <c r="G681" t="s">
        <v>874</v>
      </c>
      <c r="H681" t="s">
        <v>1253</v>
      </c>
      <c r="I681" t="s">
        <v>1254</v>
      </c>
      <c r="J681" t="s">
        <v>1255</v>
      </c>
      <c r="K681" t="s">
        <v>1414</v>
      </c>
      <c r="L681" t="s">
        <v>880</v>
      </c>
      <c r="M681" t="s">
        <v>877</v>
      </c>
      <c r="N681">
        <v>1</v>
      </c>
      <c r="O681">
        <v>1.2799999999999923E-2</v>
      </c>
    </row>
    <row r="682" spans="1:15">
      <c r="A682" s="8">
        <v>38585</v>
      </c>
      <c r="B682" t="s">
        <v>84</v>
      </c>
      <c r="C682" t="s">
        <v>69</v>
      </c>
      <c r="D682">
        <v>7</v>
      </c>
      <c r="E682">
        <v>52</v>
      </c>
      <c r="F682" t="s">
        <v>1198</v>
      </c>
      <c r="G682" t="s">
        <v>1133</v>
      </c>
      <c r="H682" t="s">
        <v>1357</v>
      </c>
      <c r="I682" t="s">
        <v>1358</v>
      </c>
      <c r="J682" t="s">
        <v>1359</v>
      </c>
      <c r="L682" t="s">
        <v>886</v>
      </c>
      <c r="M682" t="s">
        <v>877</v>
      </c>
      <c r="N682">
        <v>1</v>
      </c>
      <c r="O682">
        <v>0.2330000000000001</v>
      </c>
    </row>
    <row r="683" spans="1:15">
      <c r="A683" s="8">
        <v>38585</v>
      </c>
      <c r="B683" t="s">
        <v>84</v>
      </c>
      <c r="C683" t="s">
        <v>69</v>
      </c>
      <c r="D683">
        <v>7</v>
      </c>
      <c r="E683">
        <v>52</v>
      </c>
      <c r="F683" t="s">
        <v>1198</v>
      </c>
      <c r="G683" t="s">
        <v>875</v>
      </c>
      <c r="J683" t="s">
        <v>1256</v>
      </c>
      <c r="L683" t="s">
        <v>886</v>
      </c>
      <c r="M683" t="s">
        <v>877</v>
      </c>
      <c r="N683">
        <v>5</v>
      </c>
      <c r="O683">
        <v>1.7000000000000348E-3</v>
      </c>
    </row>
    <row r="684" spans="1:15">
      <c r="A684" s="8">
        <v>38585</v>
      </c>
      <c r="B684" t="s">
        <v>84</v>
      </c>
      <c r="C684" t="s">
        <v>69</v>
      </c>
      <c r="D684">
        <v>8</v>
      </c>
      <c r="E684">
        <v>53</v>
      </c>
      <c r="F684" t="s">
        <v>65</v>
      </c>
      <c r="G684" t="s">
        <v>1000</v>
      </c>
      <c r="L684" t="s">
        <v>876</v>
      </c>
      <c r="M684" t="s">
        <v>876</v>
      </c>
      <c r="N684" t="s">
        <v>887</v>
      </c>
      <c r="O684">
        <v>2.7578999999999998</v>
      </c>
    </row>
    <row r="685" spans="1:15">
      <c r="A685" s="8">
        <v>38585</v>
      </c>
      <c r="B685" t="s">
        <v>84</v>
      </c>
      <c r="C685" t="s">
        <v>69</v>
      </c>
      <c r="D685">
        <v>8</v>
      </c>
      <c r="E685">
        <v>53</v>
      </c>
      <c r="F685" t="s">
        <v>65</v>
      </c>
      <c r="G685" t="s">
        <v>1002</v>
      </c>
      <c r="J685" t="s">
        <v>1165</v>
      </c>
      <c r="L685" t="s">
        <v>880</v>
      </c>
      <c r="M685" t="s">
        <v>877</v>
      </c>
      <c r="N685">
        <v>7</v>
      </c>
      <c r="O685">
        <v>1.4699999999999935E-2</v>
      </c>
    </row>
    <row r="686" spans="1:15">
      <c r="A686" s="8">
        <v>38585</v>
      </c>
      <c r="B686" t="s">
        <v>84</v>
      </c>
      <c r="C686" t="s">
        <v>69</v>
      </c>
      <c r="D686">
        <v>8</v>
      </c>
      <c r="E686">
        <v>53</v>
      </c>
      <c r="F686" t="s">
        <v>65</v>
      </c>
      <c r="G686" t="s">
        <v>1003</v>
      </c>
      <c r="H686" t="s">
        <v>1003</v>
      </c>
      <c r="I686" t="s">
        <v>1166</v>
      </c>
      <c r="J686" t="s">
        <v>1167</v>
      </c>
      <c r="L686" t="s">
        <v>881</v>
      </c>
      <c r="M686" t="s">
        <v>877</v>
      </c>
      <c r="N686">
        <v>2</v>
      </c>
      <c r="O686">
        <v>1.3000000000000789E-3</v>
      </c>
    </row>
    <row r="687" spans="1:15">
      <c r="A687" s="8">
        <v>38585</v>
      </c>
      <c r="B687" t="s">
        <v>84</v>
      </c>
      <c r="C687" t="s">
        <v>69</v>
      </c>
      <c r="D687">
        <v>8</v>
      </c>
      <c r="E687">
        <v>53</v>
      </c>
      <c r="F687" t="s">
        <v>65</v>
      </c>
      <c r="G687" t="s">
        <v>1007</v>
      </c>
      <c r="H687" t="s">
        <v>1174</v>
      </c>
      <c r="J687" t="s">
        <v>1175</v>
      </c>
      <c r="L687" t="s">
        <v>879</v>
      </c>
      <c r="M687" t="s">
        <v>877</v>
      </c>
      <c r="N687">
        <v>1</v>
      </c>
      <c r="O687">
        <v>2.1699999999999608E-2</v>
      </c>
    </row>
    <row r="688" spans="1:15">
      <c r="A688" s="8">
        <v>38585</v>
      </c>
      <c r="B688" t="s">
        <v>84</v>
      </c>
      <c r="C688" t="s">
        <v>69</v>
      </c>
      <c r="D688">
        <v>8</v>
      </c>
      <c r="E688">
        <v>53</v>
      </c>
      <c r="F688" t="s">
        <v>65</v>
      </c>
      <c r="G688" t="s">
        <v>1075</v>
      </c>
      <c r="L688" t="s">
        <v>1092</v>
      </c>
      <c r="M688" t="s">
        <v>877</v>
      </c>
      <c r="N688" t="s">
        <v>887</v>
      </c>
      <c r="O688">
        <v>58.493600000000001</v>
      </c>
    </row>
    <row r="689" spans="1:15">
      <c r="A689" s="8">
        <v>38585</v>
      </c>
      <c r="B689" t="s">
        <v>84</v>
      </c>
      <c r="C689" t="s">
        <v>69</v>
      </c>
      <c r="D689">
        <v>8</v>
      </c>
      <c r="E689">
        <v>53</v>
      </c>
      <c r="F689" t="s">
        <v>65</v>
      </c>
      <c r="G689" t="s">
        <v>1082</v>
      </c>
      <c r="H689" t="s">
        <v>1524</v>
      </c>
      <c r="I689" t="s">
        <v>1525</v>
      </c>
      <c r="J689" t="s">
        <v>1526</v>
      </c>
      <c r="L689" t="s">
        <v>881</v>
      </c>
      <c r="M689" t="s">
        <v>877</v>
      </c>
      <c r="N689">
        <v>9</v>
      </c>
      <c r="O689">
        <v>0.40949999999999998</v>
      </c>
    </row>
    <row r="690" spans="1:15">
      <c r="A690" s="8">
        <v>38585</v>
      </c>
      <c r="B690" t="s">
        <v>84</v>
      </c>
      <c r="C690" t="s">
        <v>69</v>
      </c>
      <c r="D690">
        <v>8</v>
      </c>
      <c r="E690">
        <v>53</v>
      </c>
      <c r="F690" t="s">
        <v>65</v>
      </c>
      <c r="G690" t="s">
        <v>1184</v>
      </c>
      <c r="H690" t="s">
        <v>1363</v>
      </c>
      <c r="J690" t="s">
        <v>1264</v>
      </c>
      <c r="L690" t="s">
        <v>1070</v>
      </c>
      <c r="M690" t="s">
        <v>877</v>
      </c>
      <c r="N690">
        <v>1</v>
      </c>
      <c r="O690">
        <v>5.8799999999999741E-2</v>
      </c>
    </row>
    <row r="691" spans="1:15">
      <c r="A691" s="8">
        <v>38585</v>
      </c>
      <c r="B691" t="s">
        <v>84</v>
      </c>
      <c r="C691" t="s">
        <v>69</v>
      </c>
      <c r="D691">
        <v>8</v>
      </c>
      <c r="E691">
        <v>53</v>
      </c>
      <c r="F691" t="s">
        <v>65</v>
      </c>
      <c r="G691" t="s">
        <v>892</v>
      </c>
      <c r="H691" t="s">
        <v>1263</v>
      </c>
      <c r="I691" t="s">
        <v>1265</v>
      </c>
      <c r="J691" t="s">
        <v>1264</v>
      </c>
      <c r="L691" t="s">
        <v>1070</v>
      </c>
      <c r="M691" t="s">
        <v>877</v>
      </c>
      <c r="N691">
        <v>1</v>
      </c>
      <c r="O691">
        <v>0.1431</v>
      </c>
    </row>
    <row r="692" spans="1:15">
      <c r="A692" s="8">
        <v>38585</v>
      </c>
      <c r="B692" t="s">
        <v>84</v>
      </c>
      <c r="C692" t="s">
        <v>69</v>
      </c>
      <c r="D692">
        <v>8</v>
      </c>
      <c r="E692">
        <v>53</v>
      </c>
      <c r="F692" t="s">
        <v>65</v>
      </c>
      <c r="G692" t="s">
        <v>1099</v>
      </c>
      <c r="H692" t="s">
        <v>1550</v>
      </c>
      <c r="I692" t="s">
        <v>1551</v>
      </c>
      <c r="J692" t="s">
        <v>1552</v>
      </c>
      <c r="L692" t="s">
        <v>1095</v>
      </c>
      <c r="M692" t="s">
        <v>877</v>
      </c>
      <c r="N692" t="s">
        <v>887</v>
      </c>
      <c r="O692">
        <v>15.829800000000001</v>
      </c>
    </row>
    <row r="693" spans="1:15">
      <c r="A693" s="8">
        <v>38585</v>
      </c>
      <c r="B693" t="s">
        <v>84</v>
      </c>
      <c r="C693" t="s">
        <v>69</v>
      </c>
      <c r="D693">
        <v>8</v>
      </c>
      <c r="E693">
        <v>53</v>
      </c>
      <c r="F693" t="s">
        <v>65</v>
      </c>
      <c r="G693" t="s">
        <v>1011</v>
      </c>
      <c r="H693" t="s">
        <v>1382</v>
      </c>
      <c r="I693" t="s">
        <v>1383</v>
      </c>
      <c r="J693" t="s">
        <v>1384</v>
      </c>
      <c r="L693" t="s">
        <v>882</v>
      </c>
      <c r="M693" t="s">
        <v>877</v>
      </c>
      <c r="N693">
        <v>1</v>
      </c>
      <c r="O693">
        <v>0</v>
      </c>
    </row>
    <row r="694" spans="1:15">
      <c r="A694" s="8">
        <v>38585</v>
      </c>
      <c r="B694" t="s">
        <v>84</v>
      </c>
      <c r="C694" t="s">
        <v>69</v>
      </c>
      <c r="D694">
        <v>8</v>
      </c>
      <c r="E694">
        <v>53</v>
      </c>
      <c r="F694" t="s">
        <v>65</v>
      </c>
      <c r="G694" t="s">
        <v>1195</v>
      </c>
      <c r="L694" t="s">
        <v>880</v>
      </c>
      <c r="M694" t="s">
        <v>877</v>
      </c>
      <c r="N694" t="s">
        <v>887</v>
      </c>
      <c r="O694">
        <v>1.8782000000000001</v>
      </c>
    </row>
    <row r="695" spans="1:15">
      <c r="A695" s="8">
        <v>38585</v>
      </c>
      <c r="B695" t="s">
        <v>84</v>
      </c>
      <c r="C695" t="s">
        <v>69</v>
      </c>
      <c r="D695">
        <v>8</v>
      </c>
      <c r="E695">
        <v>53</v>
      </c>
      <c r="F695" t="s">
        <v>65</v>
      </c>
      <c r="G695" t="s">
        <v>894</v>
      </c>
      <c r="H695" t="s">
        <v>1385</v>
      </c>
      <c r="I695" t="s">
        <v>1269</v>
      </c>
      <c r="J695" t="s">
        <v>1387</v>
      </c>
      <c r="L695" t="s">
        <v>881</v>
      </c>
      <c r="M695" t="s">
        <v>877</v>
      </c>
      <c r="N695">
        <v>4</v>
      </c>
      <c r="O695">
        <v>4.3700000000000294E-2</v>
      </c>
    </row>
    <row r="696" spans="1:15">
      <c r="A696" s="8">
        <v>38585</v>
      </c>
      <c r="B696" t="s">
        <v>84</v>
      </c>
      <c r="C696" t="s">
        <v>69</v>
      </c>
      <c r="D696">
        <v>8</v>
      </c>
      <c r="E696">
        <v>53</v>
      </c>
      <c r="F696" t="s">
        <v>65</v>
      </c>
      <c r="G696" t="s">
        <v>1014</v>
      </c>
      <c r="H696" t="s">
        <v>1391</v>
      </c>
      <c r="J696" t="s">
        <v>1392</v>
      </c>
      <c r="L696" t="s">
        <v>880</v>
      </c>
      <c r="M696" t="s">
        <v>877</v>
      </c>
      <c r="N696">
        <v>1</v>
      </c>
      <c r="O696">
        <v>0</v>
      </c>
    </row>
    <row r="697" spans="1:15">
      <c r="A697" s="8">
        <v>38585</v>
      </c>
      <c r="B697" t="s">
        <v>84</v>
      </c>
      <c r="C697" t="s">
        <v>69</v>
      </c>
      <c r="D697">
        <v>8</v>
      </c>
      <c r="E697">
        <v>53</v>
      </c>
      <c r="F697" t="s">
        <v>65</v>
      </c>
      <c r="G697" t="s">
        <v>1015</v>
      </c>
      <c r="L697" t="s">
        <v>883</v>
      </c>
      <c r="M697" t="s">
        <v>883</v>
      </c>
      <c r="N697" t="s">
        <v>887</v>
      </c>
      <c r="O697">
        <v>37.041899999999998</v>
      </c>
    </row>
    <row r="698" spans="1:15">
      <c r="A698" s="8">
        <v>38585</v>
      </c>
      <c r="B698" t="s">
        <v>84</v>
      </c>
      <c r="C698" t="s">
        <v>69</v>
      </c>
      <c r="D698">
        <v>8</v>
      </c>
      <c r="E698">
        <v>53</v>
      </c>
      <c r="F698" t="s">
        <v>65</v>
      </c>
      <c r="G698" t="s">
        <v>1016</v>
      </c>
      <c r="H698" t="s">
        <v>1393</v>
      </c>
      <c r="J698" t="s">
        <v>1394</v>
      </c>
      <c r="L698" t="s">
        <v>881</v>
      </c>
      <c r="M698" t="s">
        <v>877</v>
      </c>
      <c r="N698">
        <v>7</v>
      </c>
      <c r="O698">
        <v>1.9400000000000084E-2</v>
      </c>
    </row>
    <row r="699" spans="1:15">
      <c r="A699" s="8">
        <v>38585</v>
      </c>
      <c r="B699" t="s">
        <v>84</v>
      </c>
      <c r="C699" t="s">
        <v>69</v>
      </c>
      <c r="D699">
        <v>8</v>
      </c>
      <c r="E699">
        <v>53</v>
      </c>
      <c r="F699" t="s">
        <v>65</v>
      </c>
      <c r="G699" t="s">
        <v>1017</v>
      </c>
      <c r="K699" t="s">
        <v>1395</v>
      </c>
      <c r="L699" t="s">
        <v>884</v>
      </c>
      <c r="M699" t="s">
        <v>877</v>
      </c>
      <c r="N699">
        <v>71</v>
      </c>
      <c r="O699">
        <v>5.2999999999999936E-2</v>
      </c>
    </row>
    <row r="700" spans="1:15">
      <c r="A700" s="8">
        <v>38585</v>
      </c>
      <c r="B700" t="s">
        <v>84</v>
      </c>
      <c r="C700" t="s">
        <v>69</v>
      </c>
      <c r="D700">
        <v>8</v>
      </c>
      <c r="E700">
        <v>53</v>
      </c>
      <c r="F700" t="s">
        <v>1202</v>
      </c>
      <c r="G700" t="s">
        <v>1019</v>
      </c>
      <c r="H700" t="s">
        <v>1399</v>
      </c>
      <c r="I700" t="s">
        <v>1400</v>
      </c>
      <c r="J700" t="s">
        <v>1401</v>
      </c>
      <c r="L700" t="s">
        <v>881</v>
      </c>
      <c r="M700" t="s">
        <v>877</v>
      </c>
      <c r="N700">
        <v>1</v>
      </c>
      <c r="O700">
        <v>0</v>
      </c>
    </row>
    <row r="701" spans="1:15">
      <c r="A701" s="8">
        <v>38585</v>
      </c>
      <c r="B701" t="s">
        <v>84</v>
      </c>
      <c r="C701" t="s">
        <v>69</v>
      </c>
      <c r="D701">
        <v>8</v>
      </c>
      <c r="E701">
        <v>53</v>
      </c>
      <c r="F701" t="s">
        <v>1202</v>
      </c>
      <c r="G701" t="s">
        <v>1020</v>
      </c>
      <c r="H701" t="s">
        <v>1176</v>
      </c>
      <c r="J701" t="s">
        <v>1376</v>
      </c>
      <c r="L701" t="s">
        <v>880</v>
      </c>
      <c r="M701" t="s">
        <v>877</v>
      </c>
      <c r="N701">
        <v>3</v>
      </c>
      <c r="O701">
        <v>0.24749999999999961</v>
      </c>
    </row>
    <row r="702" spans="1:15">
      <c r="A702" s="8">
        <v>38585</v>
      </c>
      <c r="B702" t="s">
        <v>84</v>
      </c>
      <c r="C702" t="s">
        <v>69</v>
      </c>
      <c r="D702">
        <v>8</v>
      </c>
      <c r="E702">
        <v>53</v>
      </c>
      <c r="F702" t="s">
        <v>1202</v>
      </c>
      <c r="G702" t="s">
        <v>1021</v>
      </c>
      <c r="H702" t="s">
        <v>1402</v>
      </c>
      <c r="J702" t="s">
        <v>1403</v>
      </c>
      <c r="L702" t="s">
        <v>880</v>
      </c>
      <c r="M702" t="s">
        <v>877</v>
      </c>
      <c r="N702">
        <v>2</v>
      </c>
      <c r="O702">
        <v>5.5200000000000138E-2</v>
      </c>
    </row>
    <row r="703" spans="1:15">
      <c r="A703" s="8">
        <v>38585</v>
      </c>
      <c r="B703" t="s">
        <v>84</v>
      </c>
      <c r="C703" t="s">
        <v>69</v>
      </c>
      <c r="D703">
        <v>8</v>
      </c>
      <c r="E703">
        <v>53</v>
      </c>
      <c r="F703" t="s">
        <v>1202</v>
      </c>
      <c r="G703" t="s">
        <v>1022</v>
      </c>
      <c r="H703" t="s">
        <v>1404</v>
      </c>
      <c r="I703" t="s">
        <v>1405</v>
      </c>
      <c r="J703" t="s">
        <v>1406</v>
      </c>
      <c r="K703" t="s">
        <v>1407</v>
      </c>
      <c r="L703" t="s">
        <v>882</v>
      </c>
      <c r="M703" t="s">
        <v>877</v>
      </c>
      <c r="N703">
        <v>13</v>
      </c>
      <c r="O703">
        <v>7.0999999999998842E-3</v>
      </c>
    </row>
    <row r="704" spans="1:15">
      <c r="A704" s="8">
        <v>38585</v>
      </c>
      <c r="B704" t="s">
        <v>84</v>
      </c>
      <c r="C704" t="s">
        <v>69</v>
      </c>
      <c r="D704">
        <v>8</v>
      </c>
      <c r="E704">
        <v>53</v>
      </c>
      <c r="F704" t="s">
        <v>1202</v>
      </c>
      <c r="G704" t="s">
        <v>1023</v>
      </c>
      <c r="H704" t="s">
        <v>1408</v>
      </c>
      <c r="I704" t="s">
        <v>1409</v>
      </c>
      <c r="J704" t="s">
        <v>1410</v>
      </c>
      <c r="L704" t="s">
        <v>881</v>
      </c>
      <c r="M704" t="s">
        <v>877</v>
      </c>
      <c r="N704">
        <v>47</v>
      </c>
      <c r="O704">
        <v>6.5599999999999881E-2</v>
      </c>
    </row>
    <row r="705" spans="1:15">
      <c r="A705" s="8">
        <v>38585</v>
      </c>
      <c r="B705" t="s">
        <v>84</v>
      </c>
      <c r="C705" t="s">
        <v>69</v>
      </c>
      <c r="D705">
        <v>8</v>
      </c>
      <c r="E705">
        <v>53</v>
      </c>
      <c r="F705" t="s">
        <v>1202</v>
      </c>
      <c r="G705" t="s">
        <v>1100</v>
      </c>
      <c r="H705" t="s">
        <v>1422</v>
      </c>
      <c r="J705" t="s">
        <v>1424</v>
      </c>
      <c r="L705" t="s">
        <v>881</v>
      </c>
      <c r="M705" t="s">
        <v>877</v>
      </c>
      <c r="N705">
        <v>2</v>
      </c>
      <c r="O705">
        <v>0.46079999999999988</v>
      </c>
    </row>
    <row r="706" spans="1:15">
      <c r="A706" s="8">
        <v>38585</v>
      </c>
      <c r="B706" t="s">
        <v>84</v>
      </c>
      <c r="C706" t="s">
        <v>69</v>
      </c>
      <c r="D706">
        <v>8</v>
      </c>
      <c r="E706">
        <v>53</v>
      </c>
      <c r="F706" t="s">
        <v>1202</v>
      </c>
      <c r="G706" t="s">
        <v>1026</v>
      </c>
      <c r="K706" t="s">
        <v>1417</v>
      </c>
      <c r="L706" t="s">
        <v>882</v>
      </c>
      <c r="M706" t="s">
        <v>877</v>
      </c>
      <c r="N706">
        <v>3</v>
      </c>
      <c r="O706">
        <v>3.0999999999998806E-3</v>
      </c>
    </row>
    <row r="707" spans="1:15">
      <c r="A707" s="8">
        <v>38585</v>
      </c>
      <c r="B707" t="s">
        <v>84</v>
      </c>
      <c r="C707" t="s">
        <v>69</v>
      </c>
      <c r="D707">
        <v>8</v>
      </c>
      <c r="E707">
        <v>53</v>
      </c>
      <c r="F707" t="s">
        <v>1202</v>
      </c>
      <c r="G707" t="s">
        <v>897</v>
      </c>
      <c r="H707" t="s">
        <v>1085</v>
      </c>
      <c r="J707" t="s">
        <v>1276</v>
      </c>
      <c r="L707" t="s">
        <v>881</v>
      </c>
      <c r="M707" t="s">
        <v>877</v>
      </c>
      <c r="N707">
        <v>4</v>
      </c>
      <c r="O707">
        <v>0.99370000000000003</v>
      </c>
    </row>
    <row r="708" spans="1:15">
      <c r="A708" s="8">
        <v>38585</v>
      </c>
      <c r="B708" t="s">
        <v>84</v>
      </c>
      <c r="C708" t="s">
        <v>69</v>
      </c>
      <c r="D708">
        <v>8</v>
      </c>
      <c r="E708">
        <v>53</v>
      </c>
      <c r="F708" t="s">
        <v>1202</v>
      </c>
      <c r="G708" t="s">
        <v>1027</v>
      </c>
      <c r="H708" t="s">
        <v>1420</v>
      </c>
      <c r="J708" t="s">
        <v>1421</v>
      </c>
      <c r="L708" t="s">
        <v>881</v>
      </c>
      <c r="M708" t="s">
        <v>877</v>
      </c>
      <c r="N708">
        <v>43</v>
      </c>
      <c r="O708">
        <v>4.6799999999999731E-2</v>
      </c>
    </row>
    <row r="709" spans="1:15">
      <c r="A709" s="8">
        <v>38585</v>
      </c>
      <c r="B709" t="s">
        <v>84</v>
      </c>
      <c r="C709" t="s">
        <v>69</v>
      </c>
      <c r="D709">
        <v>8</v>
      </c>
      <c r="E709">
        <v>53</v>
      </c>
      <c r="F709" t="s">
        <v>1202</v>
      </c>
      <c r="G709" t="s">
        <v>1028</v>
      </c>
      <c r="H709" t="s">
        <v>1418</v>
      </c>
      <c r="J709" t="s">
        <v>1419</v>
      </c>
      <c r="L709" t="s">
        <v>881</v>
      </c>
      <c r="M709" t="s">
        <v>877</v>
      </c>
      <c r="N709">
        <v>8</v>
      </c>
      <c r="O709">
        <v>3.2999999999999918E-2</v>
      </c>
    </row>
    <row r="710" spans="1:15">
      <c r="A710" s="8">
        <v>38585</v>
      </c>
      <c r="B710" t="s">
        <v>84</v>
      </c>
      <c r="C710" t="s">
        <v>69</v>
      </c>
      <c r="D710">
        <v>8</v>
      </c>
      <c r="E710">
        <v>53</v>
      </c>
      <c r="F710" t="s">
        <v>1202</v>
      </c>
      <c r="G710" t="s">
        <v>1030</v>
      </c>
      <c r="H710" t="s">
        <v>1422</v>
      </c>
      <c r="I710" t="s">
        <v>1423</v>
      </c>
      <c r="J710" t="s">
        <v>1424</v>
      </c>
      <c r="L710" t="s">
        <v>881</v>
      </c>
      <c r="M710" t="s">
        <v>877</v>
      </c>
      <c r="N710">
        <v>22</v>
      </c>
      <c r="O710">
        <v>1.6398000000000001</v>
      </c>
    </row>
    <row r="711" spans="1:15">
      <c r="A711" s="8">
        <v>38585</v>
      </c>
      <c r="B711" t="s">
        <v>84</v>
      </c>
      <c r="C711" t="s">
        <v>69</v>
      </c>
      <c r="D711">
        <v>8</v>
      </c>
      <c r="E711">
        <v>53</v>
      </c>
      <c r="F711" t="s">
        <v>1202</v>
      </c>
      <c r="G711" t="s">
        <v>1031</v>
      </c>
      <c r="H711" t="s">
        <v>1422</v>
      </c>
      <c r="I711" t="s">
        <v>1425</v>
      </c>
      <c r="J711" t="s">
        <v>1424</v>
      </c>
      <c r="L711" t="s">
        <v>881</v>
      </c>
      <c r="M711" t="s">
        <v>877</v>
      </c>
      <c r="N711">
        <v>3</v>
      </c>
      <c r="O711">
        <v>2.5399999999999867E-2</v>
      </c>
    </row>
    <row r="712" spans="1:15">
      <c r="A712" s="8">
        <v>38585</v>
      </c>
      <c r="B712" t="s">
        <v>84</v>
      </c>
      <c r="C712" t="s">
        <v>69</v>
      </c>
      <c r="D712">
        <v>8</v>
      </c>
      <c r="E712">
        <v>53</v>
      </c>
      <c r="F712" t="s">
        <v>1202</v>
      </c>
      <c r="G712" t="s">
        <v>1032</v>
      </c>
      <c r="H712" t="s">
        <v>1426</v>
      </c>
      <c r="I712" t="s">
        <v>1544</v>
      </c>
      <c r="J712" t="s">
        <v>1427</v>
      </c>
      <c r="L712" t="s">
        <v>880</v>
      </c>
      <c r="M712" t="s">
        <v>877</v>
      </c>
      <c r="N712">
        <v>2</v>
      </c>
      <c r="O712">
        <v>1.5993999999999997</v>
      </c>
    </row>
    <row r="713" spans="1:15">
      <c r="A713" s="8">
        <v>38585</v>
      </c>
      <c r="B713" t="s">
        <v>84</v>
      </c>
      <c r="C713" t="s">
        <v>69</v>
      </c>
      <c r="D713">
        <v>8</v>
      </c>
      <c r="E713">
        <v>53</v>
      </c>
      <c r="F713" t="s">
        <v>1202</v>
      </c>
      <c r="G713" t="s">
        <v>1033</v>
      </c>
      <c r="H713" t="s">
        <v>966</v>
      </c>
      <c r="J713" t="s">
        <v>1428</v>
      </c>
      <c r="L713" t="s">
        <v>881</v>
      </c>
      <c r="M713" t="s">
        <v>877</v>
      </c>
      <c r="N713">
        <v>1</v>
      </c>
      <c r="O713">
        <v>7.9999999999991189E-4</v>
      </c>
    </row>
    <row r="714" spans="1:15">
      <c r="A714" s="8">
        <v>38585</v>
      </c>
      <c r="B714" t="s">
        <v>84</v>
      </c>
      <c r="C714" t="s">
        <v>69</v>
      </c>
      <c r="D714">
        <v>8</v>
      </c>
      <c r="E714">
        <v>53</v>
      </c>
      <c r="F714" t="s">
        <v>1202</v>
      </c>
      <c r="G714" t="s">
        <v>898</v>
      </c>
      <c r="H714" t="s">
        <v>1278</v>
      </c>
      <c r="I714" t="s">
        <v>1279</v>
      </c>
      <c r="J714" t="s">
        <v>1427</v>
      </c>
      <c r="L714" t="s">
        <v>880</v>
      </c>
      <c r="M714" t="s">
        <v>877</v>
      </c>
      <c r="N714">
        <v>1</v>
      </c>
      <c r="O714">
        <v>0.25079999999999991</v>
      </c>
    </row>
    <row r="715" spans="1:15">
      <c r="A715" s="8">
        <v>38585</v>
      </c>
      <c r="B715" t="s">
        <v>84</v>
      </c>
      <c r="C715" t="s">
        <v>69</v>
      </c>
      <c r="D715">
        <v>8</v>
      </c>
      <c r="E715">
        <v>53</v>
      </c>
      <c r="F715" t="s">
        <v>1202</v>
      </c>
      <c r="G715" t="s">
        <v>1034</v>
      </c>
      <c r="H715" t="s">
        <v>1429</v>
      </c>
      <c r="I715" t="s">
        <v>1430</v>
      </c>
      <c r="J715" t="s">
        <v>1431</v>
      </c>
      <c r="L715" t="s">
        <v>881</v>
      </c>
      <c r="M715" t="s">
        <v>877</v>
      </c>
      <c r="N715">
        <v>13</v>
      </c>
      <c r="O715">
        <v>0.23859999999999992</v>
      </c>
    </row>
    <row r="716" spans="1:15">
      <c r="A716" s="8">
        <v>38585</v>
      </c>
      <c r="B716" t="s">
        <v>84</v>
      </c>
      <c r="C716" t="s">
        <v>69</v>
      </c>
      <c r="D716">
        <v>8</v>
      </c>
      <c r="E716">
        <v>53</v>
      </c>
      <c r="F716" t="s">
        <v>1202</v>
      </c>
      <c r="G716" t="s">
        <v>1035</v>
      </c>
      <c r="J716" t="s">
        <v>1432</v>
      </c>
      <c r="K716" t="s">
        <v>1433</v>
      </c>
      <c r="L716" t="s">
        <v>882</v>
      </c>
      <c r="M716" t="s">
        <v>877</v>
      </c>
      <c r="N716">
        <v>31</v>
      </c>
      <c r="O716">
        <v>3.4299999999999997E-2</v>
      </c>
    </row>
    <row r="717" spans="1:15">
      <c r="A717" s="8">
        <v>38585</v>
      </c>
      <c r="B717" t="s">
        <v>84</v>
      </c>
      <c r="C717" t="s">
        <v>69</v>
      </c>
      <c r="D717">
        <v>8</v>
      </c>
      <c r="E717">
        <v>53</v>
      </c>
      <c r="F717" t="s">
        <v>1202</v>
      </c>
      <c r="G717" t="s">
        <v>1036</v>
      </c>
      <c r="K717" t="s">
        <v>1434</v>
      </c>
      <c r="L717" t="s">
        <v>885</v>
      </c>
      <c r="M717" t="s">
        <v>877</v>
      </c>
      <c r="N717">
        <v>1</v>
      </c>
      <c r="O717">
        <v>0</v>
      </c>
    </row>
    <row r="718" spans="1:15">
      <c r="A718" s="8">
        <v>38585</v>
      </c>
      <c r="B718" t="s">
        <v>84</v>
      </c>
      <c r="C718" t="s">
        <v>69</v>
      </c>
      <c r="D718">
        <v>8</v>
      </c>
      <c r="E718">
        <v>53</v>
      </c>
      <c r="F718" t="s">
        <v>1202</v>
      </c>
      <c r="G718" t="s">
        <v>1062</v>
      </c>
      <c r="H718" t="s">
        <v>1280</v>
      </c>
      <c r="I718" t="s">
        <v>1498</v>
      </c>
      <c r="J718" t="s">
        <v>1499</v>
      </c>
      <c r="L718" t="s">
        <v>1071</v>
      </c>
      <c r="M718" t="s">
        <v>877</v>
      </c>
      <c r="N718">
        <v>1</v>
      </c>
      <c r="O718">
        <v>4.269999999999996E-2</v>
      </c>
    </row>
    <row r="719" spans="1:15">
      <c r="A719" s="8">
        <v>38585</v>
      </c>
      <c r="B719" t="s">
        <v>84</v>
      </c>
      <c r="C719" t="s">
        <v>69</v>
      </c>
      <c r="D719">
        <v>8</v>
      </c>
      <c r="E719">
        <v>53</v>
      </c>
      <c r="F719" t="s">
        <v>1202</v>
      </c>
      <c r="G719" t="s">
        <v>1063</v>
      </c>
      <c r="H719" t="s">
        <v>1500</v>
      </c>
      <c r="I719" t="s">
        <v>1501</v>
      </c>
      <c r="J719" t="s">
        <v>1502</v>
      </c>
      <c r="L719" t="s">
        <v>881</v>
      </c>
      <c r="M719" t="s">
        <v>877</v>
      </c>
      <c r="N719">
        <v>34</v>
      </c>
      <c r="O719">
        <v>9.1499999999999915E-2</v>
      </c>
    </row>
    <row r="720" spans="1:15">
      <c r="A720" s="8">
        <v>38585</v>
      </c>
      <c r="B720" t="s">
        <v>84</v>
      </c>
      <c r="C720" t="s">
        <v>69</v>
      </c>
      <c r="D720">
        <v>8</v>
      </c>
      <c r="E720">
        <v>53</v>
      </c>
      <c r="F720" t="s">
        <v>1202</v>
      </c>
      <c r="G720" t="s">
        <v>862</v>
      </c>
      <c r="H720" t="s">
        <v>1444</v>
      </c>
      <c r="I720" t="s">
        <v>1445</v>
      </c>
      <c r="J720" t="s">
        <v>1446</v>
      </c>
      <c r="L720" t="s">
        <v>886</v>
      </c>
      <c r="M720" t="s">
        <v>877</v>
      </c>
      <c r="N720">
        <v>7</v>
      </c>
      <c r="O720">
        <v>0.25170000000000003</v>
      </c>
    </row>
    <row r="721" spans="1:15">
      <c r="A721" s="8">
        <v>38585</v>
      </c>
      <c r="B721" t="s">
        <v>84</v>
      </c>
      <c r="C721" t="s">
        <v>69</v>
      </c>
      <c r="D721">
        <v>8</v>
      </c>
      <c r="E721">
        <v>53</v>
      </c>
      <c r="F721" t="s">
        <v>1202</v>
      </c>
      <c r="G721" t="s">
        <v>1105</v>
      </c>
      <c r="J721" t="s">
        <v>1447</v>
      </c>
      <c r="L721" t="s">
        <v>886</v>
      </c>
      <c r="M721" t="s">
        <v>877</v>
      </c>
      <c r="N721">
        <v>2</v>
      </c>
      <c r="O721">
        <v>9.9999999999766942E-5</v>
      </c>
    </row>
    <row r="722" spans="1:15">
      <c r="A722" s="8">
        <v>38585</v>
      </c>
      <c r="B722" t="s">
        <v>84</v>
      </c>
      <c r="C722" t="s">
        <v>69</v>
      </c>
      <c r="D722">
        <v>8</v>
      </c>
      <c r="E722">
        <v>53</v>
      </c>
      <c r="F722" t="s">
        <v>1202</v>
      </c>
      <c r="G722" t="s">
        <v>865</v>
      </c>
      <c r="H722" t="s">
        <v>1451</v>
      </c>
      <c r="J722" t="s">
        <v>1447</v>
      </c>
      <c r="L722" t="s">
        <v>886</v>
      </c>
      <c r="M722" t="s">
        <v>877</v>
      </c>
      <c r="N722">
        <v>4</v>
      </c>
      <c r="O722">
        <v>1.9499999999999851E-2</v>
      </c>
    </row>
    <row r="723" spans="1:15">
      <c r="A723" s="8">
        <v>38585</v>
      </c>
      <c r="B723" t="s">
        <v>84</v>
      </c>
      <c r="C723" t="s">
        <v>69</v>
      </c>
      <c r="D723">
        <v>8</v>
      </c>
      <c r="E723">
        <v>53</v>
      </c>
      <c r="F723" t="s">
        <v>1202</v>
      </c>
      <c r="G723" t="s">
        <v>1201</v>
      </c>
      <c r="L723" t="s">
        <v>886</v>
      </c>
      <c r="M723" t="s">
        <v>877</v>
      </c>
      <c r="N723">
        <v>1</v>
      </c>
      <c r="O723">
        <v>4.4599999999999973E-2</v>
      </c>
    </row>
    <row r="724" spans="1:15">
      <c r="A724" s="8">
        <v>38585</v>
      </c>
      <c r="B724" t="s">
        <v>84</v>
      </c>
      <c r="C724" t="s">
        <v>69</v>
      </c>
      <c r="D724">
        <v>8</v>
      </c>
      <c r="E724">
        <v>53</v>
      </c>
      <c r="F724" t="s">
        <v>1202</v>
      </c>
      <c r="G724" t="s">
        <v>871</v>
      </c>
      <c r="H724" t="s">
        <v>1250</v>
      </c>
      <c r="J724" t="s">
        <v>1251</v>
      </c>
      <c r="L724" t="s">
        <v>882</v>
      </c>
      <c r="M724" t="s">
        <v>877</v>
      </c>
      <c r="N724">
        <v>4</v>
      </c>
      <c r="O724">
        <v>0.42419999999999991</v>
      </c>
    </row>
    <row r="725" spans="1:15">
      <c r="A725" s="8">
        <v>38585</v>
      </c>
      <c r="B725" t="s">
        <v>84</v>
      </c>
      <c r="C725" t="s">
        <v>69</v>
      </c>
      <c r="D725">
        <v>8</v>
      </c>
      <c r="E725">
        <v>53</v>
      </c>
      <c r="F725" t="s">
        <v>1202</v>
      </c>
      <c r="G725" t="s">
        <v>1066</v>
      </c>
      <c r="H725" t="s">
        <v>1535</v>
      </c>
      <c r="J725" t="s">
        <v>1536</v>
      </c>
      <c r="L725" t="s">
        <v>879</v>
      </c>
      <c r="M725" t="s">
        <v>877</v>
      </c>
      <c r="N725">
        <v>1</v>
      </c>
      <c r="O725">
        <v>1.5200000000000102E-2</v>
      </c>
    </row>
    <row r="726" spans="1:15">
      <c r="A726" s="8">
        <v>38585</v>
      </c>
      <c r="B726" t="s">
        <v>84</v>
      </c>
      <c r="C726" t="s">
        <v>69</v>
      </c>
      <c r="D726">
        <v>8</v>
      </c>
      <c r="E726">
        <v>53</v>
      </c>
      <c r="F726" t="s">
        <v>1202</v>
      </c>
      <c r="G726" t="s">
        <v>1088</v>
      </c>
      <c r="K726" t="s">
        <v>1252</v>
      </c>
      <c r="L726" t="s">
        <v>879</v>
      </c>
      <c r="M726" t="s">
        <v>877</v>
      </c>
      <c r="N726">
        <v>4</v>
      </c>
      <c r="O726">
        <v>1.9899999999999807E-2</v>
      </c>
    </row>
    <row r="727" spans="1:15">
      <c r="A727" s="8">
        <v>38585</v>
      </c>
      <c r="B727" t="s">
        <v>84</v>
      </c>
      <c r="C727" t="s">
        <v>69</v>
      </c>
      <c r="D727">
        <v>8</v>
      </c>
      <c r="E727">
        <v>53</v>
      </c>
      <c r="F727" t="s">
        <v>1202</v>
      </c>
      <c r="G727" t="s">
        <v>1086</v>
      </c>
      <c r="L727" t="s">
        <v>1093</v>
      </c>
      <c r="M727" t="s">
        <v>877</v>
      </c>
      <c r="N727" t="s">
        <v>887</v>
      </c>
      <c r="O727">
        <v>7.0704999999999991</v>
      </c>
    </row>
    <row r="728" spans="1:15">
      <c r="A728" s="8">
        <v>38585</v>
      </c>
      <c r="B728" t="s">
        <v>84</v>
      </c>
      <c r="C728" t="s">
        <v>69</v>
      </c>
      <c r="D728">
        <v>8</v>
      </c>
      <c r="E728">
        <v>53</v>
      </c>
      <c r="F728" t="s">
        <v>1202</v>
      </c>
      <c r="G728" t="s">
        <v>975</v>
      </c>
      <c r="H728" t="s">
        <v>1348</v>
      </c>
      <c r="I728" t="s">
        <v>1349</v>
      </c>
      <c r="J728" t="s">
        <v>1350</v>
      </c>
      <c r="L728" t="s">
        <v>886</v>
      </c>
      <c r="M728" t="s">
        <v>877</v>
      </c>
      <c r="N728">
        <v>1</v>
      </c>
      <c r="O728">
        <v>7.7500000000000124E-2</v>
      </c>
    </row>
    <row r="729" spans="1:15">
      <c r="A729" s="8">
        <v>38585</v>
      </c>
      <c r="B729" t="s">
        <v>84</v>
      </c>
      <c r="C729" t="s">
        <v>69</v>
      </c>
      <c r="D729">
        <v>8</v>
      </c>
      <c r="E729">
        <v>53</v>
      </c>
      <c r="F729" t="s">
        <v>1202</v>
      </c>
      <c r="G729" t="s">
        <v>875</v>
      </c>
      <c r="J729" t="s">
        <v>1256</v>
      </c>
      <c r="L729" t="s">
        <v>886</v>
      </c>
      <c r="M729" t="s">
        <v>877</v>
      </c>
      <c r="N729">
        <v>6</v>
      </c>
      <c r="O729">
        <v>2.970000000000006E-2</v>
      </c>
    </row>
    <row r="730" spans="1:15">
      <c r="A730" s="8">
        <v>38585</v>
      </c>
      <c r="B730" t="s">
        <v>84</v>
      </c>
      <c r="C730" t="s">
        <v>69</v>
      </c>
      <c r="D730">
        <v>8</v>
      </c>
      <c r="E730">
        <v>53</v>
      </c>
      <c r="F730" t="s">
        <v>1202</v>
      </c>
      <c r="G730" t="s">
        <v>1068</v>
      </c>
      <c r="H730" t="s">
        <v>1511</v>
      </c>
      <c r="I730" t="s">
        <v>1512</v>
      </c>
      <c r="J730" t="s">
        <v>1454</v>
      </c>
      <c r="L730" t="s">
        <v>886</v>
      </c>
      <c r="M730" t="s">
        <v>877</v>
      </c>
      <c r="N730">
        <v>1</v>
      </c>
      <c r="O730">
        <v>0</v>
      </c>
    </row>
    <row r="731" spans="1:15">
      <c r="A731" s="8">
        <v>38585</v>
      </c>
      <c r="B731" t="s">
        <v>84</v>
      </c>
      <c r="C731" t="s">
        <v>69</v>
      </c>
      <c r="D731">
        <v>8</v>
      </c>
      <c r="E731">
        <v>53</v>
      </c>
      <c r="F731" t="s">
        <v>1202</v>
      </c>
      <c r="G731" t="s">
        <v>1079</v>
      </c>
      <c r="J731" t="s">
        <v>1079</v>
      </c>
      <c r="L731" t="s">
        <v>881</v>
      </c>
      <c r="M731" t="s">
        <v>877</v>
      </c>
      <c r="N731">
        <v>1</v>
      </c>
      <c r="O731">
        <v>6.9999999999970086E-4</v>
      </c>
    </row>
    <row r="732" spans="1:15">
      <c r="A732" s="8">
        <v>38585</v>
      </c>
      <c r="B732" t="s">
        <v>84</v>
      </c>
      <c r="C732" t="s">
        <v>69</v>
      </c>
      <c r="D732">
        <v>9</v>
      </c>
      <c r="E732">
        <v>54</v>
      </c>
      <c r="F732" t="s">
        <v>176</v>
      </c>
      <c r="G732" t="s">
        <v>1000</v>
      </c>
      <c r="L732" t="s">
        <v>876</v>
      </c>
      <c r="M732" t="s">
        <v>876</v>
      </c>
      <c r="N732" t="s">
        <v>887</v>
      </c>
      <c r="O732">
        <v>3.2191999999999998</v>
      </c>
    </row>
    <row r="733" spans="1:15">
      <c r="A733" s="8">
        <v>38585</v>
      </c>
      <c r="B733" t="s">
        <v>84</v>
      </c>
      <c r="C733" t="s">
        <v>69</v>
      </c>
      <c r="D733">
        <v>9</v>
      </c>
      <c r="E733">
        <v>54</v>
      </c>
      <c r="F733" t="s">
        <v>68</v>
      </c>
      <c r="G733" t="s">
        <v>980</v>
      </c>
      <c r="J733" t="s">
        <v>1167</v>
      </c>
      <c r="L733" t="s">
        <v>881</v>
      </c>
      <c r="M733" t="s">
        <v>877</v>
      </c>
      <c r="N733">
        <v>2</v>
      </c>
      <c r="O733">
        <v>8.3000000000000004E-2</v>
      </c>
    </row>
    <row r="734" spans="1:15">
      <c r="A734" s="8">
        <v>38585</v>
      </c>
      <c r="B734" t="s">
        <v>84</v>
      </c>
      <c r="C734" t="s">
        <v>69</v>
      </c>
      <c r="D734">
        <v>9</v>
      </c>
      <c r="E734">
        <v>54</v>
      </c>
      <c r="F734" t="s">
        <v>68</v>
      </c>
      <c r="G734" t="s">
        <v>1001</v>
      </c>
      <c r="H734" t="s">
        <v>1163</v>
      </c>
      <c r="J734" t="s">
        <v>1164</v>
      </c>
      <c r="L734" t="s">
        <v>880</v>
      </c>
      <c r="M734" t="s">
        <v>877</v>
      </c>
      <c r="N734">
        <v>11</v>
      </c>
      <c r="O734">
        <v>4.4299999999999999E-2</v>
      </c>
    </row>
    <row r="735" spans="1:15">
      <c r="A735" s="8">
        <v>38585</v>
      </c>
      <c r="B735" t="s">
        <v>84</v>
      </c>
      <c r="C735" t="s">
        <v>69</v>
      </c>
      <c r="D735">
        <v>9</v>
      </c>
      <c r="E735">
        <v>54</v>
      </c>
      <c r="F735" t="s">
        <v>68</v>
      </c>
      <c r="G735" t="s">
        <v>1002</v>
      </c>
      <c r="J735" t="s">
        <v>1165</v>
      </c>
      <c r="L735" t="s">
        <v>880</v>
      </c>
      <c r="M735" t="s">
        <v>877</v>
      </c>
      <c r="N735">
        <v>45</v>
      </c>
      <c r="O735">
        <v>0.26119999999999999</v>
      </c>
    </row>
    <row r="736" spans="1:15">
      <c r="A736" s="8">
        <v>38585</v>
      </c>
      <c r="B736" t="s">
        <v>84</v>
      </c>
      <c r="C736" t="s">
        <v>69</v>
      </c>
      <c r="D736">
        <v>9</v>
      </c>
      <c r="E736">
        <v>54</v>
      </c>
      <c r="F736" t="s">
        <v>68</v>
      </c>
      <c r="G736" t="s">
        <v>1003</v>
      </c>
      <c r="H736" t="s">
        <v>1003</v>
      </c>
      <c r="I736" t="s">
        <v>1166</v>
      </c>
      <c r="J736" t="s">
        <v>1167</v>
      </c>
      <c r="L736" t="s">
        <v>881</v>
      </c>
      <c r="M736" t="s">
        <v>877</v>
      </c>
      <c r="N736">
        <v>9</v>
      </c>
      <c r="O736">
        <v>0.5363</v>
      </c>
    </row>
    <row r="737" spans="1:15">
      <c r="A737" s="8">
        <v>38585</v>
      </c>
      <c r="B737" t="s">
        <v>84</v>
      </c>
      <c r="C737" t="s">
        <v>69</v>
      </c>
      <c r="D737">
        <v>9</v>
      </c>
      <c r="E737">
        <v>54</v>
      </c>
      <c r="F737" t="s">
        <v>68</v>
      </c>
      <c r="G737" t="s">
        <v>1203</v>
      </c>
      <c r="H737" t="s">
        <v>1364</v>
      </c>
      <c r="I737" t="s">
        <v>1365</v>
      </c>
      <c r="J737" t="s">
        <v>1167</v>
      </c>
      <c r="L737" t="s">
        <v>881</v>
      </c>
      <c r="M737" t="s">
        <v>877</v>
      </c>
      <c r="N737">
        <v>1</v>
      </c>
      <c r="O737">
        <v>4.48E-2</v>
      </c>
    </row>
    <row r="738" spans="1:15">
      <c r="A738" s="8">
        <v>38585</v>
      </c>
      <c r="B738" t="s">
        <v>84</v>
      </c>
      <c r="C738" t="s">
        <v>69</v>
      </c>
      <c r="D738">
        <v>9</v>
      </c>
      <c r="E738">
        <v>54</v>
      </c>
      <c r="F738" t="s">
        <v>68</v>
      </c>
      <c r="G738" t="s">
        <v>1204</v>
      </c>
      <c r="H738" t="s">
        <v>1562</v>
      </c>
      <c r="I738" t="s">
        <v>1563</v>
      </c>
      <c r="J738" t="s">
        <v>1564</v>
      </c>
      <c r="L738" t="s">
        <v>1117</v>
      </c>
      <c r="M738" t="s">
        <v>877</v>
      </c>
      <c r="N738">
        <v>3</v>
      </c>
      <c r="O738">
        <v>1.8462000000000001</v>
      </c>
    </row>
    <row r="739" spans="1:15">
      <c r="A739" s="8">
        <v>38585</v>
      </c>
      <c r="B739" t="s">
        <v>84</v>
      </c>
      <c r="C739" t="s">
        <v>69</v>
      </c>
      <c r="D739">
        <v>9</v>
      </c>
      <c r="E739">
        <v>54</v>
      </c>
      <c r="F739" t="s">
        <v>68</v>
      </c>
      <c r="G739" t="s">
        <v>1075</v>
      </c>
      <c r="L739" t="s">
        <v>1092</v>
      </c>
      <c r="M739" t="s">
        <v>877</v>
      </c>
      <c r="N739" t="s">
        <v>887</v>
      </c>
      <c r="O739">
        <v>5.3856000000000002</v>
      </c>
    </row>
    <row r="740" spans="1:15">
      <c r="A740" s="8">
        <v>38585</v>
      </c>
      <c r="B740" t="s">
        <v>84</v>
      </c>
      <c r="C740" t="s">
        <v>69</v>
      </c>
      <c r="D740">
        <v>9</v>
      </c>
      <c r="E740">
        <v>54</v>
      </c>
      <c r="F740" t="s">
        <v>68</v>
      </c>
      <c r="G740" t="s">
        <v>952</v>
      </c>
      <c r="H740" t="s">
        <v>1366</v>
      </c>
      <c r="I740" t="s">
        <v>1367</v>
      </c>
      <c r="J740" t="s">
        <v>1368</v>
      </c>
      <c r="K740" t="s">
        <v>1369</v>
      </c>
      <c r="L740" t="s">
        <v>881</v>
      </c>
      <c r="M740" t="s">
        <v>877</v>
      </c>
      <c r="N740">
        <v>1</v>
      </c>
      <c r="O740">
        <v>0.15690000000000001</v>
      </c>
    </row>
    <row r="741" spans="1:15">
      <c r="A741" s="8">
        <v>38585</v>
      </c>
      <c r="B741" t="s">
        <v>84</v>
      </c>
      <c r="C741" t="s">
        <v>69</v>
      </c>
      <c r="D741">
        <v>9</v>
      </c>
      <c r="E741">
        <v>54</v>
      </c>
      <c r="F741" t="s">
        <v>68</v>
      </c>
      <c r="G741" t="s">
        <v>1082</v>
      </c>
      <c r="H741" t="s">
        <v>1524</v>
      </c>
      <c r="I741" t="s">
        <v>1525</v>
      </c>
      <c r="J741" t="s">
        <v>1526</v>
      </c>
      <c r="L741" t="s">
        <v>881</v>
      </c>
      <c r="M741" t="s">
        <v>877</v>
      </c>
      <c r="N741">
        <v>4</v>
      </c>
      <c r="O741">
        <v>0.108</v>
      </c>
    </row>
    <row r="742" spans="1:15">
      <c r="A742" s="8">
        <v>38585</v>
      </c>
      <c r="B742" t="s">
        <v>84</v>
      </c>
      <c r="C742" t="s">
        <v>69</v>
      </c>
      <c r="D742">
        <v>9</v>
      </c>
      <c r="E742">
        <v>54</v>
      </c>
      <c r="F742" t="s">
        <v>68</v>
      </c>
      <c r="G742" t="s">
        <v>890</v>
      </c>
      <c r="H742" t="s">
        <v>1260</v>
      </c>
      <c r="I742" t="s">
        <v>1261</v>
      </c>
      <c r="J742" t="s">
        <v>1262</v>
      </c>
      <c r="L742" t="s">
        <v>1070</v>
      </c>
      <c r="M742" t="s">
        <v>877</v>
      </c>
      <c r="N742">
        <v>1</v>
      </c>
      <c r="O742">
        <v>5.8999999999999999E-3</v>
      </c>
    </row>
    <row r="743" spans="1:15">
      <c r="A743" s="8">
        <v>38585</v>
      </c>
      <c r="B743" t="s">
        <v>84</v>
      </c>
      <c r="C743" t="s">
        <v>69</v>
      </c>
      <c r="D743">
        <v>9</v>
      </c>
      <c r="E743">
        <v>54</v>
      </c>
      <c r="F743" t="s">
        <v>68</v>
      </c>
      <c r="G743" t="s">
        <v>891</v>
      </c>
      <c r="H743" t="s">
        <v>1263</v>
      </c>
      <c r="J743" t="s">
        <v>1264</v>
      </c>
      <c r="L743" t="s">
        <v>1070</v>
      </c>
      <c r="M743" t="s">
        <v>877</v>
      </c>
      <c r="N743">
        <v>1</v>
      </c>
      <c r="O743">
        <v>2.5999999999999999E-3</v>
      </c>
    </row>
    <row r="744" spans="1:15">
      <c r="A744" s="8">
        <v>38585</v>
      </c>
      <c r="B744" t="s">
        <v>84</v>
      </c>
      <c r="C744" t="s">
        <v>69</v>
      </c>
      <c r="D744">
        <v>9</v>
      </c>
      <c r="E744">
        <v>54</v>
      </c>
      <c r="F744" t="s">
        <v>68</v>
      </c>
      <c r="G744" t="s">
        <v>1099</v>
      </c>
      <c r="H744" t="s">
        <v>1550</v>
      </c>
      <c r="I744" t="s">
        <v>1551</v>
      </c>
      <c r="J744" t="s">
        <v>1552</v>
      </c>
      <c r="L744" t="s">
        <v>1095</v>
      </c>
      <c r="M744" t="s">
        <v>877</v>
      </c>
      <c r="N744" t="s">
        <v>887</v>
      </c>
      <c r="O744">
        <v>3.6103000000000001</v>
      </c>
    </row>
    <row r="745" spans="1:15">
      <c r="A745" s="8">
        <v>38585</v>
      </c>
      <c r="B745" t="s">
        <v>84</v>
      </c>
      <c r="C745" t="s">
        <v>69</v>
      </c>
      <c r="D745">
        <v>9</v>
      </c>
      <c r="E745">
        <v>54</v>
      </c>
      <c r="F745" t="s">
        <v>68</v>
      </c>
      <c r="G745" t="s">
        <v>1011</v>
      </c>
      <c r="H745" t="s">
        <v>1382</v>
      </c>
      <c r="I745" t="s">
        <v>1383</v>
      </c>
      <c r="J745" t="s">
        <v>1384</v>
      </c>
      <c r="L745" t="s">
        <v>882</v>
      </c>
      <c r="M745" t="s">
        <v>877</v>
      </c>
      <c r="N745">
        <v>9</v>
      </c>
      <c r="O745">
        <v>0.19789999999999999</v>
      </c>
    </row>
    <row r="746" spans="1:15">
      <c r="A746" s="8">
        <v>38585</v>
      </c>
      <c r="B746" t="s">
        <v>84</v>
      </c>
      <c r="C746" t="s">
        <v>69</v>
      </c>
      <c r="D746">
        <v>9</v>
      </c>
      <c r="E746">
        <v>54</v>
      </c>
      <c r="F746" t="s">
        <v>68</v>
      </c>
      <c r="G746" t="s">
        <v>1195</v>
      </c>
      <c r="L746" t="s">
        <v>880</v>
      </c>
      <c r="M746" t="s">
        <v>877</v>
      </c>
      <c r="N746" t="s">
        <v>887</v>
      </c>
      <c r="O746">
        <v>0.20810000000000001</v>
      </c>
    </row>
    <row r="747" spans="1:15">
      <c r="A747" s="8">
        <v>38585</v>
      </c>
      <c r="B747" t="s">
        <v>84</v>
      </c>
      <c r="C747" t="s">
        <v>69</v>
      </c>
      <c r="D747">
        <v>9</v>
      </c>
      <c r="E747">
        <v>54</v>
      </c>
      <c r="F747" t="s">
        <v>68</v>
      </c>
      <c r="G747" t="s">
        <v>894</v>
      </c>
      <c r="H747" t="s">
        <v>1370</v>
      </c>
      <c r="I747" t="s">
        <v>1371</v>
      </c>
      <c r="J747" t="s">
        <v>1372</v>
      </c>
      <c r="L747" t="s">
        <v>881</v>
      </c>
      <c r="M747" t="s">
        <v>877</v>
      </c>
      <c r="N747">
        <v>1</v>
      </c>
      <c r="O747">
        <v>0.14050000000000001</v>
      </c>
    </row>
    <row r="748" spans="1:15">
      <c r="A748" s="8">
        <v>38585</v>
      </c>
      <c r="B748" t="s">
        <v>84</v>
      </c>
      <c r="C748" t="s">
        <v>69</v>
      </c>
      <c r="D748">
        <v>9</v>
      </c>
      <c r="E748">
        <v>54</v>
      </c>
      <c r="F748" t="s">
        <v>1207</v>
      </c>
      <c r="G748" t="s">
        <v>1014</v>
      </c>
      <c r="H748" t="s">
        <v>1391</v>
      </c>
      <c r="J748" t="s">
        <v>1392</v>
      </c>
      <c r="L748" t="s">
        <v>880</v>
      </c>
      <c r="M748" t="s">
        <v>877</v>
      </c>
      <c r="N748">
        <v>1</v>
      </c>
      <c r="O748">
        <v>8.0000000000000004E-4</v>
      </c>
    </row>
    <row r="749" spans="1:15">
      <c r="A749" s="8">
        <v>38585</v>
      </c>
      <c r="B749" t="s">
        <v>84</v>
      </c>
      <c r="C749" t="s">
        <v>69</v>
      </c>
      <c r="D749">
        <v>9</v>
      </c>
      <c r="E749">
        <v>54</v>
      </c>
      <c r="F749" t="s">
        <v>1207</v>
      </c>
      <c r="G749" t="s">
        <v>1015</v>
      </c>
      <c r="L749" t="s">
        <v>883</v>
      </c>
      <c r="M749" t="s">
        <v>883</v>
      </c>
      <c r="N749" t="s">
        <v>887</v>
      </c>
      <c r="O749">
        <v>135.74799999999999</v>
      </c>
    </row>
    <row r="750" spans="1:15">
      <c r="A750" s="8">
        <v>38585</v>
      </c>
      <c r="B750" t="s">
        <v>84</v>
      </c>
      <c r="C750" t="s">
        <v>69</v>
      </c>
      <c r="D750">
        <v>9</v>
      </c>
      <c r="E750">
        <v>54</v>
      </c>
      <c r="F750" t="s">
        <v>1207</v>
      </c>
      <c r="G750" t="s">
        <v>1016</v>
      </c>
      <c r="H750" t="s">
        <v>1393</v>
      </c>
      <c r="J750" t="s">
        <v>1394</v>
      </c>
      <c r="L750" t="s">
        <v>881</v>
      </c>
      <c r="M750" t="s">
        <v>877</v>
      </c>
      <c r="N750">
        <v>26</v>
      </c>
      <c r="O750">
        <v>4.58E-2</v>
      </c>
    </row>
    <row r="751" spans="1:15">
      <c r="A751" s="8">
        <v>38585</v>
      </c>
      <c r="B751" t="s">
        <v>84</v>
      </c>
      <c r="C751" t="s">
        <v>69</v>
      </c>
      <c r="D751">
        <v>9</v>
      </c>
      <c r="E751">
        <v>54</v>
      </c>
      <c r="F751" t="s">
        <v>1207</v>
      </c>
      <c r="G751" t="s">
        <v>1017</v>
      </c>
      <c r="K751" t="s">
        <v>1395</v>
      </c>
      <c r="L751" t="s">
        <v>884</v>
      </c>
      <c r="M751" t="s">
        <v>877</v>
      </c>
      <c r="N751">
        <v>750</v>
      </c>
      <c r="O751">
        <v>0.32640000000000002</v>
      </c>
    </row>
    <row r="752" spans="1:15">
      <c r="A752" s="8">
        <v>38585</v>
      </c>
      <c r="B752" t="s">
        <v>84</v>
      </c>
      <c r="C752" t="s">
        <v>69</v>
      </c>
      <c r="D752">
        <v>9</v>
      </c>
      <c r="E752">
        <v>54</v>
      </c>
      <c r="F752" t="s">
        <v>1207</v>
      </c>
      <c r="G752" t="s">
        <v>1019</v>
      </c>
      <c r="H752" t="s">
        <v>1399</v>
      </c>
      <c r="I752" t="s">
        <v>1400</v>
      </c>
      <c r="J752" t="s">
        <v>1401</v>
      </c>
      <c r="L752" t="s">
        <v>881</v>
      </c>
      <c r="M752" t="s">
        <v>877</v>
      </c>
      <c r="N752">
        <v>2</v>
      </c>
      <c r="O752">
        <v>3.0999999999999999E-3</v>
      </c>
    </row>
    <row r="753" spans="1:15">
      <c r="A753" s="8">
        <v>38585</v>
      </c>
      <c r="B753" t="s">
        <v>84</v>
      </c>
      <c r="C753" t="s">
        <v>69</v>
      </c>
      <c r="D753">
        <v>9</v>
      </c>
      <c r="E753">
        <v>54</v>
      </c>
      <c r="F753" t="s">
        <v>1207</v>
      </c>
      <c r="G753" t="s">
        <v>1020</v>
      </c>
      <c r="H753" t="s">
        <v>1176</v>
      </c>
      <c r="J753" t="s">
        <v>1376</v>
      </c>
      <c r="L753" t="s">
        <v>880</v>
      </c>
      <c r="M753" t="s">
        <v>877</v>
      </c>
      <c r="N753">
        <v>9</v>
      </c>
      <c r="O753">
        <v>0.28110000000000002</v>
      </c>
    </row>
    <row r="754" spans="1:15">
      <c r="A754" s="8">
        <v>38585</v>
      </c>
      <c r="B754" t="s">
        <v>84</v>
      </c>
      <c r="C754" t="s">
        <v>69</v>
      </c>
      <c r="D754">
        <v>9</v>
      </c>
      <c r="E754">
        <v>54</v>
      </c>
      <c r="F754" t="s">
        <v>1207</v>
      </c>
      <c r="G754" t="s">
        <v>1021</v>
      </c>
      <c r="H754" t="s">
        <v>1402</v>
      </c>
      <c r="J754" t="s">
        <v>1403</v>
      </c>
      <c r="L754" t="s">
        <v>880</v>
      </c>
      <c r="M754" t="s">
        <v>877</v>
      </c>
      <c r="N754">
        <v>2</v>
      </c>
      <c r="O754">
        <v>3.2099999999999997E-2</v>
      </c>
    </row>
    <row r="755" spans="1:15">
      <c r="A755" s="8">
        <v>38585</v>
      </c>
      <c r="B755" t="s">
        <v>84</v>
      </c>
      <c r="C755" t="s">
        <v>69</v>
      </c>
      <c r="D755">
        <v>9</v>
      </c>
      <c r="E755">
        <v>54</v>
      </c>
      <c r="F755" t="s">
        <v>1207</v>
      </c>
      <c r="G755" t="s">
        <v>1023</v>
      </c>
      <c r="H755" t="s">
        <v>1408</v>
      </c>
      <c r="I755" t="s">
        <v>1409</v>
      </c>
      <c r="J755" t="s">
        <v>1410</v>
      </c>
      <c r="L755" t="s">
        <v>881</v>
      </c>
      <c r="M755" t="s">
        <v>877</v>
      </c>
      <c r="N755">
        <v>87</v>
      </c>
      <c r="O755">
        <v>5.6599999999999998E-2</v>
      </c>
    </row>
    <row r="756" spans="1:15">
      <c r="A756" s="8">
        <v>38585</v>
      </c>
      <c r="B756" t="s">
        <v>84</v>
      </c>
      <c r="C756" t="s">
        <v>69</v>
      </c>
      <c r="D756">
        <v>9</v>
      </c>
      <c r="E756">
        <v>54</v>
      </c>
      <c r="F756" t="s">
        <v>1207</v>
      </c>
      <c r="G756" t="s">
        <v>1100</v>
      </c>
      <c r="H756" t="s">
        <v>1422</v>
      </c>
      <c r="J756" t="s">
        <v>1424</v>
      </c>
      <c r="L756" t="s">
        <v>881</v>
      </c>
      <c r="M756" t="s">
        <v>877</v>
      </c>
      <c r="N756">
        <v>2</v>
      </c>
      <c r="O756">
        <v>9.2499999999999999E-2</v>
      </c>
    </row>
    <row r="757" spans="1:15">
      <c r="A757" s="8">
        <v>38585</v>
      </c>
      <c r="B757" t="s">
        <v>84</v>
      </c>
      <c r="C757" t="s">
        <v>69</v>
      </c>
      <c r="D757">
        <v>9</v>
      </c>
      <c r="E757">
        <v>54</v>
      </c>
      <c r="F757" t="s">
        <v>1207</v>
      </c>
      <c r="G757" t="s">
        <v>1026</v>
      </c>
      <c r="K757" t="s">
        <v>1417</v>
      </c>
      <c r="L757" t="s">
        <v>882</v>
      </c>
      <c r="M757" t="s">
        <v>877</v>
      </c>
      <c r="N757">
        <v>9</v>
      </c>
      <c r="O757">
        <v>2.5999999999999999E-2</v>
      </c>
    </row>
    <row r="758" spans="1:15">
      <c r="A758" s="8">
        <v>38585</v>
      </c>
      <c r="B758" t="s">
        <v>84</v>
      </c>
      <c r="C758" t="s">
        <v>69</v>
      </c>
      <c r="D758">
        <v>9</v>
      </c>
      <c r="E758">
        <v>54</v>
      </c>
      <c r="F758" t="s">
        <v>1207</v>
      </c>
      <c r="G758" t="s">
        <v>897</v>
      </c>
      <c r="H758" t="s">
        <v>1085</v>
      </c>
      <c r="J758" t="s">
        <v>1276</v>
      </c>
      <c r="L758" t="s">
        <v>881</v>
      </c>
      <c r="M758" t="s">
        <v>877</v>
      </c>
      <c r="N758">
        <v>5</v>
      </c>
      <c r="O758">
        <v>0.33360000000000001</v>
      </c>
    </row>
    <row r="759" spans="1:15">
      <c r="A759" s="8">
        <v>38585</v>
      </c>
      <c r="B759" t="s">
        <v>84</v>
      </c>
      <c r="C759" t="s">
        <v>69</v>
      </c>
      <c r="D759">
        <v>9</v>
      </c>
      <c r="E759">
        <v>54</v>
      </c>
      <c r="F759" t="s">
        <v>1207</v>
      </c>
      <c r="G759" t="s">
        <v>1027</v>
      </c>
      <c r="H759" t="s">
        <v>1418</v>
      </c>
      <c r="J759" t="s">
        <v>1419</v>
      </c>
      <c r="L759" t="s">
        <v>881</v>
      </c>
      <c r="M759" t="s">
        <v>877</v>
      </c>
      <c r="N759">
        <v>17</v>
      </c>
      <c r="O759">
        <v>0.31259999999999999</v>
      </c>
    </row>
    <row r="760" spans="1:15">
      <c r="A760" s="8">
        <v>38585</v>
      </c>
      <c r="B760" t="s">
        <v>84</v>
      </c>
      <c r="C760" t="s">
        <v>69</v>
      </c>
      <c r="D760">
        <v>9</v>
      </c>
      <c r="E760">
        <v>54</v>
      </c>
      <c r="F760" t="s">
        <v>1207</v>
      </c>
      <c r="G760" t="s">
        <v>1028</v>
      </c>
      <c r="H760" t="s">
        <v>1420</v>
      </c>
      <c r="J760" t="s">
        <v>1421</v>
      </c>
      <c r="L760" t="s">
        <v>881</v>
      </c>
      <c r="M760" t="s">
        <v>877</v>
      </c>
      <c r="N760">
        <v>24</v>
      </c>
      <c r="O760">
        <v>3.3000000000000002E-2</v>
      </c>
    </row>
    <row r="761" spans="1:15">
      <c r="A761" s="8">
        <v>38585</v>
      </c>
      <c r="B761" t="s">
        <v>84</v>
      </c>
      <c r="C761" t="s">
        <v>69</v>
      </c>
      <c r="D761">
        <v>9</v>
      </c>
      <c r="E761">
        <v>54</v>
      </c>
      <c r="F761" t="s">
        <v>1207</v>
      </c>
      <c r="G761" t="s">
        <v>1029</v>
      </c>
      <c r="H761" t="s">
        <v>1422</v>
      </c>
      <c r="I761" t="s">
        <v>1423</v>
      </c>
      <c r="J761" t="s">
        <v>1424</v>
      </c>
      <c r="L761" t="s">
        <v>881</v>
      </c>
      <c r="M761" t="s">
        <v>877</v>
      </c>
      <c r="N761">
        <v>1</v>
      </c>
      <c r="O761">
        <v>6.1999999999999998E-3</v>
      </c>
    </row>
    <row r="762" spans="1:15">
      <c r="A762" s="8">
        <v>38585</v>
      </c>
      <c r="B762" t="s">
        <v>84</v>
      </c>
      <c r="C762" t="s">
        <v>69</v>
      </c>
      <c r="D762">
        <v>9</v>
      </c>
      <c r="E762">
        <v>54</v>
      </c>
      <c r="F762" t="s">
        <v>1207</v>
      </c>
      <c r="G762" t="s">
        <v>1030</v>
      </c>
      <c r="H762" t="s">
        <v>1422</v>
      </c>
      <c r="I762" t="s">
        <v>1423</v>
      </c>
      <c r="J762" t="s">
        <v>1424</v>
      </c>
      <c r="L762" t="s">
        <v>881</v>
      </c>
      <c r="M762" t="s">
        <v>877</v>
      </c>
      <c r="N762">
        <v>8</v>
      </c>
      <c r="O762">
        <v>0.15859999999999999</v>
      </c>
    </row>
    <row r="763" spans="1:15">
      <c r="A763" s="8">
        <v>38585</v>
      </c>
      <c r="B763" t="s">
        <v>84</v>
      </c>
      <c r="C763" t="s">
        <v>69</v>
      </c>
      <c r="D763">
        <v>9</v>
      </c>
      <c r="E763">
        <v>54</v>
      </c>
      <c r="F763" t="s">
        <v>1207</v>
      </c>
      <c r="G763" t="s">
        <v>1031</v>
      </c>
      <c r="H763" t="s">
        <v>1422</v>
      </c>
      <c r="I763" t="s">
        <v>1425</v>
      </c>
      <c r="J763" t="s">
        <v>1424</v>
      </c>
      <c r="L763" t="s">
        <v>881</v>
      </c>
      <c r="M763" t="s">
        <v>877</v>
      </c>
      <c r="N763">
        <v>13</v>
      </c>
      <c r="O763">
        <v>9.9900000000000003E-2</v>
      </c>
    </row>
    <row r="764" spans="1:15">
      <c r="A764" s="8">
        <v>38585</v>
      </c>
      <c r="B764" t="s">
        <v>84</v>
      </c>
      <c r="C764" t="s">
        <v>69</v>
      </c>
      <c r="D764">
        <v>9</v>
      </c>
      <c r="E764">
        <v>54</v>
      </c>
      <c r="F764" t="s">
        <v>1207</v>
      </c>
      <c r="G764" t="s">
        <v>1032</v>
      </c>
      <c r="H764" t="s">
        <v>1426</v>
      </c>
      <c r="J764" t="s">
        <v>1427</v>
      </c>
      <c r="L764" t="s">
        <v>880</v>
      </c>
      <c r="M764" t="s">
        <v>877</v>
      </c>
      <c r="N764">
        <v>15</v>
      </c>
      <c r="O764">
        <v>0.9758</v>
      </c>
    </row>
    <row r="765" spans="1:15">
      <c r="A765" s="8">
        <v>38585</v>
      </c>
      <c r="B765" t="s">
        <v>84</v>
      </c>
      <c r="C765" t="s">
        <v>69</v>
      </c>
      <c r="D765">
        <v>9</v>
      </c>
      <c r="E765">
        <v>54</v>
      </c>
      <c r="F765" t="s">
        <v>1207</v>
      </c>
      <c r="G765" t="s">
        <v>1033</v>
      </c>
      <c r="H765" t="s">
        <v>966</v>
      </c>
      <c r="J765" t="s">
        <v>1428</v>
      </c>
      <c r="L765" t="s">
        <v>881</v>
      </c>
      <c r="M765" t="s">
        <v>877</v>
      </c>
      <c r="N765">
        <v>1</v>
      </c>
      <c r="O765">
        <v>0</v>
      </c>
    </row>
    <row r="766" spans="1:15">
      <c r="A766" s="8">
        <v>38585</v>
      </c>
      <c r="B766" t="s">
        <v>84</v>
      </c>
      <c r="C766" t="s">
        <v>69</v>
      </c>
      <c r="D766">
        <v>9</v>
      </c>
      <c r="E766">
        <v>54</v>
      </c>
      <c r="F766" t="s">
        <v>1207</v>
      </c>
      <c r="G766" t="s">
        <v>1034</v>
      </c>
      <c r="H766" t="s">
        <v>1429</v>
      </c>
      <c r="I766" t="s">
        <v>1430</v>
      </c>
      <c r="J766" t="s">
        <v>1431</v>
      </c>
      <c r="L766" t="s">
        <v>881</v>
      </c>
      <c r="M766" t="s">
        <v>877</v>
      </c>
      <c r="N766">
        <v>23</v>
      </c>
      <c r="O766">
        <v>0.30840000000000001</v>
      </c>
    </row>
    <row r="767" spans="1:15">
      <c r="A767" s="8">
        <v>38585</v>
      </c>
      <c r="B767" t="s">
        <v>84</v>
      </c>
      <c r="C767" t="s">
        <v>69</v>
      </c>
      <c r="D767">
        <v>9</v>
      </c>
      <c r="E767">
        <v>54</v>
      </c>
      <c r="F767" t="s">
        <v>1207</v>
      </c>
      <c r="G767" t="s">
        <v>1035</v>
      </c>
      <c r="J767" t="s">
        <v>1432</v>
      </c>
      <c r="K767" t="s">
        <v>1433</v>
      </c>
      <c r="L767" t="s">
        <v>882</v>
      </c>
      <c r="M767" t="s">
        <v>877</v>
      </c>
      <c r="N767">
        <v>22</v>
      </c>
      <c r="O767">
        <v>1.2800000000000001E-2</v>
      </c>
    </row>
    <row r="768" spans="1:15">
      <c r="A768" s="8">
        <v>38585</v>
      </c>
      <c r="B768" t="s">
        <v>84</v>
      </c>
      <c r="C768" t="s">
        <v>69</v>
      </c>
      <c r="D768">
        <v>9</v>
      </c>
      <c r="E768">
        <v>54</v>
      </c>
      <c r="F768" t="s">
        <v>1207</v>
      </c>
      <c r="G768" t="s">
        <v>1036</v>
      </c>
      <c r="K768" t="s">
        <v>1434</v>
      </c>
      <c r="L768" t="s">
        <v>885</v>
      </c>
      <c r="M768" t="s">
        <v>877</v>
      </c>
      <c r="N768">
        <v>6</v>
      </c>
      <c r="O768">
        <v>7.3000000000000001E-3</v>
      </c>
    </row>
    <row r="769" spans="1:15">
      <c r="A769" s="8">
        <v>38585</v>
      </c>
      <c r="B769" t="s">
        <v>84</v>
      </c>
      <c r="C769" t="s">
        <v>69</v>
      </c>
      <c r="D769">
        <v>9</v>
      </c>
      <c r="E769">
        <v>54</v>
      </c>
      <c r="F769" t="s">
        <v>1207</v>
      </c>
      <c r="G769" t="s">
        <v>1085</v>
      </c>
      <c r="H769" t="s">
        <v>1085</v>
      </c>
      <c r="J769" t="s">
        <v>1276</v>
      </c>
      <c r="L769" t="s">
        <v>881</v>
      </c>
      <c r="M769" t="s">
        <v>877</v>
      </c>
      <c r="N769">
        <v>3</v>
      </c>
      <c r="O769">
        <v>0.17150000000000001</v>
      </c>
    </row>
    <row r="770" spans="1:15">
      <c r="A770" s="8">
        <v>38585</v>
      </c>
      <c r="B770" t="s">
        <v>84</v>
      </c>
      <c r="C770" t="s">
        <v>69</v>
      </c>
      <c r="D770">
        <v>9</v>
      </c>
      <c r="E770">
        <v>54</v>
      </c>
      <c r="F770" t="s">
        <v>1207</v>
      </c>
      <c r="G770" t="s">
        <v>1205</v>
      </c>
      <c r="J770" t="s">
        <v>1421</v>
      </c>
      <c r="L770" t="s">
        <v>881</v>
      </c>
      <c r="M770" t="s">
        <v>877</v>
      </c>
      <c r="N770">
        <v>1</v>
      </c>
      <c r="O770">
        <v>8.9999999999999998E-4</v>
      </c>
    </row>
    <row r="771" spans="1:15">
      <c r="A771" s="8">
        <v>38585</v>
      </c>
      <c r="B771" t="s">
        <v>84</v>
      </c>
      <c r="C771" t="s">
        <v>69</v>
      </c>
      <c r="D771">
        <v>9</v>
      </c>
      <c r="E771">
        <v>54</v>
      </c>
      <c r="F771" t="s">
        <v>1207</v>
      </c>
      <c r="G771" t="s">
        <v>860</v>
      </c>
      <c r="J771" t="s">
        <v>1436</v>
      </c>
      <c r="L771" t="s">
        <v>880</v>
      </c>
      <c r="M771" t="s">
        <v>877</v>
      </c>
      <c r="N771">
        <v>2</v>
      </c>
      <c r="O771">
        <v>5.9999999999999995E-4</v>
      </c>
    </row>
    <row r="772" spans="1:15">
      <c r="A772" s="8">
        <v>38585</v>
      </c>
      <c r="B772" t="s">
        <v>84</v>
      </c>
      <c r="C772" t="s">
        <v>69</v>
      </c>
      <c r="D772">
        <v>9</v>
      </c>
      <c r="E772">
        <v>54</v>
      </c>
      <c r="F772" t="s">
        <v>1207</v>
      </c>
      <c r="G772" t="s">
        <v>860</v>
      </c>
      <c r="J772" t="s">
        <v>1436</v>
      </c>
      <c r="L772" t="s">
        <v>881</v>
      </c>
      <c r="M772" t="s">
        <v>877</v>
      </c>
      <c r="N772">
        <v>1</v>
      </c>
      <c r="O772">
        <v>2.9999999999999997E-4</v>
      </c>
    </row>
    <row r="773" spans="1:15">
      <c r="A773" s="8">
        <v>38585</v>
      </c>
      <c r="B773" t="s">
        <v>84</v>
      </c>
      <c r="C773" t="s">
        <v>69</v>
      </c>
      <c r="D773">
        <v>9</v>
      </c>
      <c r="E773">
        <v>54</v>
      </c>
      <c r="F773" t="s">
        <v>1207</v>
      </c>
      <c r="G773" t="s">
        <v>1063</v>
      </c>
      <c r="H773" t="s">
        <v>1500</v>
      </c>
      <c r="I773" t="s">
        <v>1501</v>
      </c>
      <c r="J773" t="s">
        <v>1502</v>
      </c>
      <c r="L773" t="s">
        <v>880</v>
      </c>
      <c r="M773" t="s">
        <v>877</v>
      </c>
      <c r="N773">
        <v>101</v>
      </c>
      <c r="O773">
        <v>9.0999999999999998E-2</v>
      </c>
    </row>
    <row r="774" spans="1:15">
      <c r="A774" s="8">
        <v>38585</v>
      </c>
      <c r="B774" t="s">
        <v>84</v>
      </c>
      <c r="C774" t="s">
        <v>69</v>
      </c>
      <c r="D774">
        <v>9</v>
      </c>
      <c r="E774">
        <v>54</v>
      </c>
      <c r="F774" t="s">
        <v>1207</v>
      </c>
      <c r="G774" t="s">
        <v>1206</v>
      </c>
      <c r="H774" t="s">
        <v>1206</v>
      </c>
      <c r="I774" t="s">
        <v>1373</v>
      </c>
      <c r="J774" t="s">
        <v>1374</v>
      </c>
      <c r="L774" t="s">
        <v>886</v>
      </c>
      <c r="M774" t="s">
        <v>877</v>
      </c>
      <c r="N774">
        <v>1</v>
      </c>
      <c r="O774">
        <v>2.5100000000000001E-2</v>
      </c>
    </row>
    <row r="775" spans="1:15">
      <c r="A775" s="8">
        <v>38585</v>
      </c>
      <c r="B775" t="s">
        <v>84</v>
      </c>
      <c r="C775" t="s">
        <v>69</v>
      </c>
      <c r="D775">
        <v>9</v>
      </c>
      <c r="E775">
        <v>54</v>
      </c>
      <c r="F775" t="s">
        <v>1207</v>
      </c>
      <c r="G775" t="s">
        <v>861</v>
      </c>
      <c r="H775" t="s">
        <v>1441</v>
      </c>
      <c r="I775" t="s">
        <v>1442</v>
      </c>
      <c r="J775" t="s">
        <v>1443</v>
      </c>
      <c r="L775" t="s">
        <v>886</v>
      </c>
      <c r="M775" t="s">
        <v>877</v>
      </c>
      <c r="N775">
        <v>2</v>
      </c>
      <c r="O775">
        <v>6.1999999999999998E-3</v>
      </c>
    </row>
    <row r="776" spans="1:15">
      <c r="A776" s="8">
        <v>38585</v>
      </c>
      <c r="B776" t="s">
        <v>84</v>
      </c>
      <c r="C776" t="s">
        <v>69</v>
      </c>
      <c r="D776">
        <v>9</v>
      </c>
      <c r="E776">
        <v>54</v>
      </c>
      <c r="F776" t="s">
        <v>1207</v>
      </c>
      <c r="G776" t="s">
        <v>862</v>
      </c>
      <c r="H776" t="s">
        <v>1444</v>
      </c>
      <c r="I776" t="s">
        <v>1445</v>
      </c>
      <c r="J776" t="s">
        <v>1446</v>
      </c>
      <c r="L776" t="s">
        <v>886</v>
      </c>
      <c r="M776" t="s">
        <v>877</v>
      </c>
      <c r="N776">
        <v>7</v>
      </c>
      <c r="O776">
        <v>6.8400000000000002E-2</v>
      </c>
    </row>
    <row r="777" spans="1:15">
      <c r="A777" s="8">
        <v>38585</v>
      </c>
      <c r="B777" t="s">
        <v>84</v>
      </c>
      <c r="C777" t="s">
        <v>69</v>
      </c>
      <c r="D777">
        <v>9</v>
      </c>
      <c r="E777">
        <v>54</v>
      </c>
      <c r="F777" t="s">
        <v>1207</v>
      </c>
      <c r="G777" t="s">
        <v>863</v>
      </c>
      <c r="J777" t="s">
        <v>1447</v>
      </c>
      <c r="L777" t="s">
        <v>886</v>
      </c>
      <c r="M777" t="s">
        <v>877</v>
      </c>
      <c r="N777">
        <v>6</v>
      </c>
      <c r="O777">
        <v>7.3000000000000001E-3</v>
      </c>
    </row>
    <row r="778" spans="1:15">
      <c r="A778" s="8">
        <v>38585</v>
      </c>
      <c r="B778" t="s">
        <v>84</v>
      </c>
      <c r="C778" t="s">
        <v>69</v>
      </c>
      <c r="D778">
        <v>9</v>
      </c>
      <c r="E778">
        <v>54</v>
      </c>
      <c r="F778" t="s">
        <v>1207</v>
      </c>
      <c r="G778" t="s">
        <v>865</v>
      </c>
      <c r="H778" t="s">
        <v>1451</v>
      </c>
      <c r="J778" t="s">
        <v>1447</v>
      </c>
      <c r="L778" t="s">
        <v>886</v>
      </c>
      <c r="M778" t="s">
        <v>877</v>
      </c>
      <c r="N778">
        <v>5</v>
      </c>
      <c r="O778">
        <v>1.0699999999999999E-2</v>
      </c>
    </row>
    <row r="779" spans="1:15">
      <c r="A779" s="8">
        <v>38585</v>
      </c>
      <c r="B779" t="s">
        <v>84</v>
      </c>
      <c r="C779" t="s">
        <v>69</v>
      </c>
      <c r="D779">
        <v>9</v>
      </c>
      <c r="E779">
        <v>54</v>
      </c>
      <c r="F779" t="s">
        <v>1207</v>
      </c>
      <c r="G779" t="s">
        <v>867</v>
      </c>
      <c r="H779" t="s">
        <v>1455</v>
      </c>
      <c r="I779" t="s">
        <v>1456</v>
      </c>
      <c r="J779" t="s">
        <v>1457</v>
      </c>
      <c r="L779" t="s">
        <v>886</v>
      </c>
      <c r="M779" t="s">
        <v>877</v>
      </c>
      <c r="N779">
        <v>3</v>
      </c>
      <c r="O779">
        <v>1.34E-2</v>
      </c>
    </row>
    <row r="780" spans="1:15">
      <c r="A780" s="8">
        <v>38585</v>
      </c>
      <c r="B780" t="s">
        <v>84</v>
      </c>
      <c r="C780" t="s">
        <v>69</v>
      </c>
      <c r="D780">
        <v>9</v>
      </c>
      <c r="E780">
        <v>54</v>
      </c>
      <c r="F780" t="s">
        <v>1207</v>
      </c>
      <c r="G780" t="s">
        <v>950</v>
      </c>
      <c r="L780" t="s">
        <v>883</v>
      </c>
      <c r="M780" t="s">
        <v>883</v>
      </c>
      <c r="N780">
        <v>2</v>
      </c>
      <c r="O780">
        <v>2.2700000000000001E-2</v>
      </c>
    </row>
    <row r="781" spans="1:15">
      <c r="A781" s="8">
        <v>38585</v>
      </c>
      <c r="B781" t="s">
        <v>84</v>
      </c>
      <c r="C781" t="s">
        <v>69</v>
      </c>
      <c r="D781">
        <v>9</v>
      </c>
      <c r="E781">
        <v>54</v>
      </c>
      <c r="F781" t="s">
        <v>1207</v>
      </c>
      <c r="G781" t="s">
        <v>871</v>
      </c>
      <c r="H781" t="s">
        <v>1250</v>
      </c>
      <c r="J781" t="s">
        <v>1251</v>
      </c>
      <c r="L781" t="s">
        <v>882</v>
      </c>
      <c r="M781" t="s">
        <v>877</v>
      </c>
      <c r="N781">
        <v>1</v>
      </c>
      <c r="O781">
        <v>4.7999999999999996E-3</v>
      </c>
    </row>
    <row r="782" spans="1:15">
      <c r="A782" s="8">
        <v>38585</v>
      </c>
      <c r="B782" t="s">
        <v>84</v>
      </c>
      <c r="C782" t="s">
        <v>69</v>
      </c>
      <c r="D782">
        <v>9</v>
      </c>
      <c r="E782">
        <v>54</v>
      </c>
      <c r="F782" t="s">
        <v>1207</v>
      </c>
      <c r="G782" t="s">
        <v>1088</v>
      </c>
      <c r="K782" t="s">
        <v>1252</v>
      </c>
      <c r="L782" t="s">
        <v>879</v>
      </c>
      <c r="M782" t="s">
        <v>877</v>
      </c>
      <c r="N782">
        <v>2</v>
      </c>
      <c r="O782">
        <v>1.37E-2</v>
      </c>
    </row>
    <row r="783" spans="1:15">
      <c r="A783" s="8">
        <v>38585</v>
      </c>
      <c r="B783" t="s">
        <v>84</v>
      </c>
      <c r="C783" t="s">
        <v>69</v>
      </c>
      <c r="D783">
        <v>9</v>
      </c>
      <c r="E783">
        <v>54</v>
      </c>
      <c r="F783" t="s">
        <v>1207</v>
      </c>
      <c r="G783" t="s">
        <v>1077</v>
      </c>
      <c r="H783" t="s">
        <v>1375</v>
      </c>
      <c r="J783" t="s">
        <v>1599</v>
      </c>
      <c r="L783" t="s">
        <v>880</v>
      </c>
      <c r="M783" t="s">
        <v>877</v>
      </c>
      <c r="N783">
        <v>2</v>
      </c>
      <c r="O783">
        <v>6.8400000000000002E-2</v>
      </c>
    </row>
    <row r="784" spans="1:15">
      <c r="A784" s="8">
        <v>38585</v>
      </c>
      <c r="B784" t="s">
        <v>84</v>
      </c>
      <c r="C784" t="s">
        <v>69</v>
      </c>
      <c r="D784">
        <v>9</v>
      </c>
      <c r="E784">
        <v>54</v>
      </c>
      <c r="F784" t="s">
        <v>1207</v>
      </c>
      <c r="G784" t="s">
        <v>873</v>
      </c>
      <c r="J784" t="s">
        <v>873</v>
      </c>
      <c r="L784" t="s">
        <v>880</v>
      </c>
      <c r="M784" t="s">
        <v>877</v>
      </c>
      <c r="N784">
        <v>2</v>
      </c>
      <c r="O784">
        <v>6.1000000000000004E-3</v>
      </c>
    </row>
    <row r="785" spans="1:15">
      <c r="A785" s="8">
        <v>38585</v>
      </c>
      <c r="B785" t="s">
        <v>84</v>
      </c>
      <c r="C785" t="s">
        <v>69</v>
      </c>
      <c r="D785">
        <v>9</v>
      </c>
      <c r="E785">
        <v>54</v>
      </c>
      <c r="F785" t="s">
        <v>1207</v>
      </c>
      <c r="G785" t="s">
        <v>1086</v>
      </c>
      <c r="L785" t="s">
        <v>1093</v>
      </c>
      <c r="M785" t="s">
        <v>877</v>
      </c>
      <c r="N785" t="s">
        <v>887</v>
      </c>
      <c r="O785">
        <v>27.090999999999998</v>
      </c>
    </row>
    <row r="786" spans="1:15">
      <c r="A786" s="8">
        <v>38585</v>
      </c>
      <c r="B786" t="s">
        <v>84</v>
      </c>
      <c r="C786" t="s">
        <v>69</v>
      </c>
      <c r="D786">
        <v>9</v>
      </c>
      <c r="E786">
        <v>54</v>
      </c>
      <c r="F786" t="s">
        <v>1207</v>
      </c>
      <c r="G786" t="s">
        <v>975</v>
      </c>
      <c r="H786" t="s">
        <v>1348</v>
      </c>
      <c r="I786" t="s">
        <v>1349</v>
      </c>
      <c r="J786" t="s">
        <v>1350</v>
      </c>
      <c r="L786" t="s">
        <v>886</v>
      </c>
      <c r="M786" t="s">
        <v>877</v>
      </c>
      <c r="N786">
        <v>1</v>
      </c>
      <c r="O786">
        <v>5.1200000000000002E-2</v>
      </c>
    </row>
    <row r="787" spans="1:15">
      <c r="A787" s="8">
        <v>38585</v>
      </c>
      <c r="B787" t="s">
        <v>84</v>
      </c>
      <c r="C787" t="s">
        <v>69</v>
      </c>
      <c r="D787">
        <v>9</v>
      </c>
      <c r="E787">
        <v>54</v>
      </c>
      <c r="F787" t="s">
        <v>1207</v>
      </c>
      <c r="G787" t="s">
        <v>1133</v>
      </c>
      <c r="H787" t="s">
        <v>1357</v>
      </c>
      <c r="I787" t="s">
        <v>1358</v>
      </c>
      <c r="J787" t="s">
        <v>1359</v>
      </c>
      <c r="L787" t="s">
        <v>886</v>
      </c>
      <c r="M787" t="s">
        <v>877</v>
      </c>
      <c r="N787">
        <v>2</v>
      </c>
      <c r="O787">
        <v>0.75290000000000001</v>
      </c>
    </row>
    <row r="788" spans="1:15">
      <c r="A788" s="8">
        <v>38585</v>
      </c>
      <c r="B788" t="s">
        <v>84</v>
      </c>
      <c r="C788" t="s">
        <v>69</v>
      </c>
      <c r="D788">
        <v>9</v>
      </c>
      <c r="E788">
        <v>54</v>
      </c>
      <c r="F788" t="s">
        <v>1207</v>
      </c>
      <c r="G788" t="s">
        <v>875</v>
      </c>
      <c r="J788" t="s">
        <v>1256</v>
      </c>
      <c r="L788" t="s">
        <v>886</v>
      </c>
      <c r="M788" t="s">
        <v>877</v>
      </c>
      <c r="N788">
        <v>5</v>
      </c>
      <c r="O788">
        <v>2.0999999999999999E-3</v>
      </c>
    </row>
    <row r="789" spans="1:15">
      <c r="A789" s="8">
        <v>38585</v>
      </c>
      <c r="B789" t="s">
        <v>84</v>
      </c>
      <c r="C789" t="s">
        <v>69</v>
      </c>
      <c r="D789">
        <v>9</v>
      </c>
      <c r="E789">
        <v>54</v>
      </c>
      <c r="F789" t="s">
        <v>1207</v>
      </c>
      <c r="G789" t="s">
        <v>1068</v>
      </c>
      <c r="H789" t="s">
        <v>1511</v>
      </c>
      <c r="I789" t="s">
        <v>1512</v>
      </c>
      <c r="J789" t="s">
        <v>1454</v>
      </c>
      <c r="L789" t="s">
        <v>886</v>
      </c>
      <c r="M789" t="s">
        <v>877</v>
      </c>
      <c r="N789">
        <v>1</v>
      </c>
      <c r="O789">
        <v>1.1999999999999999E-3</v>
      </c>
    </row>
    <row r="790" spans="1:15">
      <c r="A790" s="8">
        <v>38585</v>
      </c>
      <c r="B790" t="s">
        <v>74</v>
      </c>
      <c r="C790" t="s">
        <v>69</v>
      </c>
      <c r="D790">
        <v>9</v>
      </c>
      <c r="E790">
        <v>54</v>
      </c>
      <c r="F790" t="s">
        <v>1207</v>
      </c>
      <c r="G790" t="s">
        <v>1079</v>
      </c>
      <c r="J790" t="s">
        <v>1079</v>
      </c>
      <c r="L790" t="s">
        <v>881</v>
      </c>
      <c r="M790" t="s">
        <v>877</v>
      </c>
      <c r="N790">
        <v>10</v>
      </c>
      <c r="O790">
        <v>8.09E-2</v>
      </c>
    </row>
    <row r="791" spans="1:15">
      <c r="A791" s="8">
        <v>38584</v>
      </c>
      <c r="B791" t="s">
        <v>84</v>
      </c>
      <c r="C791" t="s">
        <v>248</v>
      </c>
      <c r="D791">
        <v>1</v>
      </c>
      <c r="E791">
        <v>55</v>
      </c>
      <c r="F791" t="s">
        <v>249</v>
      </c>
      <c r="G791" t="s">
        <v>1000</v>
      </c>
      <c r="L791" t="s">
        <v>876</v>
      </c>
      <c r="M791" t="s">
        <v>877</v>
      </c>
      <c r="N791" t="s">
        <v>887</v>
      </c>
      <c r="O791">
        <v>2.9628999999999999</v>
      </c>
    </row>
    <row r="792" spans="1:15">
      <c r="A792" s="8">
        <v>38584</v>
      </c>
      <c r="B792" t="s">
        <v>84</v>
      </c>
      <c r="C792" t="s">
        <v>383</v>
      </c>
      <c r="D792">
        <v>1</v>
      </c>
      <c r="E792">
        <v>55</v>
      </c>
      <c r="F792" t="s">
        <v>249</v>
      </c>
      <c r="G792" t="s">
        <v>1001</v>
      </c>
      <c r="H792" t="s">
        <v>1163</v>
      </c>
      <c r="J792" t="s">
        <v>1164</v>
      </c>
      <c r="L792" t="s">
        <v>880</v>
      </c>
      <c r="M792" t="s">
        <v>877</v>
      </c>
      <c r="N792">
        <v>31</v>
      </c>
      <c r="O792">
        <v>6.2700000000000006E-2</v>
      </c>
    </row>
    <row r="793" spans="1:15">
      <c r="A793" s="8">
        <v>38584</v>
      </c>
      <c r="B793" t="s">
        <v>84</v>
      </c>
      <c r="C793" t="s">
        <v>383</v>
      </c>
      <c r="D793">
        <v>1</v>
      </c>
      <c r="E793">
        <v>55</v>
      </c>
      <c r="F793" t="s">
        <v>249</v>
      </c>
      <c r="G793" t="s">
        <v>1002</v>
      </c>
      <c r="J793" t="s">
        <v>1165</v>
      </c>
      <c r="L793" t="s">
        <v>880</v>
      </c>
      <c r="M793" t="s">
        <v>877</v>
      </c>
      <c r="N793">
        <v>100</v>
      </c>
      <c r="O793">
        <v>0.4042</v>
      </c>
    </row>
    <row r="794" spans="1:15">
      <c r="A794" s="8">
        <v>38584</v>
      </c>
      <c r="B794" t="s">
        <v>84</v>
      </c>
      <c r="C794" t="s">
        <v>383</v>
      </c>
      <c r="D794">
        <v>1</v>
      </c>
      <c r="E794">
        <v>55</v>
      </c>
      <c r="F794" t="s">
        <v>249</v>
      </c>
      <c r="G794" t="s">
        <v>1003</v>
      </c>
      <c r="H794" t="s">
        <v>1003</v>
      </c>
      <c r="I794" t="s">
        <v>1166</v>
      </c>
      <c r="J794" t="s">
        <v>1167</v>
      </c>
      <c r="L794" t="s">
        <v>881</v>
      </c>
      <c r="M794" t="s">
        <v>877</v>
      </c>
      <c r="N794">
        <v>5</v>
      </c>
      <c r="O794">
        <v>0.22589999999999999</v>
      </c>
    </row>
    <row r="795" spans="1:15">
      <c r="A795" s="8">
        <v>38584</v>
      </c>
      <c r="B795" t="s">
        <v>84</v>
      </c>
      <c r="C795" t="s">
        <v>383</v>
      </c>
      <c r="D795">
        <v>1</v>
      </c>
      <c r="E795">
        <v>55</v>
      </c>
      <c r="F795" t="s">
        <v>249</v>
      </c>
      <c r="G795" t="s">
        <v>1004</v>
      </c>
      <c r="L795" t="s">
        <v>876</v>
      </c>
      <c r="M795" t="s">
        <v>877</v>
      </c>
      <c r="N795">
        <v>48</v>
      </c>
      <c r="O795">
        <v>4.1939000000000002</v>
      </c>
    </row>
    <row r="796" spans="1:15">
      <c r="A796" s="8">
        <v>38584</v>
      </c>
      <c r="B796" t="s">
        <v>84</v>
      </c>
      <c r="C796" t="s">
        <v>383</v>
      </c>
      <c r="D796">
        <v>1</v>
      </c>
      <c r="E796">
        <v>55</v>
      </c>
      <c r="F796" t="s">
        <v>249</v>
      </c>
      <c r="G796" t="s">
        <v>1006</v>
      </c>
      <c r="H796" t="s">
        <v>1171</v>
      </c>
      <c r="I796" t="s">
        <v>1172</v>
      </c>
      <c r="J796" t="s">
        <v>1173</v>
      </c>
      <c r="L796" t="s">
        <v>881</v>
      </c>
      <c r="M796" t="s">
        <v>877</v>
      </c>
      <c r="N796">
        <v>2</v>
      </c>
      <c r="O796">
        <v>1.0200000000000001E-2</v>
      </c>
    </row>
    <row r="797" spans="1:15">
      <c r="A797" s="8">
        <v>38584</v>
      </c>
      <c r="B797" t="s">
        <v>84</v>
      </c>
      <c r="C797" t="s">
        <v>383</v>
      </c>
      <c r="D797">
        <v>1</v>
      </c>
      <c r="E797">
        <v>55</v>
      </c>
      <c r="F797" t="s">
        <v>249</v>
      </c>
      <c r="G797" t="s">
        <v>1007</v>
      </c>
      <c r="H797" t="s">
        <v>1174</v>
      </c>
      <c r="J797" t="s">
        <v>1175</v>
      </c>
      <c r="L797" t="s">
        <v>879</v>
      </c>
      <c r="M797" t="s">
        <v>877</v>
      </c>
      <c r="N797">
        <v>5</v>
      </c>
      <c r="O797">
        <v>6.8400000000000002E-2</v>
      </c>
    </row>
    <row r="798" spans="1:15">
      <c r="A798" s="8">
        <v>38584</v>
      </c>
      <c r="B798" t="s">
        <v>84</v>
      </c>
      <c r="C798" t="s">
        <v>383</v>
      </c>
      <c r="D798">
        <v>1</v>
      </c>
      <c r="E798">
        <v>55</v>
      </c>
      <c r="F798" t="s">
        <v>976</v>
      </c>
      <c r="G798" t="s">
        <v>1081</v>
      </c>
      <c r="H798" t="s">
        <v>1521</v>
      </c>
      <c r="I798" t="s">
        <v>1522</v>
      </c>
      <c r="J798" t="s">
        <v>1523</v>
      </c>
      <c r="L798" t="s">
        <v>879</v>
      </c>
      <c r="M798" t="s">
        <v>877</v>
      </c>
      <c r="N798">
        <v>10</v>
      </c>
      <c r="O798">
        <v>2.1997</v>
      </c>
    </row>
    <row r="799" spans="1:15">
      <c r="A799" s="8">
        <v>38584</v>
      </c>
      <c r="B799" t="s">
        <v>84</v>
      </c>
      <c r="C799" t="s">
        <v>383</v>
      </c>
      <c r="D799">
        <v>1</v>
      </c>
      <c r="E799">
        <v>55</v>
      </c>
      <c r="F799" t="s">
        <v>976</v>
      </c>
      <c r="G799" t="s">
        <v>957</v>
      </c>
      <c r="L799" t="s">
        <v>1092</v>
      </c>
      <c r="M799" t="s">
        <v>877</v>
      </c>
      <c r="N799" t="s">
        <v>887</v>
      </c>
      <c r="O799">
        <v>56.83</v>
      </c>
    </row>
    <row r="800" spans="1:15">
      <c r="A800" s="8">
        <v>38584</v>
      </c>
      <c r="B800" t="s">
        <v>84</v>
      </c>
      <c r="C800" t="s">
        <v>383</v>
      </c>
      <c r="D800">
        <v>1</v>
      </c>
      <c r="E800">
        <v>55</v>
      </c>
      <c r="F800" t="s">
        <v>976</v>
      </c>
      <c r="G800" t="s">
        <v>958</v>
      </c>
      <c r="H800" t="s">
        <v>1366</v>
      </c>
      <c r="I800" t="s">
        <v>1367</v>
      </c>
      <c r="J800" t="s">
        <v>1368</v>
      </c>
      <c r="K800" t="s">
        <v>1369</v>
      </c>
      <c r="L800" t="s">
        <v>881</v>
      </c>
      <c r="M800" t="s">
        <v>877</v>
      </c>
      <c r="N800">
        <v>4</v>
      </c>
      <c r="O800">
        <v>1.8251999999999999</v>
      </c>
    </row>
    <row r="801" spans="1:15">
      <c r="A801" s="8">
        <v>38584</v>
      </c>
      <c r="B801" t="s">
        <v>84</v>
      </c>
      <c r="C801" t="s">
        <v>383</v>
      </c>
      <c r="D801">
        <v>1</v>
      </c>
      <c r="E801">
        <v>55</v>
      </c>
      <c r="F801" t="s">
        <v>976</v>
      </c>
      <c r="G801" t="s">
        <v>959</v>
      </c>
      <c r="H801" t="s">
        <v>1524</v>
      </c>
      <c r="I801" t="s">
        <v>1525</v>
      </c>
      <c r="J801" t="s">
        <v>1526</v>
      </c>
      <c r="L801" t="s">
        <v>881</v>
      </c>
      <c r="M801" t="s">
        <v>877</v>
      </c>
      <c r="N801">
        <v>7</v>
      </c>
      <c r="O801">
        <v>1.482</v>
      </c>
    </row>
    <row r="802" spans="1:15">
      <c r="A802" s="8">
        <v>38584</v>
      </c>
      <c r="B802" t="s">
        <v>84</v>
      </c>
      <c r="C802" t="s">
        <v>383</v>
      </c>
      <c r="D802">
        <v>1</v>
      </c>
      <c r="E802">
        <v>55</v>
      </c>
      <c r="F802" t="s">
        <v>976</v>
      </c>
      <c r="G802" t="s">
        <v>890</v>
      </c>
      <c r="H802" t="s">
        <v>1260</v>
      </c>
      <c r="I802" t="s">
        <v>1261</v>
      </c>
      <c r="J802" t="s">
        <v>1262</v>
      </c>
      <c r="L802" t="s">
        <v>1070</v>
      </c>
      <c r="M802" t="s">
        <v>877</v>
      </c>
      <c r="N802">
        <v>3</v>
      </c>
      <c r="O802">
        <v>0.41789999999999999</v>
      </c>
    </row>
    <row r="803" spans="1:15">
      <c r="A803" s="8">
        <v>38584</v>
      </c>
      <c r="B803" t="s">
        <v>84</v>
      </c>
      <c r="C803" t="s">
        <v>383</v>
      </c>
      <c r="D803">
        <v>1</v>
      </c>
      <c r="E803">
        <v>55</v>
      </c>
      <c r="F803" t="s">
        <v>976</v>
      </c>
      <c r="G803" t="s">
        <v>891</v>
      </c>
      <c r="H803" t="s">
        <v>1263</v>
      </c>
      <c r="J803" t="s">
        <v>1264</v>
      </c>
      <c r="L803" t="s">
        <v>1070</v>
      </c>
      <c r="M803" t="s">
        <v>877</v>
      </c>
      <c r="N803">
        <v>4</v>
      </c>
      <c r="O803">
        <v>0.2044</v>
      </c>
    </row>
    <row r="804" spans="1:15">
      <c r="A804" s="8">
        <v>38584</v>
      </c>
      <c r="B804" t="s">
        <v>84</v>
      </c>
      <c r="C804" t="s">
        <v>383</v>
      </c>
      <c r="D804">
        <v>1</v>
      </c>
      <c r="E804">
        <v>55</v>
      </c>
      <c r="F804" t="s">
        <v>976</v>
      </c>
      <c r="G804" t="s">
        <v>1111</v>
      </c>
      <c r="H804" t="s">
        <v>1567</v>
      </c>
      <c r="I804" t="s">
        <v>1568</v>
      </c>
      <c r="J804" t="s">
        <v>1264</v>
      </c>
      <c r="L804" t="s">
        <v>1070</v>
      </c>
      <c r="M804" t="s">
        <v>877</v>
      </c>
      <c r="N804">
        <v>1</v>
      </c>
      <c r="O804">
        <v>0.439</v>
      </c>
    </row>
    <row r="805" spans="1:15">
      <c r="A805" s="8">
        <v>38584</v>
      </c>
      <c r="B805" t="s">
        <v>84</v>
      </c>
      <c r="C805" t="s">
        <v>383</v>
      </c>
      <c r="D805">
        <v>1</v>
      </c>
      <c r="E805">
        <v>55</v>
      </c>
      <c r="F805" t="s">
        <v>976</v>
      </c>
      <c r="G805" t="s">
        <v>960</v>
      </c>
      <c r="H805" t="s">
        <v>1260</v>
      </c>
      <c r="I805" t="s">
        <v>1600</v>
      </c>
      <c r="J805" t="s">
        <v>1262</v>
      </c>
      <c r="L805" t="s">
        <v>1070</v>
      </c>
      <c r="M805" t="s">
        <v>877</v>
      </c>
      <c r="N805">
        <v>1</v>
      </c>
      <c r="O805">
        <v>0.17100000000000001</v>
      </c>
    </row>
    <row r="806" spans="1:15">
      <c r="A806" s="8">
        <v>38584</v>
      </c>
      <c r="B806" t="s">
        <v>84</v>
      </c>
      <c r="C806" t="s">
        <v>383</v>
      </c>
      <c r="D806">
        <v>1</v>
      </c>
      <c r="E806">
        <v>55</v>
      </c>
      <c r="F806" t="s">
        <v>976</v>
      </c>
      <c r="G806" t="s">
        <v>961</v>
      </c>
      <c r="J806" t="s">
        <v>1601</v>
      </c>
      <c r="L806" t="s">
        <v>1602</v>
      </c>
      <c r="M806" t="s">
        <v>877</v>
      </c>
      <c r="N806">
        <v>1</v>
      </c>
      <c r="O806">
        <v>0.1258</v>
      </c>
    </row>
    <row r="807" spans="1:15">
      <c r="A807" s="8">
        <v>38584</v>
      </c>
      <c r="B807" t="s">
        <v>84</v>
      </c>
      <c r="C807" t="s">
        <v>383</v>
      </c>
      <c r="D807">
        <v>1</v>
      </c>
      <c r="E807">
        <v>55</v>
      </c>
      <c r="F807" t="s">
        <v>976</v>
      </c>
      <c r="G807" t="s">
        <v>1010</v>
      </c>
      <c r="H807" t="s">
        <v>1378</v>
      </c>
      <c r="I807" t="s">
        <v>1379</v>
      </c>
      <c r="J807" t="s">
        <v>1380</v>
      </c>
      <c r="K807" t="s">
        <v>1381</v>
      </c>
      <c r="L807" t="s">
        <v>882</v>
      </c>
      <c r="M807" t="s">
        <v>877</v>
      </c>
      <c r="N807">
        <v>2</v>
      </c>
      <c r="O807">
        <v>2.2800000000000001E-2</v>
      </c>
    </row>
    <row r="808" spans="1:15">
      <c r="A808" s="8">
        <v>38584</v>
      </c>
      <c r="B808" t="s">
        <v>84</v>
      </c>
      <c r="C808" t="s">
        <v>383</v>
      </c>
      <c r="D808">
        <v>1</v>
      </c>
      <c r="E808">
        <v>55</v>
      </c>
      <c r="F808" t="s">
        <v>976</v>
      </c>
      <c r="G808" t="s">
        <v>962</v>
      </c>
      <c r="H808" t="s">
        <v>1603</v>
      </c>
      <c r="I808" t="s">
        <v>1604</v>
      </c>
      <c r="J808" t="s">
        <v>1605</v>
      </c>
      <c r="K808" t="s">
        <v>1606</v>
      </c>
      <c r="L808" t="s">
        <v>882</v>
      </c>
      <c r="M808" t="s">
        <v>877</v>
      </c>
      <c r="N808">
        <v>3</v>
      </c>
      <c r="O808">
        <v>2.5899999999999999E-2</v>
      </c>
    </row>
    <row r="809" spans="1:15">
      <c r="A809" s="8">
        <v>38584</v>
      </c>
      <c r="B809" t="s">
        <v>84</v>
      </c>
      <c r="C809" t="s">
        <v>383</v>
      </c>
      <c r="D809">
        <v>1</v>
      </c>
      <c r="E809">
        <v>55</v>
      </c>
      <c r="F809" t="s">
        <v>976</v>
      </c>
      <c r="G809" t="s">
        <v>1011</v>
      </c>
      <c r="H809" t="s">
        <v>1382</v>
      </c>
      <c r="I809" t="s">
        <v>1383</v>
      </c>
      <c r="J809" t="s">
        <v>1384</v>
      </c>
      <c r="L809" t="s">
        <v>882</v>
      </c>
      <c r="M809" t="s">
        <v>877</v>
      </c>
      <c r="N809">
        <v>8</v>
      </c>
      <c r="O809">
        <v>5.7599999999999998E-2</v>
      </c>
    </row>
    <row r="810" spans="1:15">
      <c r="A810" s="8">
        <v>38584</v>
      </c>
      <c r="B810" t="s">
        <v>84</v>
      </c>
      <c r="C810" t="s">
        <v>383</v>
      </c>
      <c r="D810">
        <v>1</v>
      </c>
      <c r="E810">
        <v>55</v>
      </c>
      <c r="F810" t="s">
        <v>976</v>
      </c>
      <c r="G810" t="s">
        <v>963</v>
      </c>
      <c r="L810" t="s">
        <v>880</v>
      </c>
      <c r="M810" t="s">
        <v>877</v>
      </c>
      <c r="N810">
        <v>20</v>
      </c>
      <c r="O810">
        <v>0.84750000000000003</v>
      </c>
    </row>
    <row r="811" spans="1:15">
      <c r="A811" s="8">
        <v>38584</v>
      </c>
      <c r="B811" t="s">
        <v>84</v>
      </c>
      <c r="C811" t="s">
        <v>383</v>
      </c>
      <c r="D811">
        <v>1</v>
      </c>
      <c r="E811">
        <v>55</v>
      </c>
      <c r="F811" t="s">
        <v>976</v>
      </c>
      <c r="G811" t="s">
        <v>1012</v>
      </c>
      <c r="H811" t="s">
        <v>1385</v>
      </c>
      <c r="I811" t="s">
        <v>1386</v>
      </c>
      <c r="J811" t="s">
        <v>1387</v>
      </c>
      <c r="L811" t="s">
        <v>881</v>
      </c>
      <c r="M811" t="s">
        <v>877</v>
      </c>
      <c r="N811">
        <v>1</v>
      </c>
      <c r="O811">
        <v>0</v>
      </c>
    </row>
    <row r="812" spans="1:15">
      <c r="A812" s="8">
        <v>38584</v>
      </c>
      <c r="B812" t="s">
        <v>84</v>
      </c>
      <c r="C812" t="s">
        <v>383</v>
      </c>
      <c r="D812">
        <v>1</v>
      </c>
      <c r="E812">
        <v>55</v>
      </c>
      <c r="F812" t="s">
        <v>976</v>
      </c>
      <c r="G812" t="s">
        <v>1014</v>
      </c>
      <c r="H812" t="s">
        <v>1391</v>
      </c>
      <c r="J812" t="s">
        <v>1392</v>
      </c>
      <c r="L812" t="s">
        <v>880</v>
      </c>
      <c r="M812" t="s">
        <v>877</v>
      </c>
      <c r="N812">
        <v>2</v>
      </c>
      <c r="O812">
        <v>0</v>
      </c>
    </row>
    <row r="813" spans="1:15">
      <c r="A813" s="8">
        <v>38584</v>
      </c>
      <c r="B813" t="s">
        <v>84</v>
      </c>
      <c r="C813" t="s">
        <v>383</v>
      </c>
      <c r="D813">
        <v>1</v>
      </c>
      <c r="E813">
        <v>55</v>
      </c>
      <c r="F813" t="s">
        <v>976</v>
      </c>
      <c r="G813" t="s">
        <v>1107</v>
      </c>
      <c r="H813" t="s">
        <v>1562</v>
      </c>
      <c r="I813" t="s">
        <v>1563</v>
      </c>
      <c r="J813" t="s">
        <v>1564</v>
      </c>
      <c r="L813" t="s">
        <v>1117</v>
      </c>
      <c r="M813" t="s">
        <v>877</v>
      </c>
      <c r="N813">
        <v>9</v>
      </c>
      <c r="O813">
        <v>4.9853000000000005</v>
      </c>
    </row>
    <row r="814" spans="1:15">
      <c r="A814" s="8">
        <v>38584</v>
      </c>
      <c r="B814" t="s">
        <v>84</v>
      </c>
      <c r="C814" t="s">
        <v>383</v>
      </c>
      <c r="D814">
        <v>1</v>
      </c>
      <c r="E814">
        <v>55</v>
      </c>
      <c r="F814" t="s">
        <v>976</v>
      </c>
      <c r="G814" t="s">
        <v>1015</v>
      </c>
      <c r="L814" t="s">
        <v>883</v>
      </c>
      <c r="M814" t="s">
        <v>883</v>
      </c>
      <c r="N814" t="s">
        <v>887</v>
      </c>
      <c r="O814">
        <v>97.947499999999991</v>
      </c>
    </row>
    <row r="815" spans="1:15">
      <c r="A815" s="8">
        <v>38584</v>
      </c>
      <c r="B815" t="s">
        <v>84</v>
      </c>
      <c r="C815" t="s">
        <v>383</v>
      </c>
      <c r="D815">
        <v>1</v>
      </c>
      <c r="E815">
        <v>55</v>
      </c>
      <c r="F815" t="s">
        <v>976</v>
      </c>
      <c r="G815" t="s">
        <v>1090</v>
      </c>
      <c r="H815" t="s">
        <v>1547</v>
      </c>
      <c r="J815" t="s">
        <v>1548</v>
      </c>
      <c r="L815" t="s">
        <v>881</v>
      </c>
      <c r="M815" t="s">
        <v>877</v>
      </c>
      <c r="N815">
        <v>1</v>
      </c>
      <c r="O815">
        <v>2.5000000000000001E-2</v>
      </c>
    </row>
    <row r="816" spans="1:15">
      <c r="A816" s="8">
        <v>38584</v>
      </c>
      <c r="B816" t="s">
        <v>84</v>
      </c>
      <c r="C816" t="s">
        <v>383</v>
      </c>
      <c r="D816">
        <v>1</v>
      </c>
      <c r="E816">
        <v>55</v>
      </c>
      <c r="F816" t="s">
        <v>976</v>
      </c>
      <c r="G816" t="s">
        <v>1016</v>
      </c>
      <c r="H816" t="s">
        <v>1393</v>
      </c>
      <c r="J816" t="s">
        <v>1394</v>
      </c>
      <c r="L816" t="s">
        <v>881</v>
      </c>
      <c r="M816" t="s">
        <v>877</v>
      </c>
      <c r="N816">
        <v>25</v>
      </c>
      <c r="O816">
        <v>3.0300000000000001E-2</v>
      </c>
    </row>
    <row r="817" spans="1:15">
      <c r="A817" s="8">
        <v>38584</v>
      </c>
      <c r="B817" t="s">
        <v>84</v>
      </c>
      <c r="C817" t="s">
        <v>383</v>
      </c>
      <c r="D817">
        <v>1</v>
      </c>
      <c r="E817">
        <v>55</v>
      </c>
      <c r="F817" t="s">
        <v>976</v>
      </c>
      <c r="G817" t="s">
        <v>1017</v>
      </c>
      <c r="K817" t="s">
        <v>1395</v>
      </c>
      <c r="L817" t="s">
        <v>884</v>
      </c>
      <c r="M817" t="s">
        <v>877</v>
      </c>
      <c r="N817">
        <v>130</v>
      </c>
      <c r="O817">
        <v>7.8100000000000003E-2</v>
      </c>
    </row>
    <row r="818" spans="1:15">
      <c r="A818" s="8">
        <v>38584</v>
      </c>
      <c r="B818" t="s">
        <v>84</v>
      </c>
      <c r="C818" t="s">
        <v>383</v>
      </c>
      <c r="D818">
        <v>1</v>
      </c>
      <c r="E818">
        <v>55</v>
      </c>
      <c r="F818" t="s">
        <v>976</v>
      </c>
      <c r="G818" t="s">
        <v>1607</v>
      </c>
      <c r="H818" t="s">
        <v>1396</v>
      </c>
      <c r="I818" t="s">
        <v>1397</v>
      </c>
      <c r="J818" t="s">
        <v>1398</v>
      </c>
      <c r="L818" t="s">
        <v>881</v>
      </c>
      <c r="M818" t="s">
        <v>877</v>
      </c>
      <c r="N818">
        <v>51</v>
      </c>
      <c r="O818">
        <v>1.3839999999999999</v>
      </c>
    </row>
    <row r="819" spans="1:15">
      <c r="A819" s="8">
        <v>38584</v>
      </c>
      <c r="B819" t="s">
        <v>84</v>
      </c>
      <c r="C819" t="s">
        <v>383</v>
      </c>
      <c r="D819">
        <v>1</v>
      </c>
      <c r="E819">
        <v>55</v>
      </c>
      <c r="F819" t="s">
        <v>976</v>
      </c>
      <c r="G819" t="s">
        <v>964</v>
      </c>
      <c r="H819" t="s">
        <v>1176</v>
      </c>
      <c r="J819" t="s">
        <v>1376</v>
      </c>
      <c r="L819" t="s">
        <v>880</v>
      </c>
      <c r="M819" t="s">
        <v>877</v>
      </c>
      <c r="N819">
        <v>24</v>
      </c>
      <c r="O819">
        <v>0.17299999999999999</v>
      </c>
    </row>
    <row r="820" spans="1:15">
      <c r="A820" s="8">
        <v>38584</v>
      </c>
      <c r="B820" t="s">
        <v>84</v>
      </c>
      <c r="C820" t="s">
        <v>383</v>
      </c>
      <c r="D820">
        <v>1</v>
      </c>
      <c r="E820">
        <v>55</v>
      </c>
      <c r="F820" t="s">
        <v>976</v>
      </c>
      <c r="G820" t="s">
        <v>1020</v>
      </c>
      <c r="H820" t="s">
        <v>1402</v>
      </c>
      <c r="J820" t="s">
        <v>1403</v>
      </c>
      <c r="L820" t="s">
        <v>880</v>
      </c>
      <c r="M820" t="s">
        <v>877</v>
      </c>
      <c r="N820">
        <v>11</v>
      </c>
      <c r="O820">
        <v>0.3</v>
      </c>
    </row>
    <row r="821" spans="1:15">
      <c r="A821" s="8">
        <v>38584</v>
      </c>
      <c r="B821" t="s">
        <v>84</v>
      </c>
      <c r="C821" t="s">
        <v>383</v>
      </c>
      <c r="D821">
        <v>1</v>
      </c>
      <c r="E821">
        <v>55</v>
      </c>
      <c r="F821" t="s">
        <v>976</v>
      </c>
      <c r="G821" t="s">
        <v>1021</v>
      </c>
      <c r="H821" t="s">
        <v>1404</v>
      </c>
      <c r="I821" t="s">
        <v>1405</v>
      </c>
      <c r="J821" t="s">
        <v>1406</v>
      </c>
      <c r="K821" t="s">
        <v>1407</v>
      </c>
      <c r="L821" t="s">
        <v>882</v>
      </c>
      <c r="M821" t="s">
        <v>877</v>
      </c>
      <c r="N821">
        <v>11</v>
      </c>
      <c r="O821">
        <v>0.98499999999999999</v>
      </c>
    </row>
    <row r="822" spans="1:15">
      <c r="A822" s="8">
        <v>38584</v>
      </c>
      <c r="B822" t="s">
        <v>84</v>
      </c>
      <c r="C822" t="s">
        <v>383</v>
      </c>
      <c r="D822">
        <v>1</v>
      </c>
      <c r="E822">
        <v>55</v>
      </c>
      <c r="F822" t="s">
        <v>976</v>
      </c>
      <c r="G822" t="s">
        <v>1022</v>
      </c>
      <c r="H822" t="s">
        <v>1408</v>
      </c>
      <c r="I822" t="s">
        <v>1409</v>
      </c>
      <c r="J822" t="s">
        <v>1410</v>
      </c>
      <c r="L822" t="s">
        <v>881</v>
      </c>
      <c r="M822" t="s">
        <v>877</v>
      </c>
      <c r="N822">
        <v>16</v>
      </c>
      <c r="O822">
        <v>0.3659</v>
      </c>
    </row>
    <row r="823" spans="1:15">
      <c r="A823" s="8">
        <v>38584</v>
      </c>
      <c r="B823" t="s">
        <v>84</v>
      </c>
      <c r="C823" t="s">
        <v>383</v>
      </c>
      <c r="D823">
        <v>1</v>
      </c>
      <c r="E823">
        <v>55</v>
      </c>
      <c r="F823" t="s">
        <v>976</v>
      </c>
      <c r="G823" t="s">
        <v>965</v>
      </c>
      <c r="H823" t="s">
        <v>1271</v>
      </c>
      <c r="J823" t="s">
        <v>1272</v>
      </c>
      <c r="K823" t="s">
        <v>1414</v>
      </c>
      <c r="L823" t="s">
        <v>880</v>
      </c>
      <c r="M823" t="s">
        <v>877</v>
      </c>
      <c r="N823">
        <v>3</v>
      </c>
      <c r="O823">
        <v>0</v>
      </c>
    </row>
    <row r="824" spans="1:15">
      <c r="A824" s="8">
        <v>38584</v>
      </c>
      <c r="B824" t="s">
        <v>84</v>
      </c>
      <c r="C824" t="s">
        <v>383</v>
      </c>
      <c r="D824">
        <v>1</v>
      </c>
      <c r="E824">
        <v>55</v>
      </c>
      <c r="F824" t="s">
        <v>976</v>
      </c>
      <c r="G824" t="s">
        <v>895</v>
      </c>
      <c r="H824" t="s">
        <v>1555</v>
      </c>
      <c r="I824" t="s">
        <v>1556</v>
      </c>
      <c r="J824" t="s">
        <v>1557</v>
      </c>
      <c r="L824" t="s">
        <v>881</v>
      </c>
      <c r="M824" t="s">
        <v>877</v>
      </c>
      <c r="N824">
        <v>6</v>
      </c>
      <c r="O824">
        <v>0</v>
      </c>
    </row>
    <row r="825" spans="1:15">
      <c r="A825" s="8">
        <v>38584</v>
      </c>
      <c r="B825" t="s">
        <v>84</v>
      </c>
      <c r="C825" t="s">
        <v>383</v>
      </c>
      <c r="D825">
        <v>1</v>
      </c>
      <c r="E825">
        <v>55</v>
      </c>
      <c r="F825" t="s">
        <v>976</v>
      </c>
      <c r="G825" t="s">
        <v>1104</v>
      </c>
      <c r="K825" t="s">
        <v>1417</v>
      </c>
      <c r="L825" t="s">
        <v>882</v>
      </c>
      <c r="M825" t="s">
        <v>877</v>
      </c>
      <c r="N825">
        <v>1</v>
      </c>
      <c r="O825">
        <v>4.5699999999999998E-2</v>
      </c>
    </row>
    <row r="826" spans="1:15">
      <c r="A826" s="8">
        <v>38584</v>
      </c>
      <c r="B826" t="s">
        <v>84</v>
      </c>
      <c r="C826" t="s">
        <v>383</v>
      </c>
      <c r="D826">
        <v>1</v>
      </c>
      <c r="E826">
        <v>55</v>
      </c>
      <c r="F826" t="s">
        <v>976</v>
      </c>
      <c r="G826" t="s">
        <v>1026</v>
      </c>
      <c r="H826" t="s">
        <v>1085</v>
      </c>
      <c r="J826" t="s">
        <v>1276</v>
      </c>
      <c r="L826" t="s">
        <v>881</v>
      </c>
      <c r="M826" t="s">
        <v>877</v>
      </c>
      <c r="N826">
        <v>12</v>
      </c>
      <c r="O826">
        <v>5.7799999999999997E-2</v>
      </c>
    </row>
    <row r="827" spans="1:15">
      <c r="A827" s="8">
        <v>38584</v>
      </c>
      <c r="B827" t="s">
        <v>84</v>
      </c>
      <c r="C827" t="s">
        <v>383</v>
      </c>
      <c r="D827">
        <v>1</v>
      </c>
      <c r="E827">
        <v>55</v>
      </c>
      <c r="F827" t="s">
        <v>976</v>
      </c>
      <c r="G827" t="s">
        <v>897</v>
      </c>
      <c r="H827" t="s">
        <v>1418</v>
      </c>
      <c r="J827" t="s">
        <v>1419</v>
      </c>
      <c r="L827" t="s">
        <v>881</v>
      </c>
      <c r="M827" t="s">
        <v>877</v>
      </c>
      <c r="N827">
        <v>8</v>
      </c>
      <c r="O827">
        <v>0.27689999999999998</v>
      </c>
    </row>
    <row r="828" spans="1:15">
      <c r="A828" s="8">
        <v>38584</v>
      </c>
      <c r="B828" t="s">
        <v>84</v>
      </c>
      <c r="C828" t="s">
        <v>383</v>
      </c>
      <c r="D828">
        <v>1</v>
      </c>
      <c r="E828">
        <v>55</v>
      </c>
      <c r="F828" t="s">
        <v>976</v>
      </c>
      <c r="G828" t="s">
        <v>1027</v>
      </c>
      <c r="H828" t="s">
        <v>1420</v>
      </c>
      <c r="J828" t="s">
        <v>1421</v>
      </c>
      <c r="L828" t="s">
        <v>881</v>
      </c>
      <c r="M828" t="s">
        <v>877</v>
      </c>
      <c r="N828">
        <v>28</v>
      </c>
      <c r="O828">
        <v>0.2097</v>
      </c>
    </row>
    <row r="829" spans="1:15">
      <c r="A829" s="8">
        <v>38584</v>
      </c>
      <c r="B829" t="s">
        <v>84</v>
      </c>
      <c r="C829" t="s">
        <v>383</v>
      </c>
      <c r="D829">
        <v>1</v>
      </c>
      <c r="E829">
        <v>55</v>
      </c>
      <c r="F829" t="s">
        <v>976</v>
      </c>
      <c r="G829" t="s">
        <v>1028</v>
      </c>
      <c r="H829" t="s">
        <v>1422</v>
      </c>
      <c r="I829" t="s">
        <v>1423</v>
      </c>
      <c r="J829" t="s">
        <v>1424</v>
      </c>
      <c r="L829" t="s">
        <v>881</v>
      </c>
      <c r="M829" t="s">
        <v>877</v>
      </c>
      <c r="N829">
        <v>30</v>
      </c>
      <c r="O829">
        <v>1.43E-2</v>
      </c>
    </row>
    <row r="830" spans="1:15">
      <c r="A830" s="8">
        <v>38584</v>
      </c>
      <c r="B830" t="s">
        <v>84</v>
      </c>
      <c r="C830" t="s">
        <v>383</v>
      </c>
      <c r="D830">
        <v>1</v>
      </c>
      <c r="E830">
        <v>55</v>
      </c>
      <c r="F830" t="s">
        <v>976</v>
      </c>
      <c r="G830" t="s">
        <v>1029</v>
      </c>
      <c r="H830" t="s">
        <v>1422</v>
      </c>
      <c r="I830" t="s">
        <v>1423</v>
      </c>
      <c r="J830" t="s">
        <v>1424</v>
      </c>
      <c r="L830" t="s">
        <v>881</v>
      </c>
      <c r="M830" t="s">
        <v>877</v>
      </c>
      <c r="N830">
        <v>19</v>
      </c>
      <c r="O830">
        <v>9.4299999999999995E-2</v>
      </c>
    </row>
    <row r="831" spans="1:15">
      <c r="A831" s="8">
        <v>38584</v>
      </c>
      <c r="B831" t="s">
        <v>84</v>
      </c>
      <c r="C831" t="s">
        <v>383</v>
      </c>
      <c r="D831">
        <v>1</v>
      </c>
      <c r="E831">
        <v>55</v>
      </c>
      <c r="F831" t="s">
        <v>976</v>
      </c>
      <c r="G831" t="s">
        <v>1030</v>
      </c>
      <c r="H831" t="s">
        <v>1426</v>
      </c>
      <c r="J831" t="s">
        <v>1427</v>
      </c>
      <c r="L831" t="s">
        <v>880</v>
      </c>
      <c r="M831" t="s">
        <v>877</v>
      </c>
      <c r="N831">
        <v>14</v>
      </c>
      <c r="O831">
        <v>1.0325</v>
      </c>
    </row>
    <row r="832" spans="1:15">
      <c r="A832" s="8">
        <v>38584</v>
      </c>
      <c r="B832" t="s">
        <v>84</v>
      </c>
      <c r="C832" t="s">
        <v>383</v>
      </c>
      <c r="D832">
        <v>1</v>
      </c>
      <c r="E832">
        <v>55</v>
      </c>
      <c r="F832" t="s">
        <v>976</v>
      </c>
      <c r="G832" t="s">
        <v>1032</v>
      </c>
      <c r="H832" t="s">
        <v>966</v>
      </c>
      <c r="J832" t="s">
        <v>1428</v>
      </c>
      <c r="L832" t="s">
        <v>881</v>
      </c>
      <c r="M832" t="s">
        <v>877</v>
      </c>
      <c r="N832">
        <v>4</v>
      </c>
      <c r="O832">
        <v>0.1326</v>
      </c>
    </row>
    <row r="833" spans="1:15">
      <c r="A833" s="8">
        <v>38584</v>
      </c>
      <c r="B833" t="s">
        <v>84</v>
      </c>
      <c r="C833" t="s">
        <v>383</v>
      </c>
      <c r="D833">
        <v>1</v>
      </c>
      <c r="E833">
        <v>55</v>
      </c>
      <c r="F833" t="s">
        <v>976</v>
      </c>
      <c r="G833" t="s">
        <v>966</v>
      </c>
      <c r="H833" t="s">
        <v>1608</v>
      </c>
      <c r="I833" t="s">
        <v>1609</v>
      </c>
      <c r="J833" t="s">
        <v>1610</v>
      </c>
      <c r="L833" t="s">
        <v>880</v>
      </c>
      <c r="M833" t="s">
        <v>877</v>
      </c>
      <c r="N833">
        <v>1</v>
      </c>
      <c r="O833">
        <v>0</v>
      </c>
    </row>
    <row r="834" spans="1:15">
      <c r="A834" s="8">
        <v>38584</v>
      </c>
      <c r="B834" t="s">
        <v>84</v>
      </c>
      <c r="C834" t="s">
        <v>383</v>
      </c>
      <c r="D834">
        <v>1</v>
      </c>
      <c r="E834">
        <v>55</v>
      </c>
      <c r="F834" t="s">
        <v>976</v>
      </c>
      <c r="G834" t="s">
        <v>967</v>
      </c>
      <c r="H834" t="s">
        <v>1278</v>
      </c>
      <c r="I834" t="s">
        <v>1279</v>
      </c>
      <c r="J834" t="s">
        <v>1427</v>
      </c>
      <c r="L834" t="s">
        <v>880</v>
      </c>
      <c r="M834" t="s">
        <v>877</v>
      </c>
      <c r="N834">
        <v>1</v>
      </c>
      <c r="O834">
        <v>3.3014999999999999</v>
      </c>
    </row>
    <row r="835" spans="1:15">
      <c r="A835" s="8">
        <v>38584</v>
      </c>
      <c r="B835" t="s">
        <v>84</v>
      </c>
      <c r="C835" t="s">
        <v>383</v>
      </c>
      <c r="D835">
        <v>1</v>
      </c>
      <c r="E835">
        <v>55</v>
      </c>
      <c r="F835" t="s">
        <v>976</v>
      </c>
      <c r="G835" t="s">
        <v>898</v>
      </c>
      <c r="H835" t="s">
        <v>1429</v>
      </c>
      <c r="I835" t="s">
        <v>1430</v>
      </c>
      <c r="J835" t="s">
        <v>1431</v>
      </c>
      <c r="L835" t="s">
        <v>881</v>
      </c>
      <c r="M835" t="s">
        <v>877</v>
      </c>
      <c r="N835">
        <v>1</v>
      </c>
      <c r="O835">
        <v>0.93769999999999998</v>
      </c>
    </row>
    <row r="836" spans="1:15">
      <c r="A836" s="8">
        <v>38584</v>
      </c>
      <c r="B836" t="s">
        <v>84</v>
      </c>
      <c r="C836" t="s">
        <v>383</v>
      </c>
      <c r="D836">
        <v>1</v>
      </c>
      <c r="E836">
        <v>55</v>
      </c>
      <c r="F836" t="s">
        <v>976</v>
      </c>
      <c r="G836" t="s">
        <v>1611</v>
      </c>
      <c r="J836" t="s">
        <v>1432</v>
      </c>
      <c r="K836" t="s">
        <v>1433</v>
      </c>
      <c r="L836" t="s">
        <v>882</v>
      </c>
      <c r="M836" t="s">
        <v>877</v>
      </c>
      <c r="N836">
        <v>12</v>
      </c>
      <c r="O836">
        <v>9.1899999999999996E-2</v>
      </c>
    </row>
    <row r="837" spans="1:15">
      <c r="A837" s="8">
        <v>38584</v>
      </c>
      <c r="B837" t="s">
        <v>84</v>
      </c>
      <c r="C837" t="s">
        <v>383</v>
      </c>
      <c r="D837">
        <v>1</v>
      </c>
      <c r="E837">
        <v>55</v>
      </c>
      <c r="F837" t="s">
        <v>976</v>
      </c>
      <c r="G837" t="s">
        <v>1035</v>
      </c>
      <c r="H837" t="s">
        <v>1612</v>
      </c>
      <c r="J837" t="s">
        <v>1613</v>
      </c>
      <c r="K837" t="s">
        <v>1534</v>
      </c>
      <c r="L837" t="s">
        <v>1094</v>
      </c>
      <c r="M837" t="s">
        <v>877</v>
      </c>
      <c r="N837">
        <v>9</v>
      </c>
      <c r="O837">
        <v>0</v>
      </c>
    </row>
    <row r="838" spans="1:15">
      <c r="A838" s="8">
        <v>38584</v>
      </c>
      <c r="B838" t="s">
        <v>84</v>
      </c>
      <c r="C838" t="s">
        <v>383</v>
      </c>
      <c r="D838">
        <v>1</v>
      </c>
      <c r="E838">
        <v>55</v>
      </c>
      <c r="F838" t="s">
        <v>976</v>
      </c>
      <c r="G838" t="s">
        <v>1127</v>
      </c>
      <c r="H838" t="s">
        <v>1085</v>
      </c>
      <c r="J838" t="s">
        <v>1276</v>
      </c>
      <c r="L838" t="s">
        <v>881</v>
      </c>
      <c r="M838" t="s">
        <v>877</v>
      </c>
      <c r="N838">
        <v>1</v>
      </c>
      <c r="O838">
        <v>1.72E-2</v>
      </c>
    </row>
    <row r="839" spans="1:15">
      <c r="A839" s="8">
        <v>38584</v>
      </c>
      <c r="B839" t="s">
        <v>84</v>
      </c>
      <c r="C839" t="s">
        <v>383</v>
      </c>
      <c r="D839">
        <v>1</v>
      </c>
      <c r="E839">
        <v>55</v>
      </c>
      <c r="F839" t="s">
        <v>976</v>
      </c>
      <c r="G839" t="s">
        <v>1085</v>
      </c>
      <c r="H839" t="s">
        <v>1571</v>
      </c>
      <c r="I839" t="s">
        <v>1614</v>
      </c>
      <c r="J839" t="s">
        <v>1573</v>
      </c>
      <c r="L839" t="s">
        <v>880</v>
      </c>
      <c r="M839" t="s">
        <v>877</v>
      </c>
      <c r="N839">
        <v>2</v>
      </c>
      <c r="O839">
        <v>1.41E-2</v>
      </c>
    </row>
    <row r="840" spans="1:15">
      <c r="A840" s="8">
        <v>38584</v>
      </c>
      <c r="B840" t="s">
        <v>84</v>
      </c>
      <c r="C840" t="s">
        <v>383</v>
      </c>
      <c r="D840">
        <v>1</v>
      </c>
      <c r="E840">
        <v>55</v>
      </c>
      <c r="F840" t="s">
        <v>976</v>
      </c>
      <c r="G840" t="s">
        <v>968</v>
      </c>
      <c r="H840" t="s">
        <v>1280</v>
      </c>
      <c r="I840" t="s">
        <v>1498</v>
      </c>
      <c r="J840" t="s">
        <v>1499</v>
      </c>
      <c r="L840" t="s">
        <v>1071</v>
      </c>
      <c r="M840" t="s">
        <v>877</v>
      </c>
      <c r="N840">
        <v>1</v>
      </c>
      <c r="O840">
        <v>0.81610000000000005</v>
      </c>
    </row>
    <row r="841" spans="1:15">
      <c r="A841" s="8">
        <v>38584</v>
      </c>
      <c r="B841" t="s">
        <v>84</v>
      </c>
      <c r="C841" t="s">
        <v>383</v>
      </c>
      <c r="D841">
        <v>1</v>
      </c>
      <c r="E841">
        <v>55</v>
      </c>
      <c r="F841" t="s">
        <v>976</v>
      </c>
      <c r="G841" t="s">
        <v>969</v>
      </c>
      <c r="H841" t="s">
        <v>1280</v>
      </c>
      <c r="I841" t="s">
        <v>1498</v>
      </c>
      <c r="J841" t="s">
        <v>1499</v>
      </c>
      <c r="L841" t="s">
        <v>1071</v>
      </c>
      <c r="M841" t="s">
        <v>877</v>
      </c>
      <c r="N841">
        <v>7</v>
      </c>
      <c r="O841">
        <v>0.53859999999999997</v>
      </c>
    </row>
    <row r="842" spans="1:15">
      <c r="A842" s="8">
        <v>38584</v>
      </c>
      <c r="B842" t="s">
        <v>84</v>
      </c>
      <c r="C842" t="s">
        <v>383</v>
      </c>
      <c r="D842">
        <v>1</v>
      </c>
      <c r="E842">
        <v>55</v>
      </c>
      <c r="F842" t="s">
        <v>976</v>
      </c>
      <c r="G842" t="s">
        <v>970</v>
      </c>
      <c r="H842" t="s">
        <v>1571</v>
      </c>
      <c r="I842" t="s">
        <v>1572</v>
      </c>
      <c r="J842" t="s">
        <v>1573</v>
      </c>
      <c r="L842" t="s">
        <v>880</v>
      </c>
      <c r="M842" t="s">
        <v>877</v>
      </c>
      <c r="N842">
        <v>3</v>
      </c>
      <c r="O842">
        <v>8.3999999999999995E-3</v>
      </c>
    </row>
    <row r="843" spans="1:15">
      <c r="A843" s="8">
        <v>38584</v>
      </c>
      <c r="B843" t="s">
        <v>84</v>
      </c>
      <c r="C843" t="s">
        <v>383</v>
      </c>
      <c r="D843">
        <v>1</v>
      </c>
      <c r="E843">
        <v>55</v>
      </c>
      <c r="F843" t="s">
        <v>976</v>
      </c>
      <c r="G843" t="s">
        <v>1115</v>
      </c>
      <c r="H843" t="s">
        <v>1500</v>
      </c>
      <c r="I843" t="s">
        <v>1501</v>
      </c>
      <c r="J843" t="s">
        <v>1502</v>
      </c>
      <c r="L843" t="s">
        <v>881</v>
      </c>
      <c r="M843" t="s">
        <v>877</v>
      </c>
      <c r="N843">
        <v>3</v>
      </c>
      <c r="O843">
        <v>0.10489999999999999</v>
      </c>
    </row>
    <row r="844" spans="1:15">
      <c r="A844" s="8">
        <v>38584</v>
      </c>
      <c r="B844" t="s">
        <v>84</v>
      </c>
      <c r="C844" t="s">
        <v>383</v>
      </c>
      <c r="D844">
        <v>1</v>
      </c>
      <c r="E844">
        <v>55</v>
      </c>
      <c r="F844" t="s">
        <v>976</v>
      </c>
      <c r="G844" t="s">
        <v>1615</v>
      </c>
      <c r="H844" t="s">
        <v>1441</v>
      </c>
      <c r="I844" t="s">
        <v>1442</v>
      </c>
      <c r="J844" t="s">
        <v>1443</v>
      </c>
      <c r="L844" t="s">
        <v>886</v>
      </c>
      <c r="M844" t="s">
        <v>877</v>
      </c>
      <c r="N844">
        <v>25</v>
      </c>
      <c r="O844">
        <v>1.8675999999999999</v>
      </c>
    </row>
    <row r="845" spans="1:15">
      <c r="A845" s="8">
        <v>38584</v>
      </c>
      <c r="B845" t="s">
        <v>84</v>
      </c>
      <c r="C845" t="s">
        <v>383</v>
      </c>
      <c r="D845">
        <v>1</v>
      </c>
      <c r="E845">
        <v>55</v>
      </c>
      <c r="F845" t="s">
        <v>976</v>
      </c>
      <c r="G845" t="s">
        <v>1063</v>
      </c>
      <c r="H845" t="s">
        <v>1444</v>
      </c>
      <c r="I845" t="s">
        <v>1445</v>
      </c>
      <c r="J845" t="s">
        <v>1446</v>
      </c>
      <c r="L845" t="s">
        <v>886</v>
      </c>
      <c r="M845" t="s">
        <v>877</v>
      </c>
      <c r="N845">
        <v>42</v>
      </c>
      <c r="O845">
        <v>0.10730000000000001</v>
      </c>
    </row>
    <row r="846" spans="1:15">
      <c r="A846" s="8">
        <v>38584</v>
      </c>
      <c r="B846" t="s">
        <v>84</v>
      </c>
      <c r="C846" t="s">
        <v>383</v>
      </c>
      <c r="D846">
        <v>1</v>
      </c>
      <c r="E846">
        <v>55</v>
      </c>
      <c r="F846" t="s">
        <v>976</v>
      </c>
      <c r="G846" t="s">
        <v>863</v>
      </c>
      <c r="J846" t="s">
        <v>1447</v>
      </c>
      <c r="L846" t="s">
        <v>886</v>
      </c>
      <c r="M846" t="s">
        <v>877</v>
      </c>
      <c r="N846">
        <v>9</v>
      </c>
      <c r="O846">
        <v>0</v>
      </c>
    </row>
    <row r="847" spans="1:15">
      <c r="A847" s="8">
        <v>38584</v>
      </c>
      <c r="B847" t="s">
        <v>84</v>
      </c>
      <c r="C847" t="s">
        <v>383</v>
      </c>
      <c r="D847">
        <v>1</v>
      </c>
      <c r="E847">
        <v>55</v>
      </c>
      <c r="F847" t="s">
        <v>976</v>
      </c>
      <c r="G847" t="s">
        <v>971</v>
      </c>
      <c r="H847" t="s">
        <v>1455</v>
      </c>
      <c r="I847" t="s">
        <v>1456</v>
      </c>
      <c r="J847" t="s">
        <v>1457</v>
      </c>
      <c r="L847" t="s">
        <v>886</v>
      </c>
      <c r="M847" t="s">
        <v>877</v>
      </c>
      <c r="N847">
        <v>1</v>
      </c>
      <c r="O847">
        <v>0</v>
      </c>
    </row>
    <row r="848" spans="1:15">
      <c r="A848" s="8">
        <v>38584</v>
      </c>
      <c r="B848" t="s">
        <v>84</v>
      </c>
      <c r="C848" t="s">
        <v>383</v>
      </c>
      <c r="D848">
        <v>1</v>
      </c>
      <c r="E848">
        <v>55</v>
      </c>
      <c r="F848" t="s">
        <v>976</v>
      </c>
      <c r="G848" t="s">
        <v>972</v>
      </c>
      <c r="J848" t="s">
        <v>1503</v>
      </c>
      <c r="L848" t="s">
        <v>886</v>
      </c>
      <c r="M848" t="s">
        <v>877</v>
      </c>
      <c r="N848">
        <v>1</v>
      </c>
      <c r="O848">
        <v>2.0000000000000001E-4</v>
      </c>
    </row>
    <row r="849" spans="1:15">
      <c r="A849" s="8">
        <v>38584</v>
      </c>
      <c r="B849" t="s">
        <v>84</v>
      </c>
      <c r="C849" t="s">
        <v>383</v>
      </c>
      <c r="D849">
        <v>1</v>
      </c>
      <c r="E849">
        <v>55</v>
      </c>
      <c r="F849" t="s">
        <v>976</v>
      </c>
      <c r="G849" t="s">
        <v>871</v>
      </c>
      <c r="H849" t="s">
        <v>1250</v>
      </c>
      <c r="J849" t="s">
        <v>1251</v>
      </c>
      <c r="L849" t="s">
        <v>882</v>
      </c>
      <c r="M849" t="s">
        <v>877</v>
      </c>
      <c r="N849">
        <v>12</v>
      </c>
      <c r="O849">
        <v>0.1502</v>
      </c>
    </row>
    <row r="850" spans="1:15">
      <c r="A850" s="8">
        <v>38584</v>
      </c>
      <c r="B850" t="s">
        <v>84</v>
      </c>
      <c r="C850" t="s">
        <v>383</v>
      </c>
      <c r="D850">
        <v>1</v>
      </c>
      <c r="E850">
        <v>55</v>
      </c>
      <c r="F850" t="s">
        <v>976</v>
      </c>
      <c r="G850" t="s">
        <v>973</v>
      </c>
      <c r="H850" t="s">
        <v>1535</v>
      </c>
      <c r="J850" t="s">
        <v>1536</v>
      </c>
      <c r="L850" t="s">
        <v>879</v>
      </c>
      <c r="M850" t="s">
        <v>877</v>
      </c>
      <c r="N850">
        <v>7</v>
      </c>
      <c r="O850">
        <v>0.2298</v>
      </c>
    </row>
    <row r="851" spans="1:15">
      <c r="A851" s="8">
        <v>38584</v>
      </c>
      <c r="B851" t="s">
        <v>84</v>
      </c>
      <c r="C851" t="s">
        <v>383</v>
      </c>
      <c r="D851">
        <v>1</v>
      </c>
      <c r="E851">
        <v>55</v>
      </c>
      <c r="F851" t="s">
        <v>976</v>
      </c>
      <c r="G851" t="s">
        <v>1067</v>
      </c>
      <c r="H851" t="s">
        <v>1516</v>
      </c>
      <c r="J851" t="s">
        <v>1517</v>
      </c>
      <c r="L851" t="s">
        <v>1072</v>
      </c>
      <c r="M851" t="s">
        <v>877</v>
      </c>
      <c r="N851">
        <v>2</v>
      </c>
      <c r="O851">
        <v>4.7999999999999996E-3</v>
      </c>
    </row>
    <row r="852" spans="1:15">
      <c r="A852" s="8">
        <v>38584</v>
      </c>
      <c r="B852" t="s">
        <v>84</v>
      </c>
      <c r="C852" t="s">
        <v>383</v>
      </c>
      <c r="D852">
        <v>1</v>
      </c>
      <c r="E852">
        <v>55</v>
      </c>
      <c r="F852" t="s">
        <v>976</v>
      </c>
      <c r="G852" t="s">
        <v>974</v>
      </c>
      <c r="H852" t="s">
        <v>1616</v>
      </c>
      <c r="I852" t="s">
        <v>1617</v>
      </c>
      <c r="J852" t="s">
        <v>1618</v>
      </c>
      <c r="L852" t="s">
        <v>879</v>
      </c>
      <c r="M852" t="s">
        <v>877</v>
      </c>
      <c r="N852">
        <v>1</v>
      </c>
      <c r="O852">
        <v>3.6648999999999998</v>
      </c>
    </row>
    <row r="853" spans="1:15">
      <c r="A853" s="8">
        <v>38584</v>
      </c>
      <c r="B853" t="s">
        <v>84</v>
      </c>
      <c r="C853" t="s">
        <v>383</v>
      </c>
      <c r="D853">
        <v>1</v>
      </c>
      <c r="E853">
        <v>55</v>
      </c>
      <c r="F853" t="s">
        <v>976</v>
      </c>
      <c r="G853" t="s">
        <v>1077</v>
      </c>
      <c r="H853" t="s">
        <v>1273</v>
      </c>
      <c r="J853" t="s">
        <v>1274</v>
      </c>
      <c r="K853" t="s">
        <v>1275</v>
      </c>
      <c r="L853" t="s">
        <v>880</v>
      </c>
      <c r="M853" t="s">
        <v>877</v>
      </c>
      <c r="N853">
        <v>3</v>
      </c>
      <c r="O853">
        <v>0.16189999999999999</v>
      </c>
    </row>
    <row r="854" spans="1:15">
      <c r="A854" s="8">
        <v>38584</v>
      </c>
      <c r="B854" t="s">
        <v>84</v>
      </c>
      <c r="C854" t="s">
        <v>383</v>
      </c>
      <c r="D854">
        <v>1</v>
      </c>
      <c r="E854">
        <v>55</v>
      </c>
      <c r="F854" t="s">
        <v>976</v>
      </c>
      <c r="G854" t="s">
        <v>1086</v>
      </c>
      <c r="L854" t="s">
        <v>1093</v>
      </c>
      <c r="M854" t="s">
        <v>877</v>
      </c>
      <c r="N854" t="s">
        <v>887</v>
      </c>
      <c r="O854">
        <v>39.031199999999998</v>
      </c>
    </row>
    <row r="855" spans="1:15">
      <c r="A855" s="8">
        <v>38584</v>
      </c>
      <c r="B855" t="s">
        <v>84</v>
      </c>
      <c r="C855" t="s">
        <v>383</v>
      </c>
      <c r="D855">
        <v>1</v>
      </c>
      <c r="E855">
        <v>55</v>
      </c>
      <c r="F855" t="s">
        <v>976</v>
      </c>
      <c r="G855" t="s">
        <v>874</v>
      </c>
      <c r="H855" t="s">
        <v>1253</v>
      </c>
      <c r="I855" t="s">
        <v>1254</v>
      </c>
      <c r="J855" t="s">
        <v>1255</v>
      </c>
      <c r="K855" t="s">
        <v>1414</v>
      </c>
      <c r="L855" t="s">
        <v>880</v>
      </c>
      <c r="M855" t="s">
        <v>877</v>
      </c>
      <c r="N855">
        <v>1</v>
      </c>
      <c r="O855">
        <v>0</v>
      </c>
    </row>
    <row r="856" spans="1:15">
      <c r="A856" s="8">
        <v>38584</v>
      </c>
      <c r="B856" t="s">
        <v>84</v>
      </c>
      <c r="C856" t="s">
        <v>383</v>
      </c>
      <c r="D856">
        <v>1</v>
      </c>
      <c r="E856">
        <v>55</v>
      </c>
      <c r="F856" t="s">
        <v>976</v>
      </c>
      <c r="G856" t="s">
        <v>975</v>
      </c>
      <c r="H856" t="s">
        <v>1348</v>
      </c>
      <c r="I856" t="s">
        <v>1349</v>
      </c>
      <c r="J856" t="s">
        <v>1350</v>
      </c>
      <c r="L856" t="s">
        <v>886</v>
      </c>
      <c r="M856" t="s">
        <v>877</v>
      </c>
      <c r="N856">
        <v>2</v>
      </c>
      <c r="O856">
        <v>1.6199999999999999E-2</v>
      </c>
    </row>
    <row r="857" spans="1:15">
      <c r="A857" s="8">
        <v>38584</v>
      </c>
      <c r="B857" t="s">
        <v>84</v>
      </c>
      <c r="C857" t="s">
        <v>383</v>
      </c>
      <c r="D857">
        <v>1</v>
      </c>
      <c r="E857">
        <v>55</v>
      </c>
      <c r="F857" t="s">
        <v>976</v>
      </c>
      <c r="G857" t="s">
        <v>1133</v>
      </c>
      <c r="H857" t="s">
        <v>1357</v>
      </c>
      <c r="I857" t="s">
        <v>1358</v>
      </c>
      <c r="J857" t="s">
        <v>1359</v>
      </c>
      <c r="L857" t="s">
        <v>886</v>
      </c>
      <c r="M857" t="s">
        <v>877</v>
      </c>
      <c r="N857">
        <v>1</v>
      </c>
      <c r="O857">
        <v>3.3399999999999999E-2</v>
      </c>
    </row>
    <row r="858" spans="1:15">
      <c r="A858" s="8">
        <v>38584</v>
      </c>
      <c r="B858" t="s">
        <v>84</v>
      </c>
      <c r="C858" t="s">
        <v>383</v>
      </c>
      <c r="D858">
        <v>1</v>
      </c>
      <c r="E858">
        <v>55</v>
      </c>
      <c r="F858" t="s">
        <v>976</v>
      </c>
      <c r="G858" t="s">
        <v>875</v>
      </c>
      <c r="J858" t="s">
        <v>1256</v>
      </c>
      <c r="L858" t="s">
        <v>886</v>
      </c>
      <c r="M858" t="s">
        <v>877</v>
      </c>
      <c r="N858">
        <v>9</v>
      </c>
      <c r="O858">
        <v>4.9700000000000001E-2</v>
      </c>
    </row>
    <row r="859" spans="1:15">
      <c r="A859" s="8">
        <v>38584</v>
      </c>
      <c r="B859" t="s">
        <v>84</v>
      </c>
      <c r="C859" t="s">
        <v>383</v>
      </c>
      <c r="D859">
        <v>1</v>
      </c>
      <c r="E859">
        <v>55</v>
      </c>
      <c r="F859" t="s">
        <v>976</v>
      </c>
      <c r="G859" t="s">
        <v>1068</v>
      </c>
      <c r="H859" t="s">
        <v>1511</v>
      </c>
      <c r="I859" t="s">
        <v>1512</v>
      </c>
      <c r="J859" t="s">
        <v>1454</v>
      </c>
      <c r="L859" t="s">
        <v>886</v>
      </c>
      <c r="M859" t="s">
        <v>877</v>
      </c>
      <c r="N859">
        <v>8</v>
      </c>
      <c r="O859">
        <v>0.1153</v>
      </c>
    </row>
    <row r="860" spans="1:15">
      <c r="A860" s="8">
        <v>38584</v>
      </c>
      <c r="B860" t="s">
        <v>84</v>
      </c>
      <c r="C860" t="s">
        <v>248</v>
      </c>
      <c r="D860">
        <v>2</v>
      </c>
      <c r="E860">
        <v>56</v>
      </c>
      <c r="F860" t="s">
        <v>71</v>
      </c>
      <c r="G860" t="s">
        <v>1001</v>
      </c>
      <c r="H860" t="s">
        <v>1163</v>
      </c>
      <c r="J860" t="s">
        <v>1164</v>
      </c>
      <c r="L860" t="s">
        <v>880</v>
      </c>
      <c r="M860" t="s">
        <v>877</v>
      </c>
      <c r="N860">
        <v>29</v>
      </c>
      <c r="O860">
        <v>6.0299999999999999E-2</v>
      </c>
    </row>
    <row r="861" spans="1:15">
      <c r="A861" s="8">
        <v>38584</v>
      </c>
      <c r="B861" t="s">
        <v>84</v>
      </c>
      <c r="C861" t="s">
        <v>248</v>
      </c>
      <c r="D861">
        <v>2</v>
      </c>
      <c r="E861">
        <v>56</v>
      </c>
      <c r="F861" t="s">
        <v>71</v>
      </c>
      <c r="G861" t="s">
        <v>1002</v>
      </c>
      <c r="J861" t="s">
        <v>1165</v>
      </c>
      <c r="L861" t="s">
        <v>880</v>
      </c>
      <c r="M861" t="s">
        <v>877</v>
      </c>
      <c r="N861">
        <v>420</v>
      </c>
      <c r="O861">
        <v>1.9158999999999999</v>
      </c>
    </row>
    <row r="862" spans="1:15">
      <c r="A862" s="8">
        <v>38584</v>
      </c>
      <c r="B862" t="s">
        <v>84</v>
      </c>
      <c r="C862" t="s">
        <v>248</v>
      </c>
      <c r="D862">
        <v>2</v>
      </c>
      <c r="E862">
        <v>56</v>
      </c>
      <c r="F862" t="s">
        <v>71</v>
      </c>
      <c r="G862" t="s">
        <v>1619</v>
      </c>
      <c r="H862" t="s">
        <v>1003</v>
      </c>
      <c r="I862" t="s">
        <v>1166</v>
      </c>
      <c r="J862" t="s">
        <v>1167</v>
      </c>
      <c r="L862" t="s">
        <v>881</v>
      </c>
      <c r="M862" t="s">
        <v>877</v>
      </c>
      <c r="N862">
        <v>7</v>
      </c>
      <c r="O862">
        <v>0.44579999999999997</v>
      </c>
    </row>
    <row r="863" spans="1:15">
      <c r="A863" s="8">
        <v>38584</v>
      </c>
      <c r="B863" t="s">
        <v>84</v>
      </c>
      <c r="C863" t="s">
        <v>248</v>
      </c>
      <c r="D863">
        <v>2</v>
      </c>
      <c r="E863">
        <v>56</v>
      </c>
      <c r="F863" t="s">
        <v>71</v>
      </c>
      <c r="G863" t="s">
        <v>1004</v>
      </c>
      <c r="L863" t="s">
        <v>876</v>
      </c>
      <c r="M863" t="s">
        <v>876</v>
      </c>
      <c r="N863" t="s">
        <v>887</v>
      </c>
      <c r="O863">
        <v>0.83150000000000002</v>
      </c>
    </row>
    <row r="864" spans="1:15">
      <c r="A864" s="8">
        <v>38584</v>
      </c>
      <c r="B864" t="s">
        <v>84</v>
      </c>
      <c r="C864" t="s">
        <v>248</v>
      </c>
      <c r="D864">
        <v>2</v>
      </c>
      <c r="E864">
        <v>56</v>
      </c>
      <c r="F864" t="s">
        <v>71</v>
      </c>
      <c r="G864" t="s">
        <v>1006</v>
      </c>
      <c r="H864" t="s">
        <v>1171</v>
      </c>
      <c r="I864" t="s">
        <v>1172</v>
      </c>
      <c r="J864" t="s">
        <v>1173</v>
      </c>
      <c r="L864" t="s">
        <v>881</v>
      </c>
      <c r="M864" t="s">
        <v>877</v>
      </c>
      <c r="N864">
        <v>5</v>
      </c>
      <c r="O864">
        <v>3.15E-2</v>
      </c>
    </row>
    <row r="865" spans="1:15">
      <c r="A865" s="8">
        <v>38584</v>
      </c>
      <c r="B865" t="s">
        <v>84</v>
      </c>
      <c r="C865" t="s">
        <v>248</v>
      </c>
      <c r="D865">
        <v>2</v>
      </c>
      <c r="E865">
        <v>56</v>
      </c>
      <c r="F865" t="s">
        <v>71</v>
      </c>
      <c r="G865" t="s">
        <v>1007</v>
      </c>
      <c r="H865" t="s">
        <v>1174</v>
      </c>
      <c r="J865" t="s">
        <v>1175</v>
      </c>
      <c r="L865" t="s">
        <v>879</v>
      </c>
      <c r="M865" t="s">
        <v>877</v>
      </c>
      <c r="N865">
        <v>11</v>
      </c>
      <c r="O865">
        <v>5.8500000000000003E-2</v>
      </c>
    </row>
    <row r="866" spans="1:15">
      <c r="A866" s="8">
        <v>38584</v>
      </c>
      <c r="B866" t="s">
        <v>84</v>
      </c>
      <c r="C866" t="s">
        <v>248</v>
      </c>
      <c r="D866">
        <v>2</v>
      </c>
      <c r="E866">
        <v>56</v>
      </c>
      <c r="F866" t="s">
        <v>71</v>
      </c>
      <c r="G866" t="s">
        <v>1183</v>
      </c>
      <c r="L866" t="s">
        <v>1092</v>
      </c>
      <c r="M866" t="s">
        <v>877</v>
      </c>
      <c r="N866" t="s">
        <v>887</v>
      </c>
      <c r="O866">
        <v>36.405900000000003</v>
      </c>
    </row>
    <row r="867" spans="1:15">
      <c r="A867" s="8">
        <v>38584</v>
      </c>
      <c r="B867" t="s">
        <v>84</v>
      </c>
      <c r="C867" t="s">
        <v>248</v>
      </c>
      <c r="D867">
        <v>2</v>
      </c>
      <c r="E867">
        <v>56</v>
      </c>
      <c r="F867" t="s">
        <v>71</v>
      </c>
      <c r="G867" t="s">
        <v>1082</v>
      </c>
      <c r="H867" t="s">
        <v>1524</v>
      </c>
      <c r="I867" t="s">
        <v>1525</v>
      </c>
      <c r="J867" t="s">
        <v>1526</v>
      </c>
      <c r="L867" t="s">
        <v>881</v>
      </c>
      <c r="M867" t="s">
        <v>877</v>
      </c>
      <c r="N867">
        <v>11</v>
      </c>
      <c r="O867">
        <v>0.45789999999999997</v>
      </c>
    </row>
    <row r="868" spans="1:15">
      <c r="A868" s="8">
        <v>38584</v>
      </c>
      <c r="B868" t="s">
        <v>84</v>
      </c>
      <c r="C868" t="s">
        <v>248</v>
      </c>
      <c r="D868">
        <v>2</v>
      </c>
      <c r="E868">
        <v>56</v>
      </c>
      <c r="F868" t="s">
        <v>295</v>
      </c>
      <c r="G868" t="s">
        <v>890</v>
      </c>
      <c r="H868" t="s">
        <v>1260</v>
      </c>
      <c r="I868" t="s">
        <v>1261</v>
      </c>
      <c r="J868" t="s">
        <v>1262</v>
      </c>
      <c r="L868" t="s">
        <v>1070</v>
      </c>
      <c r="M868" t="s">
        <v>877</v>
      </c>
      <c r="N868">
        <v>1</v>
      </c>
      <c r="O868">
        <v>4.4999999999999997E-3</v>
      </c>
    </row>
    <row r="869" spans="1:15">
      <c r="A869" s="8">
        <v>38584</v>
      </c>
      <c r="B869" t="s">
        <v>84</v>
      </c>
      <c r="C869" t="s">
        <v>383</v>
      </c>
      <c r="D869">
        <v>2</v>
      </c>
      <c r="E869">
        <v>56</v>
      </c>
      <c r="F869" t="s">
        <v>71</v>
      </c>
      <c r="G869" t="s">
        <v>891</v>
      </c>
      <c r="H869" t="s">
        <v>1263</v>
      </c>
      <c r="J869" t="s">
        <v>1264</v>
      </c>
      <c r="L869" t="s">
        <v>1070</v>
      </c>
      <c r="M869" t="s">
        <v>877</v>
      </c>
      <c r="N869">
        <v>1</v>
      </c>
      <c r="O869">
        <v>8.1199999999999994E-2</v>
      </c>
    </row>
    <row r="870" spans="1:15">
      <c r="A870" s="8">
        <v>38584</v>
      </c>
      <c r="B870" t="s">
        <v>84</v>
      </c>
      <c r="C870" t="s">
        <v>383</v>
      </c>
      <c r="D870">
        <v>2</v>
      </c>
      <c r="E870">
        <v>56</v>
      </c>
      <c r="F870" t="s">
        <v>71</v>
      </c>
      <c r="G870" t="s">
        <v>1111</v>
      </c>
      <c r="H870" t="s">
        <v>1567</v>
      </c>
      <c r="I870" t="s">
        <v>1568</v>
      </c>
      <c r="J870" t="s">
        <v>1264</v>
      </c>
      <c r="L870" t="s">
        <v>1070</v>
      </c>
      <c r="M870" t="s">
        <v>877</v>
      </c>
      <c r="N870">
        <v>1</v>
      </c>
      <c r="O870">
        <v>2.8799999999999999E-2</v>
      </c>
    </row>
    <row r="871" spans="1:15">
      <c r="A871" s="8">
        <v>38584</v>
      </c>
      <c r="B871" t="s">
        <v>84</v>
      </c>
      <c r="C871" t="s">
        <v>383</v>
      </c>
      <c r="D871">
        <v>2</v>
      </c>
      <c r="E871">
        <v>56</v>
      </c>
      <c r="F871" t="s">
        <v>71</v>
      </c>
      <c r="G871" t="s">
        <v>1184</v>
      </c>
      <c r="H871" t="s">
        <v>1363</v>
      </c>
      <c r="J871" t="s">
        <v>1264</v>
      </c>
      <c r="L871" t="s">
        <v>1070</v>
      </c>
      <c r="M871" t="s">
        <v>877</v>
      </c>
      <c r="N871">
        <v>1</v>
      </c>
      <c r="O871">
        <v>1.1900000000000001E-2</v>
      </c>
    </row>
    <row r="872" spans="1:15">
      <c r="A872" s="8">
        <v>38584</v>
      </c>
      <c r="B872" t="s">
        <v>84</v>
      </c>
      <c r="C872" t="s">
        <v>383</v>
      </c>
      <c r="D872">
        <v>2</v>
      </c>
      <c r="E872">
        <v>56</v>
      </c>
      <c r="F872" t="s">
        <v>71</v>
      </c>
      <c r="G872" t="s">
        <v>1106</v>
      </c>
      <c r="H872" t="s">
        <v>1559</v>
      </c>
      <c r="I872" t="s">
        <v>1560</v>
      </c>
      <c r="J872" t="s">
        <v>1561</v>
      </c>
      <c r="L872" t="s">
        <v>1070</v>
      </c>
      <c r="M872" t="s">
        <v>877</v>
      </c>
      <c r="N872">
        <v>2</v>
      </c>
      <c r="O872">
        <v>1.9800000000000002E-2</v>
      </c>
    </row>
    <row r="873" spans="1:15">
      <c r="A873" s="8">
        <v>38584</v>
      </c>
      <c r="B873" t="s">
        <v>84</v>
      </c>
      <c r="C873" t="s">
        <v>383</v>
      </c>
      <c r="D873">
        <v>2</v>
      </c>
      <c r="E873">
        <v>56</v>
      </c>
      <c r="F873" t="s">
        <v>71</v>
      </c>
      <c r="G873" t="s">
        <v>1010</v>
      </c>
      <c r="H873" t="s">
        <v>1378</v>
      </c>
      <c r="I873" t="s">
        <v>1379</v>
      </c>
      <c r="J873" t="s">
        <v>1380</v>
      </c>
      <c r="K873" t="s">
        <v>1381</v>
      </c>
      <c r="L873" t="s">
        <v>882</v>
      </c>
      <c r="M873" t="s">
        <v>877</v>
      </c>
      <c r="N873">
        <v>2</v>
      </c>
      <c r="O873">
        <v>5.0599999999999999E-2</v>
      </c>
    </row>
    <row r="874" spans="1:15">
      <c r="A874" s="8">
        <v>38584</v>
      </c>
      <c r="B874" t="s">
        <v>84</v>
      </c>
      <c r="C874" t="s">
        <v>383</v>
      </c>
      <c r="D874">
        <v>2</v>
      </c>
      <c r="E874">
        <v>56</v>
      </c>
      <c r="F874" t="s">
        <v>71</v>
      </c>
      <c r="G874" t="s">
        <v>1011</v>
      </c>
      <c r="H874" t="s">
        <v>1382</v>
      </c>
      <c r="I874" t="s">
        <v>1383</v>
      </c>
      <c r="J874" t="s">
        <v>1384</v>
      </c>
      <c r="L874" t="s">
        <v>882</v>
      </c>
      <c r="M874" t="s">
        <v>877</v>
      </c>
      <c r="N874">
        <v>9</v>
      </c>
      <c r="O874">
        <v>1.29E-2</v>
      </c>
    </row>
    <row r="875" spans="1:15">
      <c r="A875" s="8">
        <v>38584</v>
      </c>
      <c r="B875" t="s">
        <v>84</v>
      </c>
      <c r="C875" t="s">
        <v>383</v>
      </c>
      <c r="D875">
        <v>2</v>
      </c>
      <c r="E875">
        <v>56</v>
      </c>
      <c r="F875" t="s">
        <v>71</v>
      </c>
      <c r="G875" t="s">
        <v>894</v>
      </c>
      <c r="H875" t="s">
        <v>1385</v>
      </c>
      <c r="I875" t="s">
        <v>1269</v>
      </c>
      <c r="J875" t="s">
        <v>1387</v>
      </c>
      <c r="L875" t="s">
        <v>881</v>
      </c>
      <c r="M875" t="s">
        <v>877</v>
      </c>
      <c r="N875">
        <v>15</v>
      </c>
      <c r="O875">
        <v>8.9399999999999993E-2</v>
      </c>
    </row>
    <row r="876" spans="1:15">
      <c r="A876" s="8">
        <v>38584</v>
      </c>
      <c r="B876" t="s">
        <v>84</v>
      </c>
      <c r="C876" t="s">
        <v>383</v>
      </c>
      <c r="D876">
        <v>2</v>
      </c>
      <c r="E876">
        <v>56</v>
      </c>
      <c r="F876" t="s">
        <v>71</v>
      </c>
      <c r="G876" t="s">
        <v>1014</v>
      </c>
      <c r="H876" t="s">
        <v>1391</v>
      </c>
      <c r="J876" t="s">
        <v>1392</v>
      </c>
      <c r="L876" t="s">
        <v>880</v>
      </c>
      <c r="M876" t="s">
        <v>877</v>
      </c>
      <c r="N876">
        <v>4</v>
      </c>
      <c r="O876">
        <v>1.5E-3</v>
      </c>
    </row>
    <row r="877" spans="1:15">
      <c r="A877" s="8">
        <v>38584</v>
      </c>
      <c r="B877" t="s">
        <v>84</v>
      </c>
      <c r="C877" t="s">
        <v>383</v>
      </c>
      <c r="D877">
        <v>2</v>
      </c>
      <c r="E877">
        <v>56</v>
      </c>
      <c r="F877" t="s">
        <v>71</v>
      </c>
      <c r="G877" t="s">
        <v>1015</v>
      </c>
      <c r="L877" t="s">
        <v>883</v>
      </c>
      <c r="M877" t="s">
        <v>883</v>
      </c>
      <c r="N877" t="s">
        <v>887</v>
      </c>
      <c r="O877">
        <v>86.756499999999988</v>
      </c>
    </row>
    <row r="878" spans="1:15">
      <c r="A878" s="8">
        <v>38584</v>
      </c>
      <c r="B878" t="s">
        <v>84</v>
      </c>
      <c r="C878" t="s">
        <v>383</v>
      </c>
      <c r="D878">
        <v>2</v>
      </c>
      <c r="E878">
        <v>56</v>
      </c>
      <c r="F878" t="s">
        <v>71</v>
      </c>
      <c r="G878" t="s">
        <v>1620</v>
      </c>
      <c r="H878" t="s">
        <v>1504</v>
      </c>
      <c r="I878" t="s">
        <v>1505</v>
      </c>
      <c r="J878" t="s">
        <v>1621</v>
      </c>
      <c r="K878" t="s">
        <v>1534</v>
      </c>
      <c r="L878" t="s">
        <v>1191</v>
      </c>
      <c r="M878" t="s">
        <v>877</v>
      </c>
      <c r="N878">
        <v>2</v>
      </c>
      <c r="O878">
        <v>6.2700000000000006E-2</v>
      </c>
    </row>
    <row r="879" spans="1:15">
      <c r="A879" s="8">
        <v>38584</v>
      </c>
      <c r="B879" t="s">
        <v>84</v>
      </c>
      <c r="C879" t="s">
        <v>383</v>
      </c>
      <c r="D879">
        <v>2</v>
      </c>
      <c r="E879">
        <v>56</v>
      </c>
      <c r="F879" t="s">
        <v>71</v>
      </c>
      <c r="G879" t="s">
        <v>1090</v>
      </c>
      <c r="H879" t="s">
        <v>1547</v>
      </c>
      <c r="J879" t="s">
        <v>1548</v>
      </c>
      <c r="L879" t="s">
        <v>881</v>
      </c>
      <c r="M879" t="s">
        <v>877</v>
      </c>
      <c r="N879">
        <v>1</v>
      </c>
      <c r="O879">
        <v>2.5999999999999999E-3</v>
      </c>
    </row>
    <row r="880" spans="1:15">
      <c r="A880" s="8">
        <v>38584</v>
      </c>
      <c r="B880" t="s">
        <v>84</v>
      </c>
      <c r="C880" t="s">
        <v>383</v>
      </c>
      <c r="D880">
        <v>2</v>
      </c>
      <c r="E880">
        <v>56</v>
      </c>
      <c r="F880" t="s">
        <v>71</v>
      </c>
      <c r="G880" t="s">
        <v>1016</v>
      </c>
      <c r="H880" t="s">
        <v>1393</v>
      </c>
      <c r="J880" t="s">
        <v>1394</v>
      </c>
      <c r="L880" t="s">
        <v>881</v>
      </c>
      <c r="M880" t="s">
        <v>877</v>
      </c>
      <c r="N880">
        <v>36</v>
      </c>
      <c r="O880">
        <v>0.1186</v>
      </c>
    </row>
    <row r="881" spans="1:15">
      <c r="A881" s="8">
        <v>38584</v>
      </c>
      <c r="B881" t="s">
        <v>84</v>
      </c>
      <c r="C881" t="s">
        <v>383</v>
      </c>
      <c r="D881">
        <v>2</v>
      </c>
      <c r="E881">
        <v>56</v>
      </c>
      <c r="F881" t="s">
        <v>71</v>
      </c>
      <c r="G881" t="s">
        <v>1108</v>
      </c>
      <c r="L881" t="s">
        <v>1118</v>
      </c>
      <c r="M881" t="s">
        <v>1119</v>
      </c>
      <c r="N881">
        <v>1</v>
      </c>
      <c r="O881">
        <v>6.5100000000000005E-2</v>
      </c>
    </row>
    <row r="882" spans="1:15">
      <c r="A882" s="8">
        <v>38584</v>
      </c>
      <c r="B882" t="s">
        <v>84</v>
      </c>
      <c r="C882" t="s">
        <v>383</v>
      </c>
      <c r="D882">
        <v>2</v>
      </c>
      <c r="E882">
        <v>56</v>
      </c>
      <c r="F882" t="s">
        <v>1188</v>
      </c>
      <c r="G882" t="s">
        <v>1017</v>
      </c>
      <c r="K882" t="s">
        <v>1395</v>
      </c>
      <c r="L882" t="s">
        <v>884</v>
      </c>
      <c r="M882" t="s">
        <v>877</v>
      </c>
      <c r="N882">
        <v>200</v>
      </c>
      <c r="O882">
        <v>5.79E-2</v>
      </c>
    </row>
    <row r="883" spans="1:15">
      <c r="A883" s="8">
        <v>38584</v>
      </c>
      <c r="B883" t="s">
        <v>84</v>
      </c>
      <c r="C883" t="s">
        <v>383</v>
      </c>
      <c r="D883">
        <v>2</v>
      </c>
      <c r="E883">
        <v>56</v>
      </c>
      <c r="F883" t="s">
        <v>1188</v>
      </c>
      <c r="G883" t="s">
        <v>1018</v>
      </c>
      <c r="H883" t="s">
        <v>1396</v>
      </c>
      <c r="I883" t="s">
        <v>1397</v>
      </c>
      <c r="J883" t="s">
        <v>1398</v>
      </c>
      <c r="L883" t="s">
        <v>881</v>
      </c>
      <c r="M883" t="s">
        <v>877</v>
      </c>
      <c r="N883">
        <v>109</v>
      </c>
      <c r="O883">
        <v>0.55830000000000002</v>
      </c>
    </row>
    <row r="884" spans="1:15">
      <c r="A884" s="8">
        <v>38584</v>
      </c>
      <c r="B884" t="s">
        <v>84</v>
      </c>
      <c r="C884" t="s">
        <v>383</v>
      </c>
      <c r="D884">
        <v>2</v>
      </c>
      <c r="E884">
        <v>56</v>
      </c>
      <c r="F884" t="s">
        <v>1188</v>
      </c>
      <c r="G884" t="s">
        <v>1019</v>
      </c>
      <c r="H884" t="s">
        <v>1399</v>
      </c>
      <c r="I884" t="s">
        <v>1400</v>
      </c>
      <c r="J884" t="s">
        <v>1401</v>
      </c>
      <c r="L884" t="s">
        <v>881</v>
      </c>
      <c r="M884" t="s">
        <v>877</v>
      </c>
      <c r="N884">
        <v>2</v>
      </c>
      <c r="O884">
        <v>1.5E-3</v>
      </c>
    </row>
    <row r="885" spans="1:15">
      <c r="A885" s="8">
        <v>38584</v>
      </c>
      <c r="B885" t="s">
        <v>84</v>
      </c>
      <c r="C885" t="s">
        <v>383</v>
      </c>
      <c r="D885">
        <v>2</v>
      </c>
      <c r="E885">
        <v>56</v>
      </c>
      <c r="F885" t="s">
        <v>1188</v>
      </c>
      <c r="G885" t="s">
        <v>1020</v>
      </c>
      <c r="H885" t="s">
        <v>1176</v>
      </c>
      <c r="J885" t="s">
        <v>1376</v>
      </c>
      <c r="L885" t="s">
        <v>880</v>
      </c>
      <c r="M885" t="s">
        <v>877</v>
      </c>
      <c r="N885">
        <v>2</v>
      </c>
      <c r="O885">
        <v>5.5399999999999998E-2</v>
      </c>
    </row>
    <row r="886" spans="1:15">
      <c r="A886" s="8">
        <v>38584</v>
      </c>
      <c r="B886" t="s">
        <v>84</v>
      </c>
      <c r="C886" t="s">
        <v>383</v>
      </c>
      <c r="D886">
        <v>2</v>
      </c>
      <c r="E886">
        <v>56</v>
      </c>
      <c r="F886" t="s">
        <v>1188</v>
      </c>
      <c r="G886" t="s">
        <v>1021</v>
      </c>
      <c r="H886" t="s">
        <v>1402</v>
      </c>
      <c r="J886" t="s">
        <v>1403</v>
      </c>
      <c r="L886" t="s">
        <v>880</v>
      </c>
      <c r="M886" t="s">
        <v>877</v>
      </c>
      <c r="N886">
        <v>4</v>
      </c>
      <c r="O886">
        <v>6.4699999999999994E-2</v>
      </c>
    </row>
    <row r="887" spans="1:15">
      <c r="A887" s="8">
        <v>38584</v>
      </c>
      <c r="B887" t="s">
        <v>84</v>
      </c>
      <c r="C887" t="s">
        <v>383</v>
      </c>
      <c r="D887">
        <v>2</v>
      </c>
      <c r="E887">
        <v>56</v>
      </c>
      <c r="F887" t="s">
        <v>1188</v>
      </c>
      <c r="G887" t="s">
        <v>1022</v>
      </c>
      <c r="H887" t="s">
        <v>1404</v>
      </c>
      <c r="I887" t="s">
        <v>1405</v>
      </c>
      <c r="J887" t="s">
        <v>1406</v>
      </c>
      <c r="K887" t="s">
        <v>1407</v>
      </c>
      <c r="L887" t="s">
        <v>882</v>
      </c>
      <c r="M887" t="s">
        <v>877</v>
      </c>
      <c r="N887">
        <v>23</v>
      </c>
      <c r="O887">
        <v>6.08E-2</v>
      </c>
    </row>
    <row r="888" spans="1:15">
      <c r="A888" s="8">
        <v>38584</v>
      </c>
      <c r="B888" t="s">
        <v>84</v>
      </c>
      <c r="C888" t="s">
        <v>383</v>
      </c>
      <c r="D888">
        <v>2</v>
      </c>
      <c r="E888">
        <v>56</v>
      </c>
      <c r="F888" t="s">
        <v>1188</v>
      </c>
      <c r="G888" t="s">
        <v>1023</v>
      </c>
      <c r="H888" t="s">
        <v>1408</v>
      </c>
      <c r="I888" t="s">
        <v>1409</v>
      </c>
      <c r="J888" t="s">
        <v>1410</v>
      </c>
      <c r="L888" t="s">
        <v>881</v>
      </c>
      <c r="M888" t="s">
        <v>877</v>
      </c>
      <c r="N888">
        <v>24</v>
      </c>
      <c r="O888">
        <v>4.5100000000000001E-2</v>
      </c>
    </row>
    <row r="889" spans="1:15">
      <c r="A889" s="8">
        <v>38584</v>
      </c>
      <c r="B889" t="s">
        <v>84</v>
      </c>
      <c r="C889" t="s">
        <v>383</v>
      </c>
      <c r="D889">
        <v>2</v>
      </c>
      <c r="E889">
        <v>56</v>
      </c>
      <c r="F889" t="s">
        <v>1188</v>
      </c>
      <c r="G889" t="s">
        <v>1100</v>
      </c>
      <c r="H889" t="s">
        <v>1422</v>
      </c>
      <c r="J889" t="s">
        <v>1424</v>
      </c>
      <c r="L889" t="s">
        <v>881</v>
      </c>
      <c r="M889" t="s">
        <v>877</v>
      </c>
      <c r="N889">
        <v>2</v>
      </c>
      <c r="O889">
        <v>2.3999999999999998E-3</v>
      </c>
    </row>
    <row r="890" spans="1:15">
      <c r="A890" s="8">
        <v>38584</v>
      </c>
      <c r="B890" t="s">
        <v>84</v>
      </c>
      <c r="C890" t="s">
        <v>383</v>
      </c>
      <c r="D890">
        <v>2</v>
      </c>
      <c r="E890">
        <v>56</v>
      </c>
      <c r="F890" t="s">
        <v>1188</v>
      </c>
      <c r="G890" t="s">
        <v>1102</v>
      </c>
      <c r="H890" t="s">
        <v>1553</v>
      </c>
      <c r="J890" t="s">
        <v>1554</v>
      </c>
      <c r="K890" t="s">
        <v>1275</v>
      </c>
      <c r="L890" t="s">
        <v>880</v>
      </c>
      <c r="M890" t="s">
        <v>877</v>
      </c>
      <c r="N890">
        <v>1</v>
      </c>
      <c r="O890">
        <v>0</v>
      </c>
    </row>
    <row r="891" spans="1:15">
      <c r="A891" s="8">
        <v>38584</v>
      </c>
      <c r="B891" t="s">
        <v>84</v>
      </c>
      <c r="C891" t="s">
        <v>383</v>
      </c>
      <c r="D891">
        <v>2</v>
      </c>
      <c r="E891">
        <v>56</v>
      </c>
      <c r="F891" t="s">
        <v>1188</v>
      </c>
      <c r="G891" t="s">
        <v>895</v>
      </c>
      <c r="H891" t="s">
        <v>1271</v>
      </c>
      <c r="J891" t="s">
        <v>1272</v>
      </c>
      <c r="K891" t="s">
        <v>1414</v>
      </c>
      <c r="L891" t="s">
        <v>880</v>
      </c>
      <c r="M891" t="s">
        <v>877</v>
      </c>
      <c r="N891">
        <v>4</v>
      </c>
      <c r="O891">
        <v>1.37E-2</v>
      </c>
    </row>
    <row r="892" spans="1:15">
      <c r="A892" s="8">
        <v>38584</v>
      </c>
      <c r="B892" t="s">
        <v>84</v>
      </c>
      <c r="C892" t="s">
        <v>383</v>
      </c>
      <c r="D892">
        <v>2</v>
      </c>
      <c r="E892">
        <v>56</v>
      </c>
      <c r="F892" t="s">
        <v>1188</v>
      </c>
      <c r="G892" t="s">
        <v>1026</v>
      </c>
      <c r="K892" t="s">
        <v>1417</v>
      </c>
      <c r="L892" t="s">
        <v>882</v>
      </c>
      <c r="M892" t="s">
        <v>877</v>
      </c>
      <c r="N892">
        <v>28</v>
      </c>
      <c r="O892">
        <v>6.54E-2</v>
      </c>
    </row>
    <row r="893" spans="1:15">
      <c r="A893" s="8">
        <v>38584</v>
      </c>
      <c r="B893" t="s">
        <v>84</v>
      </c>
      <c r="C893" t="s">
        <v>383</v>
      </c>
      <c r="D893">
        <v>2</v>
      </c>
      <c r="E893">
        <v>56</v>
      </c>
      <c r="F893" t="s">
        <v>1188</v>
      </c>
      <c r="G893" t="s">
        <v>897</v>
      </c>
      <c r="H893" t="s">
        <v>1085</v>
      </c>
      <c r="J893" t="s">
        <v>1276</v>
      </c>
      <c r="L893" t="s">
        <v>881</v>
      </c>
      <c r="M893" t="s">
        <v>877</v>
      </c>
      <c r="N893">
        <v>14</v>
      </c>
      <c r="O893">
        <v>0.38979999999999998</v>
      </c>
    </row>
    <row r="894" spans="1:15">
      <c r="A894" s="8">
        <v>38584</v>
      </c>
      <c r="B894" t="s">
        <v>84</v>
      </c>
      <c r="C894" t="s">
        <v>383</v>
      </c>
      <c r="D894">
        <v>2</v>
      </c>
      <c r="E894">
        <v>56</v>
      </c>
      <c r="F894" t="s">
        <v>1188</v>
      </c>
      <c r="G894" t="s">
        <v>1028</v>
      </c>
      <c r="H894" t="s">
        <v>1420</v>
      </c>
      <c r="J894" t="s">
        <v>1421</v>
      </c>
      <c r="L894" t="s">
        <v>881</v>
      </c>
      <c r="M894" t="s">
        <v>877</v>
      </c>
      <c r="N894">
        <v>15</v>
      </c>
      <c r="O894">
        <v>8.0299999999999996E-2</v>
      </c>
    </row>
    <row r="895" spans="1:15">
      <c r="A895" s="8">
        <v>38584</v>
      </c>
      <c r="B895" t="s">
        <v>84</v>
      </c>
      <c r="C895" t="s">
        <v>383</v>
      </c>
      <c r="D895">
        <v>2</v>
      </c>
      <c r="E895">
        <v>56</v>
      </c>
      <c r="F895" t="s">
        <v>1188</v>
      </c>
      <c r="G895" t="s">
        <v>1029</v>
      </c>
      <c r="H895" t="s">
        <v>1422</v>
      </c>
      <c r="I895" t="s">
        <v>1423</v>
      </c>
      <c r="J895" t="s">
        <v>1424</v>
      </c>
      <c r="L895" t="s">
        <v>881</v>
      </c>
      <c r="M895" t="s">
        <v>877</v>
      </c>
      <c r="N895">
        <v>51</v>
      </c>
      <c r="O895">
        <v>4.1000000000000002E-2</v>
      </c>
    </row>
    <row r="896" spans="1:15">
      <c r="A896" s="8">
        <v>38584</v>
      </c>
      <c r="B896" t="s">
        <v>84</v>
      </c>
      <c r="C896" t="s">
        <v>383</v>
      </c>
      <c r="D896">
        <v>2</v>
      </c>
      <c r="E896">
        <v>56</v>
      </c>
      <c r="F896" t="s">
        <v>1188</v>
      </c>
      <c r="G896" t="s">
        <v>1030</v>
      </c>
      <c r="H896" t="s">
        <v>1422</v>
      </c>
      <c r="I896" t="s">
        <v>1423</v>
      </c>
      <c r="J896" t="s">
        <v>1424</v>
      </c>
      <c r="L896" t="s">
        <v>881</v>
      </c>
      <c r="M896" t="s">
        <v>877</v>
      </c>
      <c r="N896">
        <v>5</v>
      </c>
      <c r="O896">
        <v>0.08</v>
      </c>
    </row>
    <row r="897" spans="1:15">
      <c r="A897" s="8">
        <v>38584</v>
      </c>
      <c r="B897" t="s">
        <v>84</v>
      </c>
      <c r="C897" t="s">
        <v>383</v>
      </c>
      <c r="D897">
        <v>2</v>
      </c>
      <c r="E897">
        <v>56</v>
      </c>
      <c r="F897" t="s">
        <v>1188</v>
      </c>
      <c r="G897" t="s">
        <v>1032</v>
      </c>
      <c r="H897" t="s">
        <v>1426</v>
      </c>
      <c r="J897" t="s">
        <v>1427</v>
      </c>
      <c r="L897" t="s">
        <v>880</v>
      </c>
      <c r="M897" t="s">
        <v>877</v>
      </c>
      <c r="N897">
        <v>12</v>
      </c>
      <c r="O897">
        <v>0.90549999999999997</v>
      </c>
    </row>
    <row r="898" spans="1:15">
      <c r="A898" s="8">
        <v>38584</v>
      </c>
      <c r="B898" t="s">
        <v>84</v>
      </c>
      <c r="C898" t="s">
        <v>383</v>
      </c>
      <c r="D898">
        <v>2</v>
      </c>
      <c r="E898">
        <v>56</v>
      </c>
      <c r="F898" t="s">
        <v>1188</v>
      </c>
      <c r="G898" t="s">
        <v>1033</v>
      </c>
      <c r="H898" t="s">
        <v>966</v>
      </c>
      <c r="J898" t="s">
        <v>1428</v>
      </c>
      <c r="L898" t="s">
        <v>881</v>
      </c>
      <c r="M898" t="s">
        <v>877</v>
      </c>
      <c r="N898">
        <v>3</v>
      </c>
      <c r="O898">
        <v>8.0999999999999996E-3</v>
      </c>
    </row>
    <row r="899" spans="1:15">
      <c r="A899" s="8">
        <v>38584</v>
      </c>
      <c r="B899" t="s">
        <v>84</v>
      </c>
      <c r="C899" t="s">
        <v>383</v>
      </c>
      <c r="D899">
        <v>2</v>
      </c>
      <c r="E899">
        <v>56</v>
      </c>
      <c r="F899" t="s">
        <v>1188</v>
      </c>
      <c r="G899" t="s">
        <v>1034</v>
      </c>
      <c r="H899" t="s">
        <v>1429</v>
      </c>
      <c r="I899" t="s">
        <v>1430</v>
      </c>
      <c r="J899" t="s">
        <v>1431</v>
      </c>
      <c r="L899" t="s">
        <v>881</v>
      </c>
      <c r="M899" t="s">
        <v>877</v>
      </c>
      <c r="N899">
        <v>8</v>
      </c>
      <c r="O899">
        <v>6.1000000000000004E-3</v>
      </c>
    </row>
    <row r="900" spans="1:15">
      <c r="A900" s="8">
        <v>38584</v>
      </c>
      <c r="B900" t="s">
        <v>84</v>
      </c>
      <c r="C900" t="s">
        <v>383</v>
      </c>
      <c r="D900">
        <v>2</v>
      </c>
      <c r="E900">
        <v>56</v>
      </c>
      <c r="F900" t="s">
        <v>1188</v>
      </c>
      <c r="G900" t="s">
        <v>1035</v>
      </c>
      <c r="J900" t="s">
        <v>1432</v>
      </c>
      <c r="K900" t="s">
        <v>1433</v>
      </c>
      <c r="L900" t="s">
        <v>882</v>
      </c>
      <c r="M900" t="s">
        <v>877</v>
      </c>
      <c r="N900">
        <v>50</v>
      </c>
      <c r="O900">
        <v>3.2599999999999997E-2</v>
      </c>
    </row>
    <row r="901" spans="1:15">
      <c r="A901" s="8">
        <v>38584</v>
      </c>
      <c r="B901" t="s">
        <v>84</v>
      </c>
      <c r="C901" t="s">
        <v>383</v>
      </c>
      <c r="D901">
        <v>2</v>
      </c>
      <c r="E901">
        <v>56</v>
      </c>
      <c r="F901" t="s">
        <v>1188</v>
      </c>
      <c r="G901" t="s">
        <v>1036</v>
      </c>
      <c r="K901" t="s">
        <v>1434</v>
      </c>
      <c r="L901" t="s">
        <v>885</v>
      </c>
      <c r="M901" t="s">
        <v>877</v>
      </c>
      <c r="N901">
        <v>8</v>
      </c>
      <c r="O901">
        <v>1.1999999999999999E-3</v>
      </c>
    </row>
    <row r="902" spans="1:15">
      <c r="A902" s="8">
        <v>38584</v>
      </c>
      <c r="B902" t="s">
        <v>84</v>
      </c>
      <c r="C902" t="s">
        <v>383</v>
      </c>
      <c r="D902">
        <v>2</v>
      </c>
      <c r="E902">
        <v>56</v>
      </c>
      <c r="F902" t="s">
        <v>1188</v>
      </c>
      <c r="G902" t="s">
        <v>1127</v>
      </c>
      <c r="H902" t="s">
        <v>1612</v>
      </c>
      <c r="J902" t="s">
        <v>1613</v>
      </c>
      <c r="K902" t="s">
        <v>1534</v>
      </c>
      <c r="L902" t="s">
        <v>1094</v>
      </c>
      <c r="M902" t="s">
        <v>877</v>
      </c>
      <c r="N902">
        <v>1</v>
      </c>
      <c r="O902">
        <v>0.19450000000000001</v>
      </c>
    </row>
    <row r="903" spans="1:15">
      <c r="A903" s="8">
        <v>38584</v>
      </c>
      <c r="B903" t="s">
        <v>84</v>
      </c>
      <c r="C903" t="s">
        <v>383</v>
      </c>
      <c r="D903">
        <v>2</v>
      </c>
      <c r="E903">
        <v>56</v>
      </c>
      <c r="F903" t="s">
        <v>1188</v>
      </c>
      <c r="G903" t="s">
        <v>1180</v>
      </c>
      <c r="J903" t="s">
        <v>1436</v>
      </c>
      <c r="L903" t="s">
        <v>880</v>
      </c>
      <c r="M903" t="s">
        <v>877</v>
      </c>
      <c r="N903">
        <v>8</v>
      </c>
      <c r="O903">
        <v>3.8999999999999998E-3</v>
      </c>
    </row>
    <row r="904" spans="1:15">
      <c r="A904" s="8">
        <v>38584</v>
      </c>
      <c r="B904" t="s">
        <v>84</v>
      </c>
      <c r="C904" t="s">
        <v>383</v>
      </c>
      <c r="D904">
        <v>2</v>
      </c>
      <c r="E904">
        <v>56</v>
      </c>
      <c r="F904" t="s">
        <v>1188</v>
      </c>
      <c r="G904" t="s">
        <v>1062</v>
      </c>
      <c r="H904" t="s">
        <v>1280</v>
      </c>
      <c r="I904" t="s">
        <v>1498</v>
      </c>
      <c r="J904" t="s">
        <v>1499</v>
      </c>
      <c r="L904" t="s">
        <v>1071</v>
      </c>
      <c r="M904" t="s">
        <v>877</v>
      </c>
      <c r="N904">
        <v>4</v>
      </c>
      <c r="O904">
        <v>0.41770000000000002</v>
      </c>
    </row>
    <row r="905" spans="1:15">
      <c r="A905" s="8">
        <v>38584</v>
      </c>
      <c r="B905" t="s">
        <v>84</v>
      </c>
      <c r="C905" t="s">
        <v>383</v>
      </c>
      <c r="D905">
        <v>2</v>
      </c>
      <c r="E905">
        <v>56</v>
      </c>
      <c r="F905" t="s">
        <v>1188</v>
      </c>
      <c r="G905" t="s">
        <v>1063</v>
      </c>
      <c r="H905" t="s">
        <v>1500</v>
      </c>
      <c r="I905" t="s">
        <v>1501</v>
      </c>
      <c r="J905" t="s">
        <v>1502</v>
      </c>
      <c r="L905" t="s">
        <v>881</v>
      </c>
      <c r="M905" t="s">
        <v>877</v>
      </c>
      <c r="N905">
        <v>91</v>
      </c>
      <c r="O905">
        <v>0.20119999999999999</v>
      </c>
    </row>
    <row r="906" spans="1:15">
      <c r="A906" s="8">
        <v>38584</v>
      </c>
      <c r="B906" t="s">
        <v>84</v>
      </c>
      <c r="C906" t="s">
        <v>383</v>
      </c>
      <c r="D906">
        <v>2</v>
      </c>
      <c r="E906">
        <v>56</v>
      </c>
      <c r="F906" t="s">
        <v>1188</v>
      </c>
      <c r="G906" t="s">
        <v>1186</v>
      </c>
      <c r="H906" t="s">
        <v>1441</v>
      </c>
      <c r="I906" t="s">
        <v>1442</v>
      </c>
      <c r="J906" t="s">
        <v>1443</v>
      </c>
      <c r="L906" t="s">
        <v>886</v>
      </c>
      <c r="M906" t="s">
        <v>877</v>
      </c>
      <c r="N906">
        <v>41</v>
      </c>
      <c r="O906">
        <v>1.5125999999999999</v>
      </c>
    </row>
    <row r="907" spans="1:15">
      <c r="A907" s="8">
        <v>38584</v>
      </c>
      <c r="B907" t="s">
        <v>84</v>
      </c>
      <c r="C907" t="s">
        <v>383</v>
      </c>
      <c r="D907">
        <v>2</v>
      </c>
      <c r="E907">
        <v>56</v>
      </c>
      <c r="F907" t="s">
        <v>1188</v>
      </c>
      <c r="G907" t="s">
        <v>862</v>
      </c>
      <c r="H907" t="s">
        <v>1444</v>
      </c>
      <c r="I907" t="s">
        <v>1445</v>
      </c>
      <c r="J907" t="s">
        <v>1446</v>
      </c>
      <c r="L907" t="s">
        <v>886</v>
      </c>
      <c r="M907" t="s">
        <v>877</v>
      </c>
      <c r="N907">
        <v>18</v>
      </c>
      <c r="O907">
        <v>0.51600000000000001</v>
      </c>
    </row>
    <row r="908" spans="1:15">
      <c r="A908" s="8">
        <v>38584</v>
      </c>
      <c r="B908" t="s">
        <v>84</v>
      </c>
      <c r="C908" t="s">
        <v>383</v>
      </c>
      <c r="D908">
        <v>2</v>
      </c>
      <c r="E908">
        <v>56</v>
      </c>
      <c r="F908" t="s">
        <v>1188</v>
      </c>
      <c r="G908" t="s">
        <v>863</v>
      </c>
      <c r="J908" t="s">
        <v>1447</v>
      </c>
      <c r="L908" t="s">
        <v>886</v>
      </c>
      <c r="M908" t="s">
        <v>877</v>
      </c>
      <c r="N908">
        <v>24</v>
      </c>
      <c r="O908">
        <v>3.9800000000000002E-2</v>
      </c>
    </row>
    <row r="909" spans="1:15">
      <c r="A909" s="8">
        <v>38584</v>
      </c>
      <c r="B909" t="s">
        <v>84</v>
      </c>
      <c r="C909" t="s">
        <v>383</v>
      </c>
      <c r="D909">
        <v>2</v>
      </c>
      <c r="E909">
        <v>56</v>
      </c>
      <c r="F909" t="s">
        <v>1188</v>
      </c>
      <c r="G909" t="s">
        <v>865</v>
      </c>
      <c r="H909" t="s">
        <v>1451</v>
      </c>
      <c r="J909" t="s">
        <v>1447</v>
      </c>
      <c r="L909" t="s">
        <v>886</v>
      </c>
      <c r="M909" t="s">
        <v>877</v>
      </c>
      <c r="N909">
        <v>12</v>
      </c>
      <c r="O909">
        <v>6.9599999999999995E-2</v>
      </c>
    </row>
    <row r="910" spans="1:15">
      <c r="A910" s="8">
        <v>38584</v>
      </c>
      <c r="B910" t="s">
        <v>84</v>
      </c>
      <c r="C910" t="s">
        <v>383</v>
      </c>
      <c r="D910">
        <v>2</v>
      </c>
      <c r="E910">
        <v>56</v>
      </c>
      <c r="F910" t="s">
        <v>1188</v>
      </c>
      <c r="G910" t="s">
        <v>867</v>
      </c>
      <c r="H910" t="s">
        <v>1455</v>
      </c>
      <c r="I910" t="s">
        <v>1456</v>
      </c>
      <c r="J910" t="s">
        <v>1457</v>
      </c>
      <c r="L910" t="s">
        <v>886</v>
      </c>
      <c r="M910" t="s">
        <v>877</v>
      </c>
      <c r="N910">
        <v>1</v>
      </c>
      <c r="O910">
        <v>1.4E-3</v>
      </c>
    </row>
    <row r="911" spans="1:15">
      <c r="A911" s="8">
        <v>38584</v>
      </c>
      <c r="B911" t="s">
        <v>84</v>
      </c>
      <c r="C911" t="s">
        <v>383</v>
      </c>
      <c r="D911">
        <v>2</v>
      </c>
      <c r="E911">
        <v>56</v>
      </c>
      <c r="F911" t="s">
        <v>1188</v>
      </c>
      <c r="G911" t="s">
        <v>869</v>
      </c>
      <c r="J911" t="s">
        <v>1248</v>
      </c>
      <c r="L911" t="s">
        <v>886</v>
      </c>
      <c r="M911" t="s">
        <v>877</v>
      </c>
      <c r="N911">
        <v>2</v>
      </c>
      <c r="O911">
        <v>2.47E-2</v>
      </c>
    </row>
    <row r="912" spans="1:15">
      <c r="A912" s="8">
        <v>38584</v>
      </c>
      <c r="B912" t="s">
        <v>84</v>
      </c>
      <c r="C912" t="s">
        <v>383</v>
      </c>
      <c r="D912">
        <v>2</v>
      </c>
      <c r="E912">
        <v>56</v>
      </c>
      <c r="F912" t="s">
        <v>1188</v>
      </c>
      <c r="G912" t="s">
        <v>871</v>
      </c>
      <c r="H912" t="s">
        <v>1250</v>
      </c>
      <c r="J912" t="s">
        <v>1251</v>
      </c>
      <c r="L912" t="s">
        <v>882</v>
      </c>
      <c r="M912" t="s">
        <v>877</v>
      </c>
      <c r="N912">
        <v>3</v>
      </c>
      <c r="O912">
        <v>5.1000000000000004E-3</v>
      </c>
    </row>
    <row r="913" spans="1:15">
      <c r="A913" s="8">
        <v>38584</v>
      </c>
      <c r="B913" t="s">
        <v>84</v>
      </c>
      <c r="C913" t="s">
        <v>383</v>
      </c>
      <c r="D913">
        <v>2</v>
      </c>
      <c r="E913">
        <v>56</v>
      </c>
      <c r="F913" t="s">
        <v>1188</v>
      </c>
      <c r="G913" t="s">
        <v>1187</v>
      </c>
      <c r="K913" t="s">
        <v>1622</v>
      </c>
      <c r="L913" t="s">
        <v>1117</v>
      </c>
      <c r="M913" t="s">
        <v>877</v>
      </c>
      <c r="N913">
        <v>1</v>
      </c>
      <c r="O913">
        <v>0</v>
      </c>
    </row>
    <row r="914" spans="1:15">
      <c r="A914" s="8">
        <v>38584</v>
      </c>
      <c r="B914" t="s">
        <v>84</v>
      </c>
      <c r="C914" t="s">
        <v>383</v>
      </c>
      <c r="D914">
        <v>2</v>
      </c>
      <c r="E914">
        <v>56</v>
      </c>
      <c r="F914" t="s">
        <v>1188</v>
      </c>
      <c r="G914" t="s">
        <v>1066</v>
      </c>
      <c r="H914" t="s">
        <v>1535</v>
      </c>
      <c r="J914" t="s">
        <v>1536</v>
      </c>
      <c r="L914" t="s">
        <v>879</v>
      </c>
      <c r="M914" t="s">
        <v>877</v>
      </c>
      <c r="N914">
        <v>5</v>
      </c>
      <c r="O914">
        <v>0.67700000000000005</v>
      </c>
    </row>
    <row r="915" spans="1:15">
      <c r="A915" s="8">
        <v>38584</v>
      </c>
      <c r="B915" t="s">
        <v>84</v>
      </c>
      <c r="C915" t="s">
        <v>383</v>
      </c>
      <c r="D915">
        <v>2</v>
      </c>
      <c r="E915">
        <v>56</v>
      </c>
      <c r="F915" t="s">
        <v>1188</v>
      </c>
      <c r="G915" t="s">
        <v>1088</v>
      </c>
      <c r="K915" t="s">
        <v>1252</v>
      </c>
      <c r="L915" t="s">
        <v>879</v>
      </c>
      <c r="M915" t="s">
        <v>877</v>
      </c>
      <c r="N915">
        <v>1</v>
      </c>
      <c r="O915">
        <v>4.4999999999999997E-3</v>
      </c>
    </row>
    <row r="916" spans="1:15">
      <c r="A916" s="8">
        <v>38584</v>
      </c>
      <c r="B916" t="s">
        <v>84</v>
      </c>
      <c r="C916" t="s">
        <v>383</v>
      </c>
      <c r="D916">
        <v>2</v>
      </c>
      <c r="E916">
        <v>56</v>
      </c>
      <c r="F916" t="s">
        <v>1188</v>
      </c>
      <c r="G916" t="s">
        <v>873</v>
      </c>
      <c r="J916" t="s">
        <v>873</v>
      </c>
      <c r="L916" t="s">
        <v>880</v>
      </c>
      <c r="M916" t="s">
        <v>877</v>
      </c>
      <c r="N916">
        <v>2</v>
      </c>
      <c r="O916">
        <v>1.37E-2</v>
      </c>
    </row>
    <row r="917" spans="1:15">
      <c r="A917" s="8">
        <v>38584</v>
      </c>
      <c r="B917" t="s">
        <v>84</v>
      </c>
      <c r="C917" t="s">
        <v>383</v>
      </c>
      <c r="D917">
        <v>2</v>
      </c>
      <c r="E917">
        <v>56</v>
      </c>
      <c r="F917" t="s">
        <v>1188</v>
      </c>
      <c r="G917" t="s">
        <v>1078</v>
      </c>
      <c r="L917" t="s">
        <v>1093</v>
      </c>
      <c r="M917" t="s">
        <v>877</v>
      </c>
      <c r="N917" t="s">
        <v>887</v>
      </c>
      <c r="O917">
        <v>2.1896</v>
      </c>
    </row>
    <row r="918" spans="1:15">
      <c r="A918" s="8">
        <v>38584</v>
      </c>
      <c r="B918" t="s">
        <v>84</v>
      </c>
      <c r="C918" t="s">
        <v>383</v>
      </c>
      <c r="D918">
        <v>2</v>
      </c>
      <c r="E918">
        <v>56</v>
      </c>
      <c r="F918" t="s">
        <v>1188</v>
      </c>
      <c r="G918" t="s">
        <v>874</v>
      </c>
      <c r="H918" t="s">
        <v>1253</v>
      </c>
      <c r="I918" t="s">
        <v>1254</v>
      </c>
      <c r="J918" t="s">
        <v>1255</v>
      </c>
      <c r="K918" t="s">
        <v>1414</v>
      </c>
      <c r="L918" t="s">
        <v>880</v>
      </c>
      <c r="M918" t="s">
        <v>877</v>
      </c>
      <c r="N918">
        <v>1</v>
      </c>
      <c r="O918">
        <v>1.6999999999999999E-3</v>
      </c>
    </row>
    <row r="919" spans="1:15">
      <c r="A919" s="8">
        <v>38584</v>
      </c>
      <c r="B919" t="s">
        <v>84</v>
      </c>
      <c r="C919" t="s">
        <v>383</v>
      </c>
      <c r="D919">
        <v>2</v>
      </c>
      <c r="E919">
        <v>56</v>
      </c>
      <c r="F919" t="s">
        <v>1188</v>
      </c>
      <c r="G919" t="s">
        <v>975</v>
      </c>
      <c r="H919" t="s">
        <v>1348</v>
      </c>
      <c r="I919" t="s">
        <v>1349</v>
      </c>
      <c r="J919" t="s">
        <v>1350</v>
      </c>
      <c r="L919" t="s">
        <v>886</v>
      </c>
      <c r="M919" t="s">
        <v>877</v>
      </c>
      <c r="N919">
        <v>1</v>
      </c>
      <c r="O919">
        <v>0.1454</v>
      </c>
    </row>
    <row r="920" spans="1:15">
      <c r="A920" s="8">
        <v>38584</v>
      </c>
      <c r="B920" t="s">
        <v>84</v>
      </c>
      <c r="C920" t="s">
        <v>383</v>
      </c>
      <c r="D920">
        <v>2</v>
      </c>
      <c r="E920">
        <v>56</v>
      </c>
      <c r="F920" t="s">
        <v>1188</v>
      </c>
      <c r="G920" t="s">
        <v>1130</v>
      </c>
      <c r="H920" t="s">
        <v>1623</v>
      </c>
      <c r="I920" t="s">
        <v>1624</v>
      </c>
      <c r="J920" t="s">
        <v>1351</v>
      </c>
      <c r="L920" t="s">
        <v>886</v>
      </c>
      <c r="M920" t="s">
        <v>877</v>
      </c>
      <c r="N920">
        <v>5</v>
      </c>
      <c r="O920">
        <v>5.9700000000000003E-2</v>
      </c>
    </row>
    <row r="921" spans="1:15">
      <c r="A921" s="8">
        <v>38584</v>
      </c>
      <c r="B921" t="s">
        <v>84</v>
      </c>
      <c r="C921" t="s">
        <v>383</v>
      </c>
      <c r="D921">
        <v>2</v>
      </c>
      <c r="E921">
        <v>56</v>
      </c>
      <c r="F921" t="s">
        <v>1188</v>
      </c>
      <c r="G921" t="s">
        <v>875</v>
      </c>
      <c r="J921" t="s">
        <v>1256</v>
      </c>
      <c r="L921" t="s">
        <v>886</v>
      </c>
      <c r="M921" t="s">
        <v>877</v>
      </c>
      <c r="N921">
        <v>30</v>
      </c>
      <c r="O921">
        <v>7.5300000000000006E-2</v>
      </c>
    </row>
    <row r="922" spans="1:15">
      <c r="A922" s="8">
        <v>38584</v>
      </c>
      <c r="B922" t="s">
        <v>84</v>
      </c>
      <c r="C922" t="s">
        <v>383</v>
      </c>
      <c r="D922">
        <v>2</v>
      </c>
      <c r="E922">
        <v>56</v>
      </c>
      <c r="F922" t="s">
        <v>1188</v>
      </c>
      <c r="G922" t="s">
        <v>1079</v>
      </c>
      <c r="J922" t="s">
        <v>1079</v>
      </c>
      <c r="L922" t="s">
        <v>881</v>
      </c>
      <c r="M922" t="s">
        <v>877</v>
      </c>
      <c r="N922">
        <v>1</v>
      </c>
      <c r="O922">
        <v>3.7000000000000002E-3</v>
      </c>
    </row>
    <row r="923" spans="1:15">
      <c r="A923" s="8">
        <v>38584</v>
      </c>
      <c r="B923" t="s">
        <v>84</v>
      </c>
      <c r="C923" t="s">
        <v>383</v>
      </c>
      <c r="D923">
        <v>3</v>
      </c>
      <c r="E923">
        <v>57</v>
      </c>
      <c r="F923" t="s">
        <v>372</v>
      </c>
      <c r="G923" t="s">
        <v>1000</v>
      </c>
      <c r="L923" t="s">
        <v>876</v>
      </c>
      <c r="M923" t="s">
        <v>876</v>
      </c>
      <c r="N923" t="s">
        <v>887</v>
      </c>
      <c r="O923">
        <v>3.7864</v>
      </c>
    </row>
    <row r="924" spans="1:15">
      <c r="A924" s="8">
        <v>38584</v>
      </c>
      <c r="B924" t="s">
        <v>84</v>
      </c>
      <c r="C924" t="s">
        <v>383</v>
      </c>
      <c r="D924">
        <v>3</v>
      </c>
      <c r="E924">
        <v>57</v>
      </c>
      <c r="F924" t="s">
        <v>372</v>
      </c>
      <c r="G924" t="s">
        <v>1001</v>
      </c>
      <c r="H924" t="s">
        <v>1163</v>
      </c>
      <c r="J924" t="s">
        <v>1164</v>
      </c>
      <c r="L924" t="s">
        <v>880</v>
      </c>
      <c r="M924" t="s">
        <v>877</v>
      </c>
      <c r="N924">
        <v>7</v>
      </c>
      <c r="O924">
        <v>1.1599999999999999E-2</v>
      </c>
    </row>
    <row r="925" spans="1:15">
      <c r="A925" s="8">
        <v>38584</v>
      </c>
      <c r="B925" t="s">
        <v>84</v>
      </c>
      <c r="C925" t="s">
        <v>383</v>
      </c>
      <c r="D925">
        <v>3</v>
      </c>
      <c r="E925">
        <v>57</v>
      </c>
      <c r="F925" t="s">
        <v>372</v>
      </c>
      <c r="G925" t="s">
        <v>1002</v>
      </c>
      <c r="J925" t="s">
        <v>1165</v>
      </c>
      <c r="L925" t="s">
        <v>880</v>
      </c>
      <c r="M925" t="s">
        <v>877</v>
      </c>
      <c r="N925">
        <v>40</v>
      </c>
      <c r="O925">
        <v>9.6799999999999997E-2</v>
      </c>
    </row>
    <row r="926" spans="1:15">
      <c r="A926" s="8">
        <v>38584</v>
      </c>
      <c r="B926" t="s">
        <v>503</v>
      </c>
      <c r="C926" t="s">
        <v>248</v>
      </c>
      <c r="D926">
        <v>3</v>
      </c>
      <c r="E926">
        <v>57</v>
      </c>
      <c r="F926" t="s">
        <v>372</v>
      </c>
      <c r="G926" t="s">
        <v>1003</v>
      </c>
      <c r="H926" t="s">
        <v>1003</v>
      </c>
      <c r="I926" t="s">
        <v>1166</v>
      </c>
      <c r="J926" t="s">
        <v>1167</v>
      </c>
      <c r="L926" t="s">
        <v>881</v>
      </c>
      <c r="M926" t="s">
        <v>877</v>
      </c>
      <c r="N926">
        <v>7</v>
      </c>
      <c r="O926">
        <v>0.13</v>
      </c>
    </row>
    <row r="927" spans="1:15">
      <c r="A927" s="8">
        <v>38584</v>
      </c>
      <c r="B927" t="s">
        <v>503</v>
      </c>
      <c r="C927" t="s">
        <v>248</v>
      </c>
      <c r="D927">
        <v>3</v>
      </c>
      <c r="E927">
        <v>57</v>
      </c>
      <c r="F927" t="s">
        <v>372</v>
      </c>
      <c r="G927" t="s">
        <v>1004</v>
      </c>
      <c r="L927" t="s">
        <v>876</v>
      </c>
      <c r="M927" t="s">
        <v>876</v>
      </c>
      <c r="N927">
        <v>1</v>
      </c>
      <c r="O927">
        <v>6.6E-3</v>
      </c>
    </row>
    <row r="928" spans="1:15">
      <c r="A928" s="8">
        <v>38584</v>
      </c>
      <c r="B928" t="s">
        <v>503</v>
      </c>
      <c r="C928" t="s">
        <v>248</v>
      </c>
      <c r="D928">
        <v>3</v>
      </c>
      <c r="E928">
        <v>57</v>
      </c>
      <c r="F928" t="s">
        <v>372</v>
      </c>
      <c r="G928" t="s">
        <v>1007</v>
      </c>
      <c r="H928" t="s">
        <v>1174</v>
      </c>
      <c r="I928" t="s">
        <v>1625</v>
      </c>
      <c r="J928" t="s">
        <v>1175</v>
      </c>
      <c r="L928" t="s">
        <v>879</v>
      </c>
      <c r="M928" t="s">
        <v>877</v>
      </c>
      <c r="N928">
        <v>7</v>
      </c>
      <c r="O928">
        <v>5.5800000000000002E-2</v>
      </c>
    </row>
    <row r="929" spans="1:15">
      <c r="A929" s="8">
        <v>38584</v>
      </c>
      <c r="B929" t="s">
        <v>503</v>
      </c>
      <c r="C929" t="s">
        <v>248</v>
      </c>
      <c r="D929">
        <v>3</v>
      </c>
      <c r="E929">
        <v>57</v>
      </c>
      <c r="F929" t="s">
        <v>372</v>
      </c>
      <c r="G929" t="s">
        <v>1075</v>
      </c>
      <c r="L929" t="s">
        <v>1092</v>
      </c>
      <c r="M929" t="s">
        <v>877</v>
      </c>
      <c r="N929" t="s">
        <v>887</v>
      </c>
      <c r="O929">
        <v>1.0044999999999999</v>
      </c>
    </row>
    <row r="930" spans="1:15">
      <c r="A930" s="8">
        <v>38584</v>
      </c>
      <c r="B930" t="s">
        <v>84</v>
      </c>
      <c r="C930" t="s">
        <v>383</v>
      </c>
      <c r="D930">
        <v>3</v>
      </c>
      <c r="E930">
        <v>57</v>
      </c>
      <c r="F930" t="s">
        <v>372</v>
      </c>
      <c r="G930" t="s">
        <v>1082</v>
      </c>
      <c r="H930" t="s">
        <v>1524</v>
      </c>
      <c r="I930" t="s">
        <v>1525</v>
      </c>
      <c r="J930" t="s">
        <v>1526</v>
      </c>
      <c r="L930" t="s">
        <v>881</v>
      </c>
      <c r="M930" t="s">
        <v>877</v>
      </c>
      <c r="N930">
        <v>3</v>
      </c>
      <c r="O930">
        <v>5.6800000000000003E-2</v>
      </c>
    </row>
    <row r="931" spans="1:15">
      <c r="A931" s="8">
        <v>38584</v>
      </c>
      <c r="B931" t="s">
        <v>84</v>
      </c>
      <c r="C931" t="s">
        <v>383</v>
      </c>
      <c r="D931">
        <v>3</v>
      </c>
      <c r="E931">
        <v>57</v>
      </c>
      <c r="F931" t="s">
        <v>372</v>
      </c>
      <c r="G931" t="s">
        <v>891</v>
      </c>
      <c r="H931" t="s">
        <v>1263</v>
      </c>
      <c r="J931" t="s">
        <v>1264</v>
      </c>
      <c r="L931" t="s">
        <v>1070</v>
      </c>
      <c r="M931" t="s">
        <v>877</v>
      </c>
      <c r="N931">
        <v>3</v>
      </c>
      <c r="O931">
        <v>4.2900000000000001E-2</v>
      </c>
    </row>
    <row r="932" spans="1:15">
      <c r="A932" s="8">
        <v>38584</v>
      </c>
      <c r="B932" t="s">
        <v>84</v>
      </c>
      <c r="C932" t="s">
        <v>383</v>
      </c>
      <c r="D932">
        <v>3</v>
      </c>
      <c r="E932">
        <v>57</v>
      </c>
      <c r="F932" t="s">
        <v>372</v>
      </c>
      <c r="G932" t="s">
        <v>962</v>
      </c>
      <c r="H932" t="s">
        <v>1603</v>
      </c>
      <c r="I932" t="s">
        <v>1604</v>
      </c>
      <c r="J932" t="s">
        <v>1605</v>
      </c>
      <c r="K932" t="s">
        <v>1606</v>
      </c>
      <c r="L932" t="s">
        <v>882</v>
      </c>
      <c r="M932" t="s">
        <v>877</v>
      </c>
      <c r="N932">
        <v>4</v>
      </c>
      <c r="O932">
        <v>0.1079</v>
      </c>
    </row>
    <row r="933" spans="1:15">
      <c r="A933" s="8">
        <v>38584</v>
      </c>
      <c r="B933" t="s">
        <v>84</v>
      </c>
      <c r="C933" t="s">
        <v>383</v>
      </c>
      <c r="D933">
        <v>3</v>
      </c>
      <c r="E933">
        <v>57</v>
      </c>
      <c r="F933" t="s">
        <v>372</v>
      </c>
      <c r="G933" t="s">
        <v>1099</v>
      </c>
      <c r="H933" t="s">
        <v>1550</v>
      </c>
      <c r="I933" t="s">
        <v>1551</v>
      </c>
      <c r="J933" t="s">
        <v>1552</v>
      </c>
      <c r="L933" t="s">
        <v>1095</v>
      </c>
      <c r="M933" t="s">
        <v>877</v>
      </c>
      <c r="N933" t="s">
        <v>887</v>
      </c>
      <c r="O933">
        <v>0.5847</v>
      </c>
    </row>
    <row r="934" spans="1:15">
      <c r="A934" s="8">
        <v>38584</v>
      </c>
      <c r="B934" t="s">
        <v>84</v>
      </c>
      <c r="C934" t="s">
        <v>383</v>
      </c>
      <c r="D934">
        <v>3</v>
      </c>
      <c r="E934">
        <v>57</v>
      </c>
      <c r="F934" t="s">
        <v>372</v>
      </c>
      <c r="G934" t="s">
        <v>1011</v>
      </c>
      <c r="H934" t="s">
        <v>1382</v>
      </c>
      <c r="I934" t="s">
        <v>1383</v>
      </c>
      <c r="J934" t="s">
        <v>1384</v>
      </c>
      <c r="L934" t="s">
        <v>882</v>
      </c>
      <c r="M934" t="s">
        <v>877</v>
      </c>
      <c r="N934">
        <v>2</v>
      </c>
      <c r="O934">
        <v>5.6500000000000002E-2</v>
      </c>
    </row>
    <row r="935" spans="1:15">
      <c r="A935" s="8">
        <v>38584</v>
      </c>
      <c r="B935" t="s">
        <v>84</v>
      </c>
      <c r="C935" t="s">
        <v>383</v>
      </c>
      <c r="D935">
        <v>3</v>
      </c>
      <c r="E935">
        <v>57</v>
      </c>
      <c r="F935" t="s">
        <v>372</v>
      </c>
      <c r="G935" t="s">
        <v>981</v>
      </c>
      <c r="L935" t="s">
        <v>880</v>
      </c>
      <c r="M935" t="s">
        <v>877</v>
      </c>
      <c r="N935">
        <v>1</v>
      </c>
      <c r="O935">
        <v>1.5100000000000001E-2</v>
      </c>
    </row>
    <row r="936" spans="1:15">
      <c r="A936" s="8">
        <v>38584</v>
      </c>
      <c r="B936" t="s">
        <v>84</v>
      </c>
      <c r="C936" t="s">
        <v>383</v>
      </c>
      <c r="D936">
        <v>3</v>
      </c>
      <c r="E936">
        <v>57</v>
      </c>
      <c r="F936" t="s">
        <v>372</v>
      </c>
      <c r="G936" t="s">
        <v>894</v>
      </c>
      <c r="H936" t="s">
        <v>1385</v>
      </c>
      <c r="I936" t="s">
        <v>1269</v>
      </c>
      <c r="J936" t="s">
        <v>1387</v>
      </c>
      <c r="L936" t="s">
        <v>881</v>
      </c>
      <c r="M936" t="s">
        <v>877</v>
      </c>
      <c r="N936">
        <v>1</v>
      </c>
      <c r="O936">
        <v>2.7000000000000001E-3</v>
      </c>
    </row>
    <row r="937" spans="1:15">
      <c r="A937" s="8">
        <v>38584</v>
      </c>
      <c r="B937" t="s">
        <v>84</v>
      </c>
      <c r="C937" t="s">
        <v>383</v>
      </c>
      <c r="D937">
        <v>3</v>
      </c>
      <c r="E937">
        <v>57</v>
      </c>
      <c r="F937" t="s">
        <v>1182</v>
      </c>
      <c r="G937" t="s">
        <v>1014</v>
      </c>
      <c r="H937" t="s">
        <v>1391</v>
      </c>
      <c r="J937" t="s">
        <v>1392</v>
      </c>
      <c r="L937" t="s">
        <v>880</v>
      </c>
      <c r="M937" t="s">
        <v>877</v>
      </c>
      <c r="N937">
        <v>1</v>
      </c>
      <c r="O937">
        <v>0</v>
      </c>
    </row>
    <row r="938" spans="1:15">
      <c r="A938" s="8">
        <v>38584</v>
      </c>
      <c r="B938" t="s">
        <v>84</v>
      </c>
      <c r="C938" t="s">
        <v>383</v>
      </c>
      <c r="D938">
        <v>3</v>
      </c>
      <c r="E938">
        <v>57</v>
      </c>
      <c r="F938" t="s">
        <v>1182</v>
      </c>
      <c r="G938" t="s">
        <v>1016</v>
      </c>
      <c r="H938" t="s">
        <v>1393</v>
      </c>
      <c r="J938" t="s">
        <v>1394</v>
      </c>
      <c r="L938" t="s">
        <v>881</v>
      </c>
      <c r="M938" t="s">
        <v>877</v>
      </c>
      <c r="N938">
        <v>21</v>
      </c>
      <c r="O938">
        <v>6.4299999999999996E-2</v>
      </c>
    </row>
    <row r="939" spans="1:15">
      <c r="A939" s="8">
        <v>38584</v>
      </c>
      <c r="B939" t="s">
        <v>84</v>
      </c>
      <c r="C939" t="s">
        <v>383</v>
      </c>
      <c r="D939">
        <v>3</v>
      </c>
      <c r="E939">
        <v>57</v>
      </c>
      <c r="F939" t="s">
        <v>1182</v>
      </c>
      <c r="G939" t="s">
        <v>1017</v>
      </c>
      <c r="K939" t="s">
        <v>1395</v>
      </c>
      <c r="L939" t="s">
        <v>884</v>
      </c>
      <c r="M939" t="s">
        <v>877</v>
      </c>
      <c r="N939">
        <v>30</v>
      </c>
      <c r="O939">
        <v>0</v>
      </c>
    </row>
    <row r="940" spans="1:15">
      <c r="A940" s="8">
        <v>38584</v>
      </c>
      <c r="B940" t="s">
        <v>84</v>
      </c>
      <c r="C940" t="s">
        <v>383</v>
      </c>
      <c r="D940">
        <v>3</v>
      </c>
      <c r="E940">
        <v>57</v>
      </c>
      <c r="F940" t="s">
        <v>1182</v>
      </c>
      <c r="G940" t="s">
        <v>1018</v>
      </c>
      <c r="H940" t="s">
        <v>1396</v>
      </c>
      <c r="I940" t="s">
        <v>1397</v>
      </c>
      <c r="J940" t="s">
        <v>1398</v>
      </c>
      <c r="L940" t="s">
        <v>881</v>
      </c>
      <c r="M940" t="s">
        <v>877</v>
      </c>
      <c r="N940">
        <v>7</v>
      </c>
      <c r="O940">
        <v>6.9199999999999998E-2</v>
      </c>
    </row>
    <row r="941" spans="1:15">
      <c r="A941" s="8">
        <v>38584</v>
      </c>
      <c r="B941" t="s">
        <v>84</v>
      </c>
      <c r="C941" t="s">
        <v>383</v>
      </c>
      <c r="D941">
        <v>3</v>
      </c>
      <c r="E941">
        <v>57</v>
      </c>
      <c r="F941" t="s">
        <v>1182</v>
      </c>
      <c r="G941" t="s">
        <v>1020</v>
      </c>
      <c r="H941" t="s">
        <v>1176</v>
      </c>
      <c r="J941" t="s">
        <v>1376</v>
      </c>
      <c r="L941" t="s">
        <v>880</v>
      </c>
      <c r="M941" t="s">
        <v>877</v>
      </c>
      <c r="N941">
        <v>3</v>
      </c>
      <c r="O941">
        <v>1.6899999999999998E-2</v>
      </c>
    </row>
    <row r="942" spans="1:15">
      <c r="A942" s="8">
        <v>38584</v>
      </c>
      <c r="B942" t="s">
        <v>84</v>
      </c>
      <c r="C942" t="s">
        <v>383</v>
      </c>
      <c r="D942">
        <v>3</v>
      </c>
      <c r="E942">
        <v>57</v>
      </c>
      <c r="F942" t="s">
        <v>1182</v>
      </c>
      <c r="G942" t="s">
        <v>1022</v>
      </c>
      <c r="H942" t="s">
        <v>1404</v>
      </c>
      <c r="I942" t="s">
        <v>1405</v>
      </c>
      <c r="J942" t="s">
        <v>1406</v>
      </c>
      <c r="K942" t="s">
        <v>1407</v>
      </c>
      <c r="L942" t="s">
        <v>882</v>
      </c>
      <c r="M942" t="s">
        <v>877</v>
      </c>
      <c r="N942">
        <v>9</v>
      </c>
      <c r="O942">
        <v>0.29360000000000003</v>
      </c>
    </row>
    <row r="943" spans="1:15">
      <c r="A943" s="8">
        <v>38584</v>
      </c>
      <c r="B943" t="s">
        <v>84</v>
      </c>
      <c r="C943" t="s">
        <v>383</v>
      </c>
      <c r="D943">
        <v>3</v>
      </c>
      <c r="E943">
        <v>57</v>
      </c>
      <c r="F943" t="s">
        <v>1182</v>
      </c>
      <c r="G943" t="s">
        <v>1023</v>
      </c>
      <c r="H943" t="s">
        <v>1408</v>
      </c>
      <c r="I943" t="s">
        <v>1409</v>
      </c>
      <c r="J943" t="s">
        <v>1410</v>
      </c>
      <c r="L943" t="s">
        <v>881</v>
      </c>
      <c r="M943" t="s">
        <v>877</v>
      </c>
      <c r="N943">
        <v>1</v>
      </c>
      <c r="O943">
        <v>0.11890000000000001</v>
      </c>
    </row>
    <row r="944" spans="1:15">
      <c r="A944" s="8">
        <v>38584</v>
      </c>
      <c r="B944" t="s">
        <v>84</v>
      </c>
      <c r="C944" t="s">
        <v>383</v>
      </c>
      <c r="D944">
        <v>3</v>
      </c>
      <c r="E944">
        <v>57</v>
      </c>
      <c r="F944" t="s">
        <v>1182</v>
      </c>
      <c r="G944" t="s">
        <v>1104</v>
      </c>
      <c r="H944" t="s">
        <v>1555</v>
      </c>
      <c r="I944" t="s">
        <v>1556</v>
      </c>
      <c r="J944" t="s">
        <v>1557</v>
      </c>
      <c r="L944" t="s">
        <v>881</v>
      </c>
      <c r="M944" t="s">
        <v>877</v>
      </c>
      <c r="N944">
        <v>1</v>
      </c>
      <c r="O944">
        <v>9.8199999999999996E-2</v>
      </c>
    </row>
    <row r="945" spans="1:15">
      <c r="A945" s="8">
        <v>38584</v>
      </c>
      <c r="B945" t="s">
        <v>84</v>
      </c>
      <c r="C945" t="s">
        <v>383</v>
      </c>
      <c r="D945">
        <v>3</v>
      </c>
      <c r="E945">
        <v>57</v>
      </c>
      <c r="F945" t="s">
        <v>1182</v>
      </c>
      <c r="G945" t="s">
        <v>1026</v>
      </c>
      <c r="K945" t="s">
        <v>1417</v>
      </c>
      <c r="L945" t="s">
        <v>882</v>
      </c>
      <c r="M945" t="s">
        <v>877</v>
      </c>
      <c r="N945">
        <v>7</v>
      </c>
      <c r="O945">
        <v>0.13139999999999999</v>
      </c>
    </row>
    <row r="946" spans="1:15">
      <c r="A946" s="8">
        <v>38584</v>
      </c>
      <c r="B946" t="s">
        <v>84</v>
      </c>
      <c r="C946" t="s">
        <v>383</v>
      </c>
      <c r="D946">
        <v>3</v>
      </c>
      <c r="E946">
        <v>57</v>
      </c>
      <c r="F946" t="s">
        <v>1182</v>
      </c>
      <c r="G946" t="s">
        <v>1027</v>
      </c>
      <c r="H946" t="s">
        <v>1418</v>
      </c>
      <c r="J946" t="s">
        <v>1419</v>
      </c>
      <c r="L946" t="s">
        <v>881</v>
      </c>
      <c r="M946" t="s">
        <v>877</v>
      </c>
      <c r="N946">
        <v>5</v>
      </c>
      <c r="O946">
        <v>3.9899999999999998E-2</v>
      </c>
    </row>
    <row r="947" spans="1:15">
      <c r="A947" s="8">
        <v>38584</v>
      </c>
      <c r="B947" t="s">
        <v>84</v>
      </c>
      <c r="C947" t="s">
        <v>383</v>
      </c>
      <c r="D947">
        <v>3</v>
      </c>
      <c r="E947">
        <v>57</v>
      </c>
      <c r="F947" t="s">
        <v>1182</v>
      </c>
      <c r="G947" t="s">
        <v>1030</v>
      </c>
      <c r="H947" t="s">
        <v>1422</v>
      </c>
      <c r="I947" t="s">
        <v>1423</v>
      </c>
      <c r="J947" t="s">
        <v>1424</v>
      </c>
      <c r="L947" t="s">
        <v>881</v>
      </c>
      <c r="M947" t="s">
        <v>877</v>
      </c>
      <c r="N947">
        <v>7</v>
      </c>
      <c r="O947">
        <v>2.47E-2</v>
      </c>
    </row>
    <row r="948" spans="1:15">
      <c r="A948" s="8">
        <v>38584</v>
      </c>
      <c r="B948" t="s">
        <v>84</v>
      </c>
      <c r="C948" t="s">
        <v>383</v>
      </c>
      <c r="D948">
        <v>3</v>
      </c>
      <c r="E948">
        <v>57</v>
      </c>
      <c r="F948" t="s">
        <v>1182</v>
      </c>
      <c r="G948" t="s">
        <v>1032</v>
      </c>
      <c r="H948" t="s">
        <v>1426</v>
      </c>
      <c r="J948" t="s">
        <v>1427</v>
      </c>
      <c r="L948" t="s">
        <v>880</v>
      </c>
      <c r="M948" t="s">
        <v>877</v>
      </c>
      <c r="N948">
        <v>4</v>
      </c>
      <c r="O948">
        <v>3.2300000000000002E-2</v>
      </c>
    </row>
    <row r="949" spans="1:15">
      <c r="A949" s="8">
        <v>38584</v>
      </c>
      <c r="B949" t="s">
        <v>84</v>
      </c>
      <c r="C949" t="s">
        <v>383</v>
      </c>
      <c r="D949">
        <v>3</v>
      </c>
      <c r="E949">
        <v>57</v>
      </c>
      <c r="F949" t="s">
        <v>1182</v>
      </c>
      <c r="G949" t="s">
        <v>1034</v>
      </c>
      <c r="H949" t="s">
        <v>1429</v>
      </c>
      <c r="I949" t="s">
        <v>1430</v>
      </c>
      <c r="J949" t="s">
        <v>1431</v>
      </c>
      <c r="L949" t="s">
        <v>881</v>
      </c>
      <c r="M949" t="s">
        <v>877</v>
      </c>
      <c r="N949">
        <v>4</v>
      </c>
      <c r="O949">
        <v>0</v>
      </c>
    </row>
    <row r="950" spans="1:15">
      <c r="A950" s="8">
        <v>38584</v>
      </c>
      <c r="B950" t="s">
        <v>84</v>
      </c>
      <c r="C950" t="s">
        <v>383</v>
      </c>
      <c r="D950">
        <v>3</v>
      </c>
      <c r="E950">
        <v>57</v>
      </c>
      <c r="F950" t="s">
        <v>1182</v>
      </c>
      <c r="G950" t="s">
        <v>1036</v>
      </c>
      <c r="K950" t="s">
        <v>1434</v>
      </c>
      <c r="L950" t="s">
        <v>885</v>
      </c>
      <c r="M950" t="s">
        <v>877</v>
      </c>
      <c r="N950">
        <v>4</v>
      </c>
      <c r="O950">
        <v>1.9E-3</v>
      </c>
    </row>
    <row r="951" spans="1:15">
      <c r="A951" s="8">
        <v>38584</v>
      </c>
      <c r="B951" t="s">
        <v>84</v>
      </c>
      <c r="C951" t="s">
        <v>383</v>
      </c>
      <c r="D951">
        <v>3</v>
      </c>
      <c r="E951">
        <v>57</v>
      </c>
      <c r="F951" t="s">
        <v>1182</v>
      </c>
      <c r="G951" t="s">
        <v>1062</v>
      </c>
      <c r="H951" t="s">
        <v>1280</v>
      </c>
      <c r="I951" t="s">
        <v>1498</v>
      </c>
      <c r="J951" t="s">
        <v>1499</v>
      </c>
      <c r="L951" t="s">
        <v>1071</v>
      </c>
      <c r="M951" t="s">
        <v>877</v>
      </c>
      <c r="N951">
        <v>1</v>
      </c>
      <c r="O951">
        <v>1.52E-2</v>
      </c>
    </row>
    <row r="952" spans="1:15">
      <c r="A952" s="8">
        <v>38584</v>
      </c>
      <c r="B952" t="s">
        <v>84</v>
      </c>
      <c r="C952" t="s">
        <v>383</v>
      </c>
      <c r="D952">
        <v>3</v>
      </c>
      <c r="E952">
        <v>57</v>
      </c>
      <c r="F952" t="s">
        <v>1182</v>
      </c>
      <c r="G952" t="s">
        <v>1063</v>
      </c>
      <c r="H952" t="s">
        <v>1500</v>
      </c>
      <c r="I952" t="s">
        <v>1501</v>
      </c>
      <c r="J952" t="s">
        <v>1502</v>
      </c>
      <c r="L952" t="s">
        <v>881</v>
      </c>
      <c r="M952" t="s">
        <v>877</v>
      </c>
      <c r="N952">
        <v>4</v>
      </c>
      <c r="O952">
        <v>3.4099999999999998E-2</v>
      </c>
    </row>
    <row r="953" spans="1:15">
      <c r="A953" s="8">
        <v>38584</v>
      </c>
      <c r="B953" t="s">
        <v>84</v>
      </c>
      <c r="C953" t="s">
        <v>383</v>
      </c>
      <c r="D953">
        <v>3</v>
      </c>
      <c r="E953">
        <v>57</v>
      </c>
      <c r="F953" t="s">
        <v>1182</v>
      </c>
      <c r="G953" t="s">
        <v>861</v>
      </c>
      <c r="H953" t="s">
        <v>1441</v>
      </c>
      <c r="I953" t="s">
        <v>1442</v>
      </c>
      <c r="J953" t="s">
        <v>1443</v>
      </c>
      <c r="L953" t="s">
        <v>886</v>
      </c>
      <c r="M953" t="s">
        <v>877</v>
      </c>
      <c r="N953">
        <v>4</v>
      </c>
      <c r="O953">
        <v>3.04E-2</v>
      </c>
    </row>
    <row r="954" spans="1:15">
      <c r="A954" s="8">
        <v>38584</v>
      </c>
      <c r="B954" t="s">
        <v>84</v>
      </c>
      <c r="C954" t="s">
        <v>383</v>
      </c>
      <c r="D954">
        <v>3</v>
      </c>
      <c r="E954">
        <v>57</v>
      </c>
      <c r="F954" t="s">
        <v>1182</v>
      </c>
      <c r="G954" t="s">
        <v>862</v>
      </c>
      <c r="H954" t="s">
        <v>1444</v>
      </c>
      <c r="I954" t="s">
        <v>1445</v>
      </c>
      <c r="J954" t="s">
        <v>1446</v>
      </c>
      <c r="L954" t="s">
        <v>886</v>
      </c>
      <c r="M954" t="s">
        <v>877</v>
      </c>
      <c r="N954">
        <v>12</v>
      </c>
      <c r="O954">
        <v>3.0499999999999999E-2</v>
      </c>
    </row>
    <row r="955" spans="1:15">
      <c r="A955" s="8">
        <v>38584</v>
      </c>
      <c r="B955" t="s">
        <v>84</v>
      </c>
      <c r="C955" t="s">
        <v>383</v>
      </c>
      <c r="D955">
        <v>3</v>
      </c>
      <c r="E955">
        <v>57</v>
      </c>
      <c r="F955" t="s">
        <v>1182</v>
      </c>
      <c r="G955" t="s">
        <v>863</v>
      </c>
      <c r="J955" t="s">
        <v>1447</v>
      </c>
      <c r="L955" t="s">
        <v>886</v>
      </c>
      <c r="M955" t="s">
        <v>877</v>
      </c>
      <c r="N955">
        <v>12</v>
      </c>
      <c r="O955">
        <v>0</v>
      </c>
    </row>
    <row r="956" spans="1:15">
      <c r="A956" s="8">
        <v>38584</v>
      </c>
      <c r="B956" t="s">
        <v>84</v>
      </c>
      <c r="C956" t="s">
        <v>383</v>
      </c>
      <c r="D956">
        <v>3</v>
      </c>
      <c r="E956">
        <v>57</v>
      </c>
      <c r="F956" t="s">
        <v>1182</v>
      </c>
      <c r="G956" t="s">
        <v>865</v>
      </c>
      <c r="H956" t="s">
        <v>1451</v>
      </c>
      <c r="J956" t="s">
        <v>1447</v>
      </c>
      <c r="L956" t="s">
        <v>886</v>
      </c>
      <c r="M956" t="s">
        <v>877</v>
      </c>
      <c r="N956">
        <v>1</v>
      </c>
      <c r="O956">
        <v>2.7000000000000001E-3</v>
      </c>
    </row>
    <row r="957" spans="1:15">
      <c r="A957" s="8">
        <v>38584</v>
      </c>
      <c r="B957" t="s">
        <v>84</v>
      </c>
      <c r="C957" t="s">
        <v>383</v>
      </c>
      <c r="D957">
        <v>3</v>
      </c>
      <c r="E957">
        <v>57</v>
      </c>
      <c r="F957" t="s">
        <v>1182</v>
      </c>
      <c r="G957" t="s">
        <v>867</v>
      </c>
      <c r="H957" t="s">
        <v>1455</v>
      </c>
      <c r="I957" t="s">
        <v>1456</v>
      </c>
      <c r="J957" t="s">
        <v>1457</v>
      </c>
      <c r="L957" t="s">
        <v>886</v>
      </c>
      <c r="M957" t="s">
        <v>877</v>
      </c>
      <c r="N957">
        <v>1</v>
      </c>
      <c r="O957">
        <v>0</v>
      </c>
    </row>
    <row r="958" spans="1:15">
      <c r="A958" s="8">
        <v>38584</v>
      </c>
      <c r="B958" t="s">
        <v>84</v>
      </c>
      <c r="C958" t="s">
        <v>383</v>
      </c>
      <c r="D958">
        <v>3</v>
      </c>
      <c r="E958">
        <v>57</v>
      </c>
      <c r="F958" t="s">
        <v>1182</v>
      </c>
      <c r="G958" t="s">
        <v>1064</v>
      </c>
      <c r="J958" t="s">
        <v>1503</v>
      </c>
      <c r="L958" t="s">
        <v>886</v>
      </c>
      <c r="M958" t="s">
        <v>877</v>
      </c>
      <c r="N958">
        <v>1</v>
      </c>
      <c r="O958">
        <v>0</v>
      </c>
    </row>
    <row r="959" spans="1:15">
      <c r="A959" s="8">
        <v>38584</v>
      </c>
      <c r="B959" t="s">
        <v>84</v>
      </c>
      <c r="C959" t="s">
        <v>383</v>
      </c>
      <c r="D959">
        <v>3</v>
      </c>
      <c r="E959">
        <v>57</v>
      </c>
      <c r="F959" t="s">
        <v>1182</v>
      </c>
      <c r="G959" t="s">
        <v>1015</v>
      </c>
      <c r="L959" t="s">
        <v>883</v>
      </c>
      <c r="M959" t="s">
        <v>883</v>
      </c>
      <c r="N959" t="s">
        <v>887</v>
      </c>
      <c r="O959">
        <v>25.0716</v>
      </c>
    </row>
    <row r="960" spans="1:15">
      <c r="A960" s="8">
        <v>38584</v>
      </c>
      <c r="B960" t="s">
        <v>84</v>
      </c>
      <c r="C960" t="s">
        <v>383</v>
      </c>
      <c r="D960">
        <v>3</v>
      </c>
      <c r="E960">
        <v>57</v>
      </c>
      <c r="F960" t="s">
        <v>1182</v>
      </c>
      <c r="G960" t="s">
        <v>1067</v>
      </c>
      <c r="H960" t="s">
        <v>1516</v>
      </c>
      <c r="J960" t="s">
        <v>1517</v>
      </c>
      <c r="L960" t="s">
        <v>1072</v>
      </c>
      <c r="M960" t="s">
        <v>877</v>
      </c>
      <c r="N960">
        <v>1</v>
      </c>
      <c r="O960">
        <v>0</v>
      </c>
    </row>
    <row r="961" spans="1:15">
      <c r="A961" s="8">
        <v>38584</v>
      </c>
      <c r="B961" t="s">
        <v>84</v>
      </c>
      <c r="C961" t="s">
        <v>383</v>
      </c>
      <c r="D961">
        <v>3</v>
      </c>
      <c r="E961">
        <v>57</v>
      </c>
      <c r="F961" t="s">
        <v>1182</v>
      </c>
      <c r="G961" t="s">
        <v>1087</v>
      </c>
      <c r="H961" t="s">
        <v>1537</v>
      </c>
      <c r="I961" t="s">
        <v>1538</v>
      </c>
      <c r="J961" t="s">
        <v>1539</v>
      </c>
      <c r="L961" t="s">
        <v>1095</v>
      </c>
      <c r="M961" t="s">
        <v>877</v>
      </c>
      <c r="N961">
        <v>2</v>
      </c>
      <c r="O961">
        <v>2.3607999999999998</v>
      </c>
    </row>
    <row r="962" spans="1:15">
      <c r="A962" s="8">
        <v>38584</v>
      </c>
      <c r="B962" t="s">
        <v>84</v>
      </c>
      <c r="C962" t="s">
        <v>383</v>
      </c>
      <c r="D962">
        <v>3</v>
      </c>
      <c r="E962">
        <v>57</v>
      </c>
      <c r="F962" t="s">
        <v>1182</v>
      </c>
      <c r="G962" t="s">
        <v>975</v>
      </c>
      <c r="H962" t="s">
        <v>1348</v>
      </c>
      <c r="I962" t="s">
        <v>1349</v>
      </c>
      <c r="J962" t="s">
        <v>1350</v>
      </c>
      <c r="L962" t="s">
        <v>886</v>
      </c>
      <c r="M962" t="s">
        <v>877</v>
      </c>
      <c r="N962">
        <v>1</v>
      </c>
      <c r="O962">
        <v>2.8E-3</v>
      </c>
    </row>
    <row r="963" spans="1:15">
      <c r="A963" s="8">
        <v>38584</v>
      </c>
      <c r="B963" t="s">
        <v>84</v>
      </c>
      <c r="C963" t="s">
        <v>383</v>
      </c>
      <c r="D963">
        <v>3</v>
      </c>
      <c r="E963">
        <v>57</v>
      </c>
      <c r="F963" t="s">
        <v>1182</v>
      </c>
      <c r="G963" t="s">
        <v>1133</v>
      </c>
      <c r="H963" t="s">
        <v>1357</v>
      </c>
      <c r="I963" t="s">
        <v>1358</v>
      </c>
      <c r="J963" t="s">
        <v>1359</v>
      </c>
      <c r="L963" t="s">
        <v>886</v>
      </c>
      <c r="M963" t="s">
        <v>877</v>
      </c>
      <c r="N963">
        <v>2</v>
      </c>
      <c r="O963">
        <v>4.1599999999999998E-2</v>
      </c>
    </row>
    <row r="964" spans="1:15">
      <c r="A964" s="8">
        <v>38584</v>
      </c>
      <c r="B964" t="s">
        <v>84</v>
      </c>
      <c r="C964" t="s">
        <v>383</v>
      </c>
      <c r="D964">
        <v>3</v>
      </c>
      <c r="E964">
        <v>57</v>
      </c>
      <c r="F964" t="s">
        <v>1182</v>
      </c>
      <c r="G964" t="s">
        <v>1130</v>
      </c>
      <c r="J964" t="s">
        <v>1351</v>
      </c>
      <c r="L964" t="s">
        <v>886</v>
      </c>
      <c r="M964" t="s">
        <v>877</v>
      </c>
      <c r="N964">
        <v>4</v>
      </c>
      <c r="O964">
        <v>0</v>
      </c>
    </row>
    <row r="965" spans="1:15">
      <c r="A965" s="8">
        <v>38584</v>
      </c>
      <c r="B965" t="s">
        <v>84</v>
      </c>
      <c r="C965" t="s">
        <v>383</v>
      </c>
      <c r="D965">
        <v>3</v>
      </c>
      <c r="E965">
        <v>57</v>
      </c>
      <c r="F965" t="s">
        <v>1182</v>
      </c>
      <c r="G965" t="s">
        <v>875</v>
      </c>
      <c r="J965" t="s">
        <v>1256</v>
      </c>
      <c r="L965" t="s">
        <v>886</v>
      </c>
      <c r="M965" t="s">
        <v>877</v>
      </c>
      <c r="N965">
        <v>2</v>
      </c>
      <c r="O965">
        <v>6.9999999999999999E-4</v>
      </c>
    </row>
    <row r="966" spans="1:15">
      <c r="A966" s="8">
        <v>38584</v>
      </c>
      <c r="B966" t="s">
        <v>84</v>
      </c>
      <c r="C966" t="s">
        <v>383</v>
      </c>
      <c r="D966">
        <v>3</v>
      </c>
      <c r="E966">
        <v>57</v>
      </c>
      <c r="F966" t="s">
        <v>1182</v>
      </c>
      <c r="G966" t="s">
        <v>1068</v>
      </c>
      <c r="H966" t="s">
        <v>1511</v>
      </c>
      <c r="I966" t="s">
        <v>1512</v>
      </c>
      <c r="J966" t="s">
        <v>1454</v>
      </c>
      <c r="L966" t="s">
        <v>886</v>
      </c>
      <c r="M966" t="s">
        <v>877</v>
      </c>
      <c r="N966">
        <v>41</v>
      </c>
      <c r="O966">
        <v>1.4E-2</v>
      </c>
    </row>
    <row r="967" spans="1:15">
      <c r="A967" s="8">
        <v>38584</v>
      </c>
      <c r="B967" t="s">
        <v>84</v>
      </c>
      <c r="C967" t="s">
        <v>383</v>
      </c>
      <c r="D967">
        <v>3</v>
      </c>
      <c r="E967">
        <v>57</v>
      </c>
      <c r="F967" t="s">
        <v>1182</v>
      </c>
      <c r="G967" t="s">
        <v>1079</v>
      </c>
      <c r="J967" t="s">
        <v>1079</v>
      </c>
      <c r="L967" t="s">
        <v>881</v>
      </c>
      <c r="M967" t="s">
        <v>877</v>
      </c>
      <c r="N967">
        <v>1</v>
      </c>
      <c r="O967">
        <v>5.4999999999999997E-3</v>
      </c>
    </row>
    <row r="968" spans="1:15">
      <c r="A968" s="8">
        <v>38584</v>
      </c>
      <c r="B968" t="s">
        <v>84</v>
      </c>
      <c r="C968" t="s">
        <v>383</v>
      </c>
      <c r="D968">
        <v>4</v>
      </c>
      <c r="E968">
        <v>58</v>
      </c>
      <c r="F968" t="s">
        <v>402</v>
      </c>
      <c r="G968" t="s">
        <v>1001</v>
      </c>
      <c r="H968" t="s">
        <v>1163</v>
      </c>
      <c r="J968" t="s">
        <v>1164</v>
      </c>
      <c r="L968" t="s">
        <v>880</v>
      </c>
      <c r="M968" t="s">
        <v>877</v>
      </c>
      <c r="N968">
        <v>3</v>
      </c>
      <c r="O968">
        <v>5.1999999999999998E-3</v>
      </c>
    </row>
    <row r="969" spans="1:15">
      <c r="A969" s="8">
        <v>38584</v>
      </c>
      <c r="B969" t="s">
        <v>84</v>
      </c>
      <c r="C969" t="s">
        <v>383</v>
      </c>
      <c r="D969">
        <v>4</v>
      </c>
      <c r="E969">
        <v>58</v>
      </c>
      <c r="F969" t="s">
        <v>402</v>
      </c>
      <c r="G969" t="s">
        <v>1002</v>
      </c>
      <c r="J969" t="s">
        <v>1165</v>
      </c>
      <c r="L969" t="s">
        <v>880</v>
      </c>
      <c r="M969" t="s">
        <v>877</v>
      </c>
      <c r="N969">
        <v>75</v>
      </c>
      <c r="O969">
        <v>0.21690000000000001</v>
      </c>
    </row>
    <row r="970" spans="1:15">
      <c r="A970" s="8">
        <v>38584</v>
      </c>
      <c r="B970" t="s">
        <v>84</v>
      </c>
      <c r="C970" t="s">
        <v>383</v>
      </c>
      <c r="D970">
        <v>4</v>
      </c>
      <c r="E970">
        <v>58</v>
      </c>
      <c r="F970" t="s">
        <v>402</v>
      </c>
      <c r="G970" t="s">
        <v>1003</v>
      </c>
      <c r="H970" t="s">
        <v>1003</v>
      </c>
      <c r="I970" t="s">
        <v>1166</v>
      </c>
      <c r="J970" t="s">
        <v>1167</v>
      </c>
      <c r="L970" t="s">
        <v>881</v>
      </c>
      <c r="M970" t="s">
        <v>877</v>
      </c>
      <c r="N970">
        <v>8</v>
      </c>
      <c r="O970">
        <v>2.9700000000000001E-2</v>
      </c>
    </row>
    <row r="971" spans="1:15">
      <c r="A971" s="8">
        <v>38584</v>
      </c>
      <c r="B971" t="s">
        <v>84</v>
      </c>
      <c r="C971" t="s">
        <v>383</v>
      </c>
      <c r="D971">
        <v>4</v>
      </c>
      <c r="E971">
        <v>58</v>
      </c>
      <c r="F971" t="s">
        <v>402</v>
      </c>
      <c r="G971" t="s">
        <v>1007</v>
      </c>
      <c r="H971" t="s">
        <v>1174</v>
      </c>
      <c r="J971" t="s">
        <v>1175</v>
      </c>
      <c r="L971" t="s">
        <v>879</v>
      </c>
      <c r="M971" t="s">
        <v>877</v>
      </c>
      <c r="N971">
        <v>5</v>
      </c>
      <c r="O971">
        <v>4.8500000000000001E-2</v>
      </c>
    </row>
    <row r="972" spans="1:15">
      <c r="A972" s="8">
        <v>38584</v>
      </c>
      <c r="B972" t="s">
        <v>84</v>
      </c>
      <c r="C972" t="s">
        <v>383</v>
      </c>
      <c r="D972">
        <v>4</v>
      </c>
      <c r="E972">
        <v>58</v>
      </c>
      <c r="F972" t="s">
        <v>402</v>
      </c>
      <c r="G972" t="s">
        <v>1081</v>
      </c>
      <c r="H972" t="s">
        <v>1521</v>
      </c>
      <c r="I972" t="s">
        <v>1522</v>
      </c>
      <c r="J972" t="s">
        <v>1523</v>
      </c>
      <c r="L972" t="s">
        <v>879</v>
      </c>
      <c r="M972" t="s">
        <v>877</v>
      </c>
      <c r="N972">
        <v>1</v>
      </c>
      <c r="O972">
        <v>0.1104</v>
      </c>
    </row>
    <row r="973" spans="1:15">
      <c r="A973" s="8">
        <v>38584</v>
      </c>
      <c r="B973" t="s">
        <v>84</v>
      </c>
      <c r="C973" t="s">
        <v>383</v>
      </c>
      <c r="D973">
        <v>4</v>
      </c>
      <c r="E973">
        <v>58</v>
      </c>
      <c r="F973" t="s">
        <v>1190</v>
      </c>
      <c r="G973" t="s">
        <v>1075</v>
      </c>
      <c r="L973" t="s">
        <v>1092</v>
      </c>
      <c r="M973" t="s">
        <v>877</v>
      </c>
      <c r="N973" t="s">
        <v>887</v>
      </c>
      <c r="O973">
        <v>41.255099999999999</v>
      </c>
    </row>
    <row r="974" spans="1:15">
      <c r="A974" s="8">
        <v>38584</v>
      </c>
      <c r="B974" t="s">
        <v>84</v>
      </c>
      <c r="C974" t="s">
        <v>383</v>
      </c>
      <c r="D974">
        <v>4</v>
      </c>
      <c r="E974">
        <v>58</v>
      </c>
      <c r="F974" t="s">
        <v>1190</v>
      </c>
      <c r="G974" t="s">
        <v>952</v>
      </c>
      <c r="H974" t="s">
        <v>1366</v>
      </c>
      <c r="I974" t="s">
        <v>1367</v>
      </c>
      <c r="J974" t="s">
        <v>1368</v>
      </c>
      <c r="K974" t="s">
        <v>1369</v>
      </c>
      <c r="L974" t="s">
        <v>881</v>
      </c>
      <c r="M974" t="s">
        <v>877</v>
      </c>
      <c r="N974">
        <v>2</v>
      </c>
      <c r="O974">
        <v>0.1615</v>
      </c>
    </row>
    <row r="975" spans="1:15">
      <c r="A975" s="8">
        <v>38584</v>
      </c>
      <c r="B975" t="s">
        <v>84</v>
      </c>
      <c r="C975" t="s">
        <v>383</v>
      </c>
      <c r="D975">
        <v>4</v>
      </c>
      <c r="E975">
        <v>58</v>
      </c>
      <c r="F975" t="s">
        <v>1190</v>
      </c>
      <c r="G975" t="s">
        <v>1106</v>
      </c>
      <c r="H975" t="s">
        <v>1559</v>
      </c>
      <c r="I975" t="s">
        <v>1560</v>
      </c>
      <c r="J975" t="s">
        <v>1561</v>
      </c>
      <c r="L975" t="s">
        <v>1070</v>
      </c>
      <c r="M975" t="s">
        <v>877</v>
      </c>
      <c r="N975">
        <v>1</v>
      </c>
      <c r="O975">
        <v>0</v>
      </c>
    </row>
    <row r="976" spans="1:15">
      <c r="A976" s="8">
        <v>38584</v>
      </c>
      <c r="B976" t="s">
        <v>84</v>
      </c>
      <c r="C976" t="s">
        <v>383</v>
      </c>
      <c r="D976">
        <v>4</v>
      </c>
      <c r="E976">
        <v>58</v>
      </c>
      <c r="F976" t="s">
        <v>1190</v>
      </c>
      <c r="G976" t="s">
        <v>894</v>
      </c>
      <c r="H976" t="s">
        <v>1385</v>
      </c>
      <c r="I976" t="s">
        <v>1269</v>
      </c>
      <c r="J976" t="s">
        <v>1387</v>
      </c>
      <c r="L976" t="s">
        <v>881</v>
      </c>
      <c r="M976" t="s">
        <v>877</v>
      </c>
      <c r="N976">
        <v>1</v>
      </c>
      <c r="O976">
        <v>3.1199999999999999E-2</v>
      </c>
    </row>
    <row r="977" spans="1:15">
      <c r="A977" s="8">
        <v>38584</v>
      </c>
      <c r="B977" t="s">
        <v>84</v>
      </c>
      <c r="C977" t="s">
        <v>383</v>
      </c>
      <c r="D977">
        <v>4</v>
      </c>
      <c r="E977">
        <v>58</v>
      </c>
      <c r="F977" t="s">
        <v>1190</v>
      </c>
      <c r="G977" t="s">
        <v>1185</v>
      </c>
      <c r="H977" t="s">
        <v>1388</v>
      </c>
      <c r="I977" t="s">
        <v>1389</v>
      </c>
      <c r="J977" t="s">
        <v>1390</v>
      </c>
      <c r="L977" t="s">
        <v>880</v>
      </c>
      <c r="M977" t="s">
        <v>877</v>
      </c>
      <c r="N977">
        <v>2</v>
      </c>
      <c r="O977">
        <v>3.3999999999999998E-3</v>
      </c>
    </row>
    <row r="978" spans="1:15">
      <c r="A978" s="8">
        <v>38584</v>
      </c>
      <c r="B978" t="s">
        <v>84</v>
      </c>
      <c r="C978" t="s">
        <v>383</v>
      </c>
      <c r="D978">
        <v>4</v>
      </c>
      <c r="E978">
        <v>58</v>
      </c>
      <c r="F978" t="s">
        <v>1190</v>
      </c>
      <c r="G978" t="s">
        <v>1014</v>
      </c>
      <c r="H978" t="s">
        <v>1391</v>
      </c>
      <c r="J978" t="s">
        <v>1392</v>
      </c>
      <c r="L978" t="s">
        <v>880</v>
      </c>
      <c r="M978" t="s">
        <v>877</v>
      </c>
      <c r="N978">
        <v>2</v>
      </c>
      <c r="O978">
        <v>5.9999999999999995E-4</v>
      </c>
    </row>
    <row r="979" spans="1:15">
      <c r="A979" s="8">
        <v>38584</v>
      </c>
      <c r="B979" t="s">
        <v>84</v>
      </c>
      <c r="C979" t="s">
        <v>383</v>
      </c>
      <c r="D979">
        <v>4</v>
      </c>
      <c r="E979">
        <v>58</v>
      </c>
      <c r="F979" t="s">
        <v>1190</v>
      </c>
      <c r="G979" t="s">
        <v>1016</v>
      </c>
      <c r="H979" t="s">
        <v>1393</v>
      </c>
      <c r="J979" t="s">
        <v>1394</v>
      </c>
      <c r="L979" t="s">
        <v>881</v>
      </c>
      <c r="M979" t="s">
        <v>877</v>
      </c>
      <c r="N979">
        <v>5</v>
      </c>
      <c r="O979">
        <v>1.61E-2</v>
      </c>
    </row>
    <row r="980" spans="1:15">
      <c r="A980" s="8">
        <v>38584</v>
      </c>
      <c r="B980" t="s">
        <v>84</v>
      </c>
      <c r="C980" t="s">
        <v>383</v>
      </c>
      <c r="D980">
        <v>4</v>
      </c>
      <c r="E980">
        <v>58</v>
      </c>
      <c r="F980" t="s">
        <v>1190</v>
      </c>
      <c r="G980" t="s">
        <v>1017</v>
      </c>
      <c r="K980" t="s">
        <v>1395</v>
      </c>
      <c r="L980" t="s">
        <v>884</v>
      </c>
      <c r="M980" t="s">
        <v>877</v>
      </c>
      <c r="N980">
        <v>30</v>
      </c>
      <c r="O980">
        <v>1.67E-2</v>
      </c>
    </row>
    <row r="981" spans="1:15">
      <c r="A981" s="8">
        <v>38584</v>
      </c>
      <c r="B981" t="s">
        <v>84</v>
      </c>
      <c r="C981" t="s">
        <v>383</v>
      </c>
      <c r="D981">
        <v>4</v>
      </c>
      <c r="E981">
        <v>58</v>
      </c>
      <c r="F981" t="s">
        <v>1190</v>
      </c>
      <c r="G981" t="s">
        <v>1018</v>
      </c>
      <c r="H981" t="s">
        <v>1396</v>
      </c>
      <c r="I981" t="s">
        <v>1397</v>
      </c>
      <c r="J981" t="s">
        <v>1398</v>
      </c>
      <c r="L981" t="s">
        <v>881</v>
      </c>
      <c r="M981" t="s">
        <v>877</v>
      </c>
      <c r="N981">
        <v>2</v>
      </c>
      <c r="O981">
        <v>7.6E-3</v>
      </c>
    </row>
    <row r="982" spans="1:15">
      <c r="A982" s="8">
        <v>38584</v>
      </c>
      <c r="B982" t="s">
        <v>84</v>
      </c>
      <c r="C982" t="s">
        <v>383</v>
      </c>
      <c r="D982">
        <v>4</v>
      </c>
      <c r="E982">
        <v>58</v>
      </c>
      <c r="F982" t="s">
        <v>1190</v>
      </c>
      <c r="G982" t="s">
        <v>1021</v>
      </c>
      <c r="H982" t="s">
        <v>1402</v>
      </c>
      <c r="J982" t="s">
        <v>1403</v>
      </c>
      <c r="L982" t="s">
        <v>880</v>
      </c>
      <c r="M982" t="s">
        <v>877</v>
      </c>
      <c r="N982">
        <v>1</v>
      </c>
      <c r="O982">
        <v>0.1171</v>
      </c>
    </row>
    <row r="983" spans="1:15">
      <c r="A983" s="8">
        <v>38584</v>
      </c>
      <c r="B983" t="s">
        <v>84</v>
      </c>
      <c r="C983" t="s">
        <v>383</v>
      </c>
      <c r="D983">
        <v>4</v>
      </c>
      <c r="E983">
        <v>58</v>
      </c>
      <c r="F983" t="s">
        <v>1190</v>
      </c>
      <c r="G983" t="s">
        <v>1022</v>
      </c>
      <c r="H983" t="s">
        <v>1404</v>
      </c>
      <c r="I983" t="s">
        <v>1405</v>
      </c>
      <c r="J983" t="s">
        <v>1406</v>
      </c>
      <c r="K983" t="s">
        <v>1407</v>
      </c>
      <c r="L983" t="s">
        <v>882</v>
      </c>
      <c r="M983" t="s">
        <v>877</v>
      </c>
      <c r="N983">
        <v>103</v>
      </c>
      <c r="O983">
        <v>0.1188</v>
      </c>
    </row>
    <row r="984" spans="1:15">
      <c r="A984" s="8">
        <v>38584</v>
      </c>
      <c r="B984" t="s">
        <v>84</v>
      </c>
      <c r="C984" t="s">
        <v>383</v>
      </c>
      <c r="D984">
        <v>4</v>
      </c>
      <c r="E984">
        <v>58</v>
      </c>
      <c r="F984" t="s">
        <v>1190</v>
      </c>
      <c r="G984" t="s">
        <v>1189</v>
      </c>
      <c r="H984" t="s">
        <v>1504</v>
      </c>
      <c r="I984" t="s">
        <v>1505</v>
      </c>
      <c r="J984" t="s">
        <v>1621</v>
      </c>
      <c r="K984" t="s">
        <v>1534</v>
      </c>
      <c r="L984" t="s">
        <v>886</v>
      </c>
      <c r="M984" t="s">
        <v>877</v>
      </c>
      <c r="N984">
        <v>2</v>
      </c>
      <c r="O984">
        <v>0.12280000000000001</v>
      </c>
    </row>
    <row r="985" spans="1:15">
      <c r="A985" s="8">
        <v>38584</v>
      </c>
      <c r="B985" t="s">
        <v>84</v>
      </c>
      <c r="C985" t="s">
        <v>383</v>
      </c>
      <c r="D985">
        <v>4</v>
      </c>
      <c r="E985">
        <v>58</v>
      </c>
      <c r="F985" t="s">
        <v>1190</v>
      </c>
      <c r="G985" t="s">
        <v>1026</v>
      </c>
      <c r="K985" t="s">
        <v>1417</v>
      </c>
      <c r="L985" t="s">
        <v>882</v>
      </c>
      <c r="M985" t="s">
        <v>877</v>
      </c>
      <c r="N985">
        <v>12</v>
      </c>
      <c r="O985">
        <v>5.4999999999999997E-3</v>
      </c>
    </row>
    <row r="986" spans="1:15">
      <c r="A986" s="8">
        <v>38584</v>
      </c>
      <c r="B986" t="s">
        <v>84</v>
      </c>
      <c r="C986" t="s">
        <v>383</v>
      </c>
      <c r="D986">
        <v>4</v>
      </c>
      <c r="E986">
        <v>58</v>
      </c>
      <c r="F986" t="s">
        <v>1190</v>
      </c>
      <c r="G986" t="s">
        <v>1027</v>
      </c>
      <c r="H986" t="s">
        <v>1420</v>
      </c>
      <c r="J986" t="s">
        <v>1421</v>
      </c>
      <c r="L986" t="s">
        <v>881</v>
      </c>
      <c r="M986" t="s">
        <v>877</v>
      </c>
      <c r="N986">
        <v>13</v>
      </c>
      <c r="O986">
        <v>1.21E-2</v>
      </c>
    </row>
    <row r="987" spans="1:15">
      <c r="A987" s="8">
        <v>38584</v>
      </c>
      <c r="B987" t="s">
        <v>84</v>
      </c>
      <c r="C987" t="s">
        <v>383</v>
      </c>
      <c r="D987">
        <v>4</v>
      </c>
      <c r="E987">
        <v>58</v>
      </c>
      <c r="F987" t="s">
        <v>1190</v>
      </c>
      <c r="G987" t="s">
        <v>1028</v>
      </c>
      <c r="H987" t="s">
        <v>1418</v>
      </c>
      <c r="J987" t="s">
        <v>1419</v>
      </c>
      <c r="L987" t="s">
        <v>881</v>
      </c>
      <c r="M987" t="s">
        <v>877</v>
      </c>
      <c r="N987">
        <v>15</v>
      </c>
      <c r="O987">
        <v>3.95E-2</v>
      </c>
    </row>
    <row r="988" spans="1:15">
      <c r="A988" s="8">
        <v>38584</v>
      </c>
      <c r="B988" t="s">
        <v>84</v>
      </c>
      <c r="C988" t="s">
        <v>383</v>
      </c>
      <c r="D988">
        <v>4</v>
      </c>
      <c r="E988">
        <v>58</v>
      </c>
      <c r="F988" t="s">
        <v>1190</v>
      </c>
      <c r="G988" t="s">
        <v>1030</v>
      </c>
      <c r="H988" t="s">
        <v>1422</v>
      </c>
      <c r="I988" t="s">
        <v>1423</v>
      </c>
      <c r="J988" t="s">
        <v>1424</v>
      </c>
      <c r="L988" t="s">
        <v>881</v>
      </c>
      <c r="M988" t="s">
        <v>877</v>
      </c>
      <c r="N988">
        <v>9</v>
      </c>
      <c r="O988">
        <v>2.1600000000000001E-2</v>
      </c>
    </row>
    <row r="989" spans="1:15">
      <c r="A989" s="8">
        <v>38584</v>
      </c>
      <c r="B989" t="s">
        <v>84</v>
      </c>
      <c r="C989" t="s">
        <v>383</v>
      </c>
      <c r="D989">
        <v>4</v>
      </c>
      <c r="E989">
        <v>58</v>
      </c>
      <c r="F989" t="s">
        <v>1190</v>
      </c>
      <c r="G989" t="s">
        <v>1034</v>
      </c>
      <c r="H989" t="s">
        <v>1429</v>
      </c>
      <c r="I989" t="s">
        <v>1430</v>
      </c>
      <c r="J989" t="s">
        <v>1431</v>
      </c>
      <c r="L989" t="s">
        <v>881</v>
      </c>
      <c r="M989" t="s">
        <v>877</v>
      </c>
      <c r="N989">
        <v>3</v>
      </c>
      <c r="O989">
        <v>3.2399999999999998E-2</v>
      </c>
    </row>
    <row r="990" spans="1:15">
      <c r="A990" s="8">
        <v>38584</v>
      </c>
      <c r="B990" t="s">
        <v>84</v>
      </c>
      <c r="C990" t="s">
        <v>383</v>
      </c>
      <c r="D990">
        <v>4</v>
      </c>
      <c r="E990">
        <v>58</v>
      </c>
      <c r="F990" t="s">
        <v>1190</v>
      </c>
      <c r="G990" t="s">
        <v>1035</v>
      </c>
      <c r="J990" t="s">
        <v>1432</v>
      </c>
      <c r="K990" t="s">
        <v>1433</v>
      </c>
      <c r="L990" t="s">
        <v>882</v>
      </c>
      <c r="M990" t="s">
        <v>877</v>
      </c>
      <c r="N990">
        <v>9</v>
      </c>
      <c r="O990">
        <v>1E-3</v>
      </c>
    </row>
    <row r="991" spans="1:15">
      <c r="A991" s="8">
        <v>38584</v>
      </c>
      <c r="B991" t="s">
        <v>84</v>
      </c>
      <c r="C991" t="s">
        <v>383</v>
      </c>
      <c r="D991">
        <v>4</v>
      </c>
      <c r="E991">
        <v>58</v>
      </c>
      <c r="F991" t="s">
        <v>1190</v>
      </c>
      <c r="G991" t="s">
        <v>1036</v>
      </c>
      <c r="K991" t="s">
        <v>1434</v>
      </c>
      <c r="L991" t="s">
        <v>885</v>
      </c>
      <c r="M991" t="s">
        <v>877</v>
      </c>
      <c r="N991">
        <v>3</v>
      </c>
      <c r="O991">
        <v>6.0000000000000001E-3</v>
      </c>
    </row>
    <row r="992" spans="1:15">
      <c r="A992" s="8">
        <v>38584</v>
      </c>
      <c r="B992" t="s">
        <v>84</v>
      </c>
      <c r="C992" t="s">
        <v>383</v>
      </c>
      <c r="D992">
        <v>4</v>
      </c>
      <c r="E992">
        <v>58</v>
      </c>
      <c r="F992" t="s">
        <v>1190</v>
      </c>
      <c r="G992" t="s">
        <v>1127</v>
      </c>
      <c r="H992" t="s">
        <v>1612</v>
      </c>
      <c r="J992" t="s">
        <v>1613</v>
      </c>
      <c r="K992" t="s">
        <v>1534</v>
      </c>
      <c r="L992" t="s">
        <v>1094</v>
      </c>
      <c r="M992" t="s">
        <v>877</v>
      </c>
      <c r="N992">
        <v>1</v>
      </c>
      <c r="O992">
        <v>5.8799999999999998E-2</v>
      </c>
    </row>
    <row r="993" spans="1:15">
      <c r="A993" s="8">
        <v>38584</v>
      </c>
      <c r="B993" t="s">
        <v>84</v>
      </c>
      <c r="C993" t="s">
        <v>383</v>
      </c>
      <c r="D993">
        <v>4</v>
      </c>
      <c r="E993">
        <v>58</v>
      </c>
      <c r="F993" t="s">
        <v>1190</v>
      </c>
      <c r="G993" t="s">
        <v>1180</v>
      </c>
      <c r="J993" t="s">
        <v>1436</v>
      </c>
      <c r="L993" t="s">
        <v>880</v>
      </c>
      <c r="M993" t="s">
        <v>877</v>
      </c>
      <c r="N993">
        <v>15</v>
      </c>
      <c r="O993">
        <v>4.0000000000000001E-3</v>
      </c>
    </row>
    <row r="994" spans="1:15">
      <c r="A994" s="8">
        <v>38584</v>
      </c>
      <c r="B994" t="s">
        <v>84</v>
      </c>
      <c r="C994" t="s">
        <v>383</v>
      </c>
      <c r="D994">
        <v>4</v>
      </c>
      <c r="E994">
        <v>58</v>
      </c>
      <c r="F994" t="s">
        <v>1190</v>
      </c>
      <c r="G994" t="s">
        <v>1062</v>
      </c>
      <c r="H994" t="s">
        <v>1280</v>
      </c>
      <c r="I994" t="s">
        <v>1498</v>
      </c>
      <c r="J994" t="s">
        <v>1499</v>
      </c>
      <c r="L994" t="s">
        <v>1071</v>
      </c>
      <c r="M994" t="s">
        <v>877</v>
      </c>
      <c r="N994">
        <v>3</v>
      </c>
      <c r="O994">
        <v>0.1895</v>
      </c>
    </row>
    <row r="995" spans="1:15">
      <c r="A995" s="8">
        <v>38584</v>
      </c>
      <c r="B995" t="s">
        <v>84</v>
      </c>
      <c r="C995" t="s">
        <v>383</v>
      </c>
      <c r="D995">
        <v>4</v>
      </c>
      <c r="E995">
        <v>58</v>
      </c>
      <c r="F995" t="s">
        <v>1190</v>
      </c>
      <c r="G995" t="s">
        <v>1063</v>
      </c>
      <c r="H995" t="s">
        <v>1500</v>
      </c>
      <c r="I995" t="s">
        <v>1501</v>
      </c>
      <c r="J995" t="s">
        <v>1502</v>
      </c>
      <c r="L995" t="s">
        <v>881</v>
      </c>
      <c r="M995" t="s">
        <v>877</v>
      </c>
      <c r="N995">
        <v>8</v>
      </c>
      <c r="O995">
        <v>2.2599999999999999E-2</v>
      </c>
    </row>
    <row r="996" spans="1:15">
      <c r="A996" s="8">
        <v>38584</v>
      </c>
      <c r="B996" t="s">
        <v>84</v>
      </c>
      <c r="C996" t="s">
        <v>383</v>
      </c>
      <c r="D996">
        <v>4</v>
      </c>
      <c r="E996">
        <v>58</v>
      </c>
      <c r="F996" t="s">
        <v>1190</v>
      </c>
      <c r="G996" t="s">
        <v>861</v>
      </c>
      <c r="H996" t="s">
        <v>1441</v>
      </c>
      <c r="I996" t="s">
        <v>1442</v>
      </c>
      <c r="J996" t="s">
        <v>1443</v>
      </c>
      <c r="L996" t="s">
        <v>886</v>
      </c>
      <c r="M996" t="s">
        <v>877</v>
      </c>
      <c r="N996">
        <v>8</v>
      </c>
      <c r="O996">
        <v>2.64E-2</v>
      </c>
    </row>
    <row r="997" spans="1:15">
      <c r="A997" s="8">
        <v>38584</v>
      </c>
      <c r="B997" t="s">
        <v>84</v>
      </c>
      <c r="C997" t="s">
        <v>383</v>
      </c>
      <c r="D997">
        <v>4</v>
      </c>
      <c r="E997">
        <v>58</v>
      </c>
      <c r="F997" t="s">
        <v>1190</v>
      </c>
      <c r="G997" t="s">
        <v>862</v>
      </c>
      <c r="H997" t="s">
        <v>1444</v>
      </c>
      <c r="I997" t="s">
        <v>1445</v>
      </c>
      <c r="J997" t="s">
        <v>1446</v>
      </c>
      <c r="L997" t="s">
        <v>886</v>
      </c>
      <c r="M997" t="s">
        <v>877</v>
      </c>
      <c r="N997">
        <v>25</v>
      </c>
      <c r="O997">
        <v>0.86950000000000005</v>
      </c>
    </row>
    <row r="998" spans="1:15">
      <c r="A998" s="8">
        <v>38584</v>
      </c>
      <c r="B998" t="s">
        <v>84</v>
      </c>
      <c r="C998" t="s">
        <v>383</v>
      </c>
      <c r="D998">
        <v>4</v>
      </c>
      <c r="E998">
        <v>58</v>
      </c>
      <c r="F998" t="s">
        <v>1190</v>
      </c>
      <c r="G998" t="s">
        <v>863</v>
      </c>
      <c r="J998" t="s">
        <v>1447</v>
      </c>
      <c r="L998" t="s">
        <v>886</v>
      </c>
      <c r="M998" t="s">
        <v>877</v>
      </c>
      <c r="N998">
        <v>15</v>
      </c>
      <c r="O998">
        <v>3.5200000000000002E-2</v>
      </c>
    </row>
    <row r="999" spans="1:15">
      <c r="A999" s="8">
        <v>38584</v>
      </c>
      <c r="B999" t="s">
        <v>84</v>
      </c>
      <c r="C999" t="s">
        <v>383</v>
      </c>
      <c r="D999">
        <v>4</v>
      </c>
      <c r="E999">
        <v>58</v>
      </c>
      <c r="F999" t="s">
        <v>1190</v>
      </c>
      <c r="G999" t="s">
        <v>1015</v>
      </c>
      <c r="L999" t="s">
        <v>883</v>
      </c>
      <c r="M999" t="s">
        <v>883</v>
      </c>
      <c r="N999" t="s">
        <v>887</v>
      </c>
      <c r="O999">
        <v>14.5312</v>
      </c>
    </row>
    <row r="1000" spans="1:15">
      <c r="A1000" s="8">
        <v>38584</v>
      </c>
      <c r="B1000" t="s">
        <v>84</v>
      </c>
      <c r="C1000" t="s">
        <v>383</v>
      </c>
      <c r="D1000">
        <v>4</v>
      </c>
      <c r="E1000">
        <v>58</v>
      </c>
      <c r="F1000" t="s">
        <v>1190</v>
      </c>
      <c r="G1000" t="s">
        <v>1067</v>
      </c>
      <c r="H1000" t="s">
        <v>1516</v>
      </c>
      <c r="J1000" t="s">
        <v>1517</v>
      </c>
      <c r="L1000" t="s">
        <v>1072</v>
      </c>
      <c r="M1000" t="s">
        <v>877</v>
      </c>
      <c r="N1000">
        <v>1</v>
      </c>
      <c r="O1000">
        <v>6.4999999999999997E-3</v>
      </c>
    </row>
    <row r="1001" spans="1:15">
      <c r="A1001" s="8">
        <v>38584</v>
      </c>
      <c r="B1001" t="s">
        <v>84</v>
      </c>
      <c r="C1001" t="s">
        <v>383</v>
      </c>
      <c r="D1001">
        <v>4</v>
      </c>
      <c r="E1001">
        <v>58</v>
      </c>
      <c r="F1001" t="s">
        <v>1190</v>
      </c>
      <c r="G1001" t="s">
        <v>874</v>
      </c>
      <c r="H1001" t="s">
        <v>1253</v>
      </c>
      <c r="I1001" t="s">
        <v>1254</v>
      </c>
      <c r="J1001" t="s">
        <v>1255</v>
      </c>
      <c r="K1001" t="s">
        <v>1414</v>
      </c>
      <c r="L1001" t="s">
        <v>880</v>
      </c>
      <c r="M1001" t="s">
        <v>877</v>
      </c>
      <c r="N1001">
        <v>1</v>
      </c>
      <c r="O1001">
        <v>3.3E-3</v>
      </c>
    </row>
    <row r="1002" spans="1:15">
      <c r="A1002" s="8">
        <v>38584</v>
      </c>
      <c r="B1002" t="s">
        <v>84</v>
      </c>
      <c r="C1002" t="s">
        <v>383</v>
      </c>
      <c r="D1002">
        <v>4</v>
      </c>
      <c r="E1002">
        <v>58</v>
      </c>
      <c r="F1002" t="s">
        <v>1190</v>
      </c>
      <c r="G1002" t="s">
        <v>975</v>
      </c>
      <c r="H1002" t="s">
        <v>1348</v>
      </c>
      <c r="I1002" t="s">
        <v>1349</v>
      </c>
      <c r="J1002" t="s">
        <v>1350</v>
      </c>
      <c r="L1002" t="s">
        <v>886</v>
      </c>
      <c r="M1002" t="s">
        <v>877</v>
      </c>
      <c r="N1002">
        <v>2</v>
      </c>
      <c r="O1002">
        <v>5.3800000000000001E-2</v>
      </c>
    </row>
    <row r="1003" spans="1:15">
      <c r="A1003" s="8">
        <v>38584</v>
      </c>
      <c r="B1003" t="s">
        <v>84</v>
      </c>
      <c r="C1003" t="s">
        <v>383</v>
      </c>
      <c r="D1003">
        <v>4</v>
      </c>
      <c r="E1003">
        <v>58</v>
      </c>
      <c r="F1003" t="s">
        <v>1190</v>
      </c>
      <c r="G1003" t="s">
        <v>1130</v>
      </c>
      <c r="J1003" t="s">
        <v>1351</v>
      </c>
      <c r="L1003" t="s">
        <v>886</v>
      </c>
      <c r="M1003" t="s">
        <v>877</v>
      </c>
      <c r="N1003">
        <v>4</v>
      </c>
      <c r="O1003">
        <v>6.4399999999999999E-2</v>
      </c>
    </row>
    <row r="1004" spans="1:15">
      <c r="A1004" s="8">
        <v>38584</v>
      </c>
      <c r="B1004" t="s">
        <v>84</v>
      </c>
      <c r="C1004" t="s">
        <v>383</v>
      </c>
      <c r="D1004">
        <v>4</v>
      </c>
      <c r="E1004">
        <v>58</v>
      </c>
      <c r="F1004" t="s">
        <v>1190</v>
      </c>
      <c r="G1004" t="s">
        <v>875</v>
      </c>
      <c r="J1004" t="s">
        <v>1256</v>
      </c>
      <c r="L1004" t="s">
        <v>886</v>
      </c>
      <c r="M1004" t="s">
        <v>877</v>
      </c>
      <c r="N1004">
        <v>2</v>
      </c>
      <c r="O1004">
        <v>2.3E-3</v>
      </c>
    </row>
    <row r="1005" spans="1:15">
      <c r="A1005" s="8">
        <v>38584</v>
      </c>
      <c r="B1005" t="s">
        <v>84</v>
      </c>
      <c r="C1005" t="s">
        <v>383</v>
      </c>
      <c r="D1005">
        <v>4</v>
      </c>
      <c r="E1005">
        <v>58</v>
      </c>
      <c r="F1005" t="s">
        <v>1190</v>
      </c>
      <c r="G1005" t="s">
        <v>1068</v>
      </c>
      <c r="H1005" t="s">
        <v>1511</v>
      </c>
      <c r="I1005" t="s">
        <v>1512</v>
      </c>
      <c r="J1005" t="s">
        <v>1454</v>
      </c>
      <c r="L1005" t="s">
        <v>886</v>
      </c>
      <c r="M1005" t="s">
        <v>877</v>
      </c>
      <c r="N1005">
        <v>14</v>
      </c>
      <c r="O1005">
        <v>1.8700000000000001E-2</v>
      </c>
    </row>
    <row r="1006" spans="1:15">
      <c r="A1006" s="8">
        <v>38584</v>
      </c>
      <c r="B1006" t="s">
        <v>74</v>
      </c>
      <c r="C1006" t="s">
        <v>72</v>
      </c>
      <c r="D1006">
        <v>4</v>
      </c>
      <c r="E1006">
        <v>58</v>
      </c>
      <c r="F1006" t="s">
        <v>1190</v>
      </c>
      <c r="G1006" t="s">
        <v>1079</v>
      </c>
      <c r="J1006" t="s">
        <v>1079</v>
      </c>
      <c r="L1006" t="s">
        <v>881</v>
      </c>
      <c r="M1006" t="s">
        <v>877</v>
      </c>
      <c r="N1006">
        <v>2</v>
      </c>
      <c r="O1006">
        <v>8.8000000000000005E-3</v>
      </c>
    </row>
    <row r="1007" spans="1:15">
      <c r="A1007" s="8">
        <v>38584</v>
      </c>
      <c r="B1007" t="s">
        <v>84</v>
      </c>
      <c r="C1007" t="s">
        <v>383</v>
      </c>
      <c r="D1007">
        <v>6</v>
      </c>
      <c r="E1007">
        <v>60</v>
      </c>
      <c r="F1007" t="s">
        <v>354</v>
      </c>
      <c r="G1007" t="s">
        <v>1001</v>
      </c>
      <c r="H1007" t="s">
        <v>1163</v>
      </c>
      <c r="J1007" t="s">
        <v>1164</v>
      </c>
      <c r="L1007" t="s">
        <v>880</v>
      </c>
      <c r="M1007" t="s">
        <v>877</v>
      </c>
      <c r="N1007">
        <v>5</v>
      </c>
      <c r="O1007">
        <v>8.8599999999999998E-2</v>
      </c>
    </row>
    <row r="1008" spans="1:15">
      <c r="A1008" s="8">
        <v>38584</v>
      </c>
      <c r="B1008" t="s">
        <v>84</v>
      </c>
      <c r="C1008" t="s">
        <v>383</v>
      </c>
      <c r="D1008">
        <v>6</v>
      </c>
      <c r="E1008">
        <v>60</v>
      </c>
      <c r="F1008" t="s">
        <v>354</v>
      </c>
      <c r="G1008" t="s">
        <v>1002</v>
      </c>
      <c r="J1008" t="s">
        <v>1165</v>
      </c>
      <c r="L1008" t="s">
        <v>880</v>
      </c>
      <c r="M1008" t="s">
        <v>877</v>
      </c>
      <c r="N1008">
        <v>8</v>
      </c>
      <c r="O1008">
        <v>7.9000000000000001E-2</v>
      </c>
    </row>
    <row r="1009" spans="1:15">
      <c r="A1009" s="8">
        <v>38584</v>
      </c>
      <c r="B1009" t="s">
        <v>84</v>
      </c>
      <c r="C1009" t="s">
        <v>383</v>
      </c>
      <c r="D1009">
        <v>6</v>
      </c>
      <c r="E1009">
        <v>60</v>
      </c>
      <c r="F1009" t="s">
        <v>979</v>
      </c>
      <c r="G1009" t="s">
        <v>1007</v>
      </c>
      <c r="H1009" t="s">
        <v>1174</v>
      </c>
      <c r="J1009" t="s">
        <v>1175</v>
      </c>
      <c r="L1009" t="s">
        <v>879</v>
      </c>
      <c r="M1009" t="s">
        <v>877</v>
      </c>
      <c r="N1009">
        <v>5</v>
      </c>
      <c r="O1009">
        <v>0</v>
      </c>
    </row>
    <row r="1010" spans="1:15">
      <c r="A1010" s="8">
        <v>38584</v>
      </c>
      <c r="B1010" t="s">
        <v>84</v>
      </c>
      <c r="C1010" t="s">
        <v>383</v>
      </c>
      <c r="D1010">
        <v>6</v>
      </c>
      <c r="E1010">
        <v>60</v>
      </c>
      <c r="F1010" t="s">
        <v>354</v>
      </c>
      <c r="G1010" t="s">
        <v>1099</v>
      </c>
      <c r="H1010" t="s">
        <v>1550</v>
      </c>
      <c r="I1010" t="s">
        <v>1551</v>
      </c>
      <c r="J1010" t="s">
        <v>1552</v>
      </c>
      <c r="L1010" t="s">
        <v>1095</v>
      </c>
      <c r="M1010" t="s">
        <v>877</v>
      </c>
      <c r="N1010" t="s">
        <v>887</v>
      </c>
      <c r="O1010">
        <v>2.41E-2</v>
      </c>
    </row>
    <row r="1011" spans="1:15">
      <c r="A1011" s="8">
        <v>38584</v>
      </c>
      <c r="B1011" t="s">
        <v>84</v>
      </c>
      <c r="C1011" t="s">
        <v>383</v>
      </c>
      <c r="D1011">
        <v>6</v>
      </c>
      <c r="E1011">
        <v>60</v>
      </c>
      <c r="F1011" t="s">
        <v>354</v>
      </c>
      <c r="G1011" t="s">
        <v>1012</v>
      </c>
      <c r="H1011" t="s">
        <v>1385</v>
      </c>
      <c r="I1011" t="s">
        <v>1386</v>
      </c>
      <c r="J1011" t="s">
        <v>1387</v>
      </c>
      <c r="L1011" t="s">
        <v>881</v>
      </c>
      <c r="M1011" t="s">
        <v>877</v>
      </c>
      <c r="N1011">
        <v>1</v>
      </c>
      <c r="O1011">
        <v>2.5399999999999999E-2</v>
      </c>
    </row>
    <row r="1012" spans="1:15">
      <c r="A1012" s="8">
        <v>38584</v>
      </c>
      <c r="B1012" t="s">
        <v>84</v>
      </c>
      <c r="C1012" t="s">
        <v>383</v>
      </c>
      <c r="D1012">
        <v>6</v>
      </c>
      <c r="E1012">
        <v>60</v>
      </c>
      <c r="F1012" t="s">
        <v>354</v>
      </c>
      <c r="G1012" t="s">
        <v>1016</v>
      </c>
      <c r="H1012" t="s">
        <v>1393</v>
      </c>
      <c r="J1012" t="s">
        <v>1394</v>
      </c>
      <c r="L1012" t="s">
        <v>881</v>
      </c>
      <c r="M1012" t="s">
        <v>877</v>
      </c>
      <c r="N1012">
        <v>3</v>
      </c>
      <c r="O1012">
        <v>7.7999999999999996E-3</v>
      </c>
    </row>
    <row r="1013" spans="1:15">
      <c r="A1013" s="8">
        <v>38584</v>
      </c>
      <c r="B1013" t="s">
        <v>84</v>
      </c>
      <c r="C1013" t="s">
        <v>383</v>
      </c>
      <c r="D1013">
        <v>6</v>
      </c>
      <c r="E1013">
        <v>60</v>
      </c>
      <c r="F1013" t="s">
        <v>354</v>
      </c>
      <c r="G1013" t="s">
        <v>1017</v>
      </c>
      <c r="K1013" t="s">
        <v>1395</v>
      </c>
      <c r="L1013" t="s">
        <v>884</v>
      </c>
      <c r="M1013" t="s">
        <v>877</v>
      </c>
      <c r="N1013">
        <v>13</v>
      </c>
      <c r="O1013">
        <v>0</v>
      </c>
    </row>
    <row r="1014" spans="1:15">
      <c r="A1014" s="8">
        <v>38584</v>
      </c>
      <c r="B1014" t="s">
        <v>84</v>
      </c>
      <c r="C1014" t="s">
        <v>383</v>
      </c>
      <c r="D1014">
        <v>6</v>
      </c>
      <c r="E1014">
        <v>60</v>
      </c>
      <c r="F1014" t="s">
        <v>354</v>
      </c>
      <c r="G1014" t="s">
        <v>977</v>
      </c>
      <c r="H1014" t="s">
        <v>1422</v>
      </c>
      <c r="J1014" t="s">
        <v>1424</v>
      </c>
      <c r="L1014" t="s">
        <v>881</v>
      </c>
      <c r="M1014" t="s">
        <v>877</v>
      </c>
      <c r="N1014">
        <v>3</v>
      </c>
      <c r="O1014">
        <v>0</v>
      </c>
    </row>
    <row r="1015" spans="1:15">
      <c r="A1015" s="8">
        <v>38584</v>
      </c>
      <c r="B1015" t="s">
        <v>84</v>
      </c>
      <c r="C1015" t="s">
        <v>383</v>
      </c>
      <c r="D1015">
        <v>6</v>
      </c>
      <c r="E1015">
        <v>60</v>
      </c>
      <c r="F1015" t="s">
        <v>354</v>
      </c>
      <c r="G1015" t="s">
        <v>895</v>
      </c>
      <c r="H1015" t="s">
        <v>1411</v>
      </c>
      <c r="I1015" t="s">
        <v>1530</v>
      </c>
      <c r="J1015" t="s">
        <v>1413</v>
      </c>
      <c r="K1015" t="s">
        <v>1414</v>
      </c>
      <c r="L1015" t="s">
        <v>880</v>
      </c>
      <c r="M1015" t="s">
        <v>877</v>
      </c>
      <c r="N1015">
        <v>1</v>
      </c>
      <c r="O1015">
        <v>0.34799999999999998</v>
      </c>
    </row>
    <row r="1016" spans="1:15">
      <c r="A1016" s="8">
        <v>38584</v>
      </c>
      <c r="B1016" t="s">
        <v>84</v>
      </c>
      <c r="C1016" t="s">
        <v>383</v>
      </c>
      <c r="D1016">
        <v>6</v>
      </c>
      <c r="E1016">
        <v>60</v>
      </c>
      <c r="F1016" t="s">
        <v>354</v>
      </c>
      <c r="G1016" t="s">
        <v>978</v>
      </c>
      <c r="K1016" t="s">
        <v>1417</v>
      </c>
      <c r="L1016" t="s">
        <v>882</v>
      </c>
      <c r="M1016" t="s">
        <v>877</v>
      </c>
      <c r="N1016">
        <v>3</v>
      </c>
      <c r="O1016">
        <v>0</v>
      </c>
    </row>
    <row r="1017" spans="1:15">
      <c r="A1017" s="8">
        <v>38584</v>
      </c>
      <c r="B1017" t="s">
        <v>84</v>
      </c>
      <c r="C1017" t="s">
        <v>383</v>
      </c>
      <c r="D1017">
        <v>6</v>
      </c>
      <c r="E1017">
        <v>60</v>
      </c>
      <c r="F1017" t="s">
        <v>354</v>
      </c>
      <c r="G1017" t="s">
        <v>1027</v>
      </c>
      <c r="H1017" t="s">
        <v>1420</v>
      </c>
      <c r="J1017" t="s">
        <v>1421</v>
      </c>
      <c r="L1017" t="s">
        <v>881</v>
      </c>
      <c r="M1017" t="s">
        <v>877</v>
      </c>
      <c r="N1017">
        <v>1</v>
      </c>
      <c r="O1017">
        <v>0</v>
      </c>
    </row>
    <row r="1018" spans="1:15">
      <c r="A1018" s="8">
        <v>38584</v>
      </c>
      <c r="B1018" t="s">
        <v>84</v>
      </c>
      <c r="C1018" t="s">
        <v>383</v>
      </c>
      <c r="D1018">
        <v>6</v>
      </c>
      <c r="E1018">
        <v>60</v>
      </c>
      <c r="F1018" t="s">
        <v>354</v>
      </c>
      <c r="G1018" t="s">
        <v>1029</v>
      </c>
      <c r="H1018" t="s">
        <v>1422</v>
      </c>
      <c r="I1018" t="s">
        <v>1423</v>
      </c>
      <c r="J1018" t="s">
        <v>1424</v>
      </c>
      <c r="L1018" t="s">
        <v>881</v>
      </c>
      <c r="M1018" t="s">
        <v>877</v>
      </c>
      <c r="N1018">
        <v>6</v>
      </c>
      <c r="O1018">
        <v>0</v>
      </c>
    </row>
    <row r="1019" spans="1:15">
      <c r="A1019" s="8">
        <v>38584</v>
      </c>
      <c r="B1019" t="s">
        <v>84</v>
      </c>
      <c r="C1019" t="s">
        <v>383</v>
      </c>
      <c r="D1019">
        <v>6</v>
      </c>
      <c r="E1019">
        <v>60</v>
      </c>
      <c r="F1019" t="s">
        <v>354</v>
      </c>
      <c r="G1019" t="s">
        <v>967</v>
      </c>
      <c r="L1019" t="s">
        <v>883</v>
      </c>
      <c r="M1019" t="s">
        <v>883</v>
      </c>
      <c r="N1019">
        <v>1</v>
      </c>
      <c r="O1019">
        <v>1.9051</v>
      </c>
    </row>
    <row r="1020" spans="1:15">
      <c r="A1020" s="8">
        <v>38584</v>
      </c>
      <c r="B1020" t="s">
        <v>84</v>
      </c>
      <c r="C1020" t="s">
        <v>383</v>
      </c>
      <c r="D1020">
        <v>6</v>
      </c>
      <c r="E1020">
        <v>60</v>
      </c>
      <c r="F1020" t="s">
        <v>354</v>
      </c>
      <c r="G1020" t="s">
        <v>1611</v>
      </c>
      <c r="H1020" t="s">
        <v>1429</v>
      </c>
      <c r="I1020" t="s">
        <v>1430</v>
      </c>
      <c r="J1020" t="s">
        <v>1431</v>
      </c>
      <c r="L1020" t="s">
        <v>881</v>
      </c>
      <c r="M1020" t="s">
        <v>877</v>
      </c>
      <c r="N1020">
        <v>10</v>
      </c>
      <c r="O1020">
        <v>0.1182</v>
      </c>
    </row>
    <row r="1021" spans="1:15">
      <c r="A1021" s="8">
        <v>38584</v>
      </c>
      <c r="B1021" t="s">
        <v>84</v>
      </c>
      <c r="C1021" t="s">
        <v>383</v>
      </c>
      <c r="D1021">
        <v>6</v>
      </c>
      <c r="E1021">
        <v>60</v>
      </c>
      <c r="F1021" t="s">
        <v>354</v>
      </c>
      <c r="G1021" t="s">
        <v>1035</v>
      </c>
      <c r="J1021" t="s">
        <v>1432</v>
      </c>
      <c r="K1021" t="s">
        <v>1433</v>
      </c>
      <c r="L1021" t="s">
        <v>882</v>
      </c>
      <c r="M1021" t="s">
        <v>877</v>
      </c>
      <c r="N1021">
        <v>1</v>
      </c>
      <c r="O1021">
        <v>0</v>
      </c>
    </row>
    <row r="1022" spans="1:15">
      <c r="A1022" s="8">
        <v>38584</v>
      </c>
      <c r="B1022" t="s">
        <v>84</v>
      </c>
      <c r="C1022" t="s">
        <v>383</v>
      </c>
      <c r="D1022">
        <v>6</v>
      </c>
      <c r="E1022">
        <v>60</v>
      </c>
      <c r="F1022" t="s">
        <v>354</v>
      </c>
      <c r="G1022" t="s">
        <v>860</v>
      </c>
      <c r="J1022" t="s">
        <v>1436</v>
      </c>
      <c r="L1022" t="s">
        <v>880</v>
      </c>
      <c r="M1022" t="s">
        <v>877</v>
      </c>
      <c r="N1022">
        <v>2</v>
      </c>
      <c r="O1022">
        <v>0</v>
      </c>
    </row>
    <row r="1023" spans="1:15">
      <c r="A1023" s="8">
        <v>38584</v>
      </c>
      <c r="B1023" t="s">
        <v>84</v>
      </c>
      <c r="C1023" t="s">
        <v>383</v>
      </c>
      <c r="D1023">
        <v>6</v>
      </c>
      <c r="E1023">
        <v>60</v>
      </c>
      <c r="F1023" t="s">
        <v>354</v>
      </c>
      <c r="G1023" t="s">
        <v>1063</v>
      </c>
      <c r="H1023" t="s">
        <v>1500</v>
      </c>
      <c r="I1023" t="s">
        <v>1501</v>
      </c>
      <c r="J1023" t="s">
        <v>1502</v>
      </c>
      <c r="L1023" t="s">
        <v>881</v>
      </c>
      <c r="M1023" t="s">
        <v>877</v>
      </c>
      <c r="N1023">
        <v>13</v>
      </c>
      <c r="O1023">
        <v>0</v>
      </c>
    </row>
    <row r="1024" spans="1:15">
      <c r="A1024" s="8">
        <v>38584</v>
      </c>
      <c r="B1024" t="s">
        <v>84</v>
      </c>
      <c r="C1024" t="s">
        <v>383</v>
      </c>
      <c r="D1024">
        <v>6</v>
      </c>
      <c r="E1024">
        <v>60</v>
      </c>
      <c r="F1024" t="s">
        <v>354</v>
      </c>
      <c r="G1024" t="s">
        <v>863</v>
      </c>
      <c r="J1024" t="s">
        <v>1447</v>
      </c>
      <c r="L1024" t="s">
        <v>886</v>
      </c>
      <c r="M1024" t="s">
        <v>877</v>
      </c>
      <c r="N1024">
        <v>3</v>
      </c>
      <c r="O1024">
        <v>0</v>
      </c>
    </row>
    <row r="1025" spans="1:15">
      <c r="A1025" s="8">
        <v>38584</v>
      </c>
      <c r="B1025" t="s">
        <v>84</v>
      </c>
      <c r="C1025" t="s">
        <v>383</v>
      </c>
      <c r="D1025">
        <v>6</v>
      </c>
      <c r="E1025">
        <v>60</v>
      </c>
      <c r="F1025" t="s">
        <v>354</v>
      </c>
      <c r="G1025" t="s">
        <v>1558</v>
      </c>
      <c r="L1025" t="s">
        <v>883</v>
      </c>
      <c r="M1025" t="s">
        <v>883</v>
      </c>
      <c r="N1025" t="s">
        <v>887</v>
      </c>
      <c r="O1025">
        <v>10.832100000000001</v>
      </c>
    </row>
    <row r="1026" spans="1:15">
      <c r="A1026" s="8">
        <v>38584</v>
      </c>
      <c r="B1026" t="s">
        <v>84</v>
      </c>
      <c r="C1026" t="s">
        <v>383</v>
      </c>
      <c r="D1026">
        <v>6</v>
      </c>
      <c r="E1026">
        <v>60</v>
      </c>
      <c r="F1026" t="s">
        <v>354</v>
      </c>
      <c r="G1026" t="s">
        <v>871</v>
      </c>
      <c r="H1026" t="s">
        <v>1250</v>
      </c>
      <c r="J1026" t="s">
        <v>1251</v>
      </c>
      <c r="L1026" t="s">
        <v>882</v>
      </c>
      <c r="M1026" t="s">
        <v>877</v>
      </c>
      <c r="N1026">
        <v>1</v>
      </c>
      <c r="O1026">
        <v>0</v>
      </c>
    </row>
    <row r="1027" spans="1:15">
      <c r="A1027" s="8">
        <v>38584</v>
      </c>
      <c r="B1027" t="s">
        <v>84</v>
      </c>
      <c r="C1027" t="s">
        <v>383</v>
      </c>
      <c r="D1027">
        <v>6</v>
      </c>
      <c r="E1027">
        <v>60</v>
      </c>
      <c r="F1027" t="s">
        <v>979</v>
      </c>
      <c r="G1027" t="s">
        <v>1067</v>
      </c>
      <c r="H1027" t="s">
        <v>1506</v>
      </c>
      <c r="I1027" t="s">
        <v>1507</v>
      </c>
      <c r="J1027" t="s">
        <v>1508</v>
      </c>
      <c r="L1027" t="s">
        <v>1072</v>
      </c>
      <c r="M1027" t="s">
        <v>877</v>
      </c>
      <c r="N1027">
        <v>1</v>
      </c>
      <c r="O1027">
        <v>2.5999999999999999E-3</v>
      </c>
    </row>
    <row r="1028" spans="1:15">
      <c r="A1028" s="8">
        <v>38584</v>
      </c>
      <c r="B1028" t="s">
        <v>74</v>
      </c>
      <c r="C1028" t="s">
        <v>72</v>
      </c>
      <c r="D1028">
        <v>6</v>
      </c>
      <c r="E1028">
        <v>60</v>
      </c>
      <c r="F1028" t="s">
        <v>979</v>
      </c>
      <c r="G1028" t="s">
        <v>875</v>
      </c>
      <c r="J1028" t="s">
        <v>1256</v>
      </c>
      <c r="L1028" t="s">
        <v>886</v>
      </c>
      <c r="M1028" t="s">
        <v>877</v>
      </c>
      <c r="N1028">
        <v>1</v>
      </c>
      <c r="O1028">
        <v>0</v>
      </c>
    </row>
    <row r="1029" spans="1:15">
      <c r="A1029" s="8">
        <v>38586</v>
      </c>
      <c r="B1029" t="s">
        <v>503</v>
      </c>
      <c r="C1029" t="s">
        <v>570</v>
      </c>
      <c r="D1029">
        <v>9</v>
      </c>
      <c r="E1029">
        <v>63</v>
      </c>
      <c r="F1029" t="s">
        <v>521</v>
      </c>
      <c r="G1029" t="s">
        <v>1000</v>
      </c>
      <c r="L1029" t="s">
        <v>876</v>
      </c>
      <c r="M1029" t="s">
        <v>876</v>
      </c>
      <c r="N1029" t="s">
        <v>887</v>
      </c>
      <c r="O1029">
        <v>4.9756999999999998</v>
      </c>
    </row>
    <row r="1030" spans="1:15">
      <c r="A1030" s="8">
        <v>38586</v>
      </c>
      <c r="B1030" t="s">
        <v>503</v>
      </c>
      <c r="C1030" t="s">
        <v>570</v>
      </c>
      <c r="D1030">
        <v>9</v>
      </c>
      <c r="E1030">
        <v>63</v>
      </c>
      <c r="F1030" t="s">
        <v>521</v>
      </c>
      <c r="G1030" t="s">
        <v>980</v>
      </c>
      <c r="H1030" t="s">
        <v>1364</v>
      </c>
      <c r="I1030" t="s">
        <v>1365</v>
      </c>
      <c r="J1030" t="s">
        <v>1167</v>
      </c>
      <c r="L1030" t="s">
        <v>881</v>
      </c>
      <c r="M1030" t="s">
        <v>877</v>
      </c>
      <c r="N1030">
        <v>3</v>
      </c>
      <c r="O1030">
        <v>0.2</v>
      </c>
    </row>
    <row r="1031" spans="1:15">
      <c r="A1031" s="8">
        <v>38586</v>
      </c>
      <c r="B1031" t="s">
        <v>503</v>
      </c>
      <c r="C1031" t="s">
        <v>570</v>
      </c>
      <c r="D1031">
        <v>9</v>
      </c>
      <c r="E1031">
        <v>63</v>
      </c>
      <c r="F1031" t="s">
        <v>521</v>
      </c>
      <c r="G1031" t="s">
        <v>1001</v>
      </c>
      <c r="H1031" t="s">
        <v>1163</v>
      </c>
      <c r="J1031" t="s">
        <v>1164</v>
      </c>
      <c r="L1031" t="s">
        <v>880</v>
      </c>
      <c r="M1031" t="s">
        <v>877</v>
      </c>
      <c r="N1031">
        <v>68</v>
      </c>
      <c r="O1031">
        <v>5.7799999999999997E-2</v>
      </c>
    </row>
    <row r="1032" spans="1:15">
      <c r="A1032" s="8">
        <v>38586</v>
      </c>
      <c r="B1032" t="s">
        <v>503</v>
      </c>
      <c r="C1032" t="s">
        <v>570</v>
      </c>
      <c r="D1032">
        <v>9</v>
      </c>
      <c r="E1032">
        <v>63</v>
      </c>
      <c r="F1032" t="s">
        <v>521</v>
      </c>
      <c r="G1032" t="s">
        <v>1002</v>
      </c>
      <c r="J1032" t="s">
        <v>1165</v>
      </c>
      <c r="L1032" t="s">
        <v>880</v>
      </c>
      <c r="M1032" t="s">
        <v>877</v>
      </c>
      <c r="N1032">
        <v>110</v>
      </c>
      <c r="O1032">
        <v>0.67300000000000004</v>
      </c>
    </row>
    <row r="1033" spans="1:15">
      <c r="A1033" s="8">
        <v>38586</v>
      </c>
      <c r="B1033" t="s">
        <v>503</v>
      </c>
      <c r="C1033" t="s">
        <v>570</v>
      </c>
      <c r="D1033">
        <v>9</v>
      </c>
      <c r="E1033">
        <v>63</v>
      </c>
      <c r="F1033" t="s">
        <v>521</v>
      </c>
      <c r="G1033" t="s">
        <v>1003</v>
      </c>
      <c r="H1033" t="s">
        <v>1003</v>
      </c>
      <c r="I1033" t="s">
        <v>1166</v>
      </c>
      <c r="J1033" t="s">
        <v>1167</v>
      </c>
      <c r="L1033" t="s">
        <v>881</v>
      </c>
      <c r="M1033" t="s">
        <v>877</v>
      </c>
      <c r="N1033">
        <v>15</v>
      </c>
      <c r="O1033">
        <v>0.5141</v>
      </c>
    </row>
    <row r="1034" spans="1:15">
      <c r="A1034" s="8">
        <v>38586</v>
      </c>
      <c r="B1034" t="s">
        <v>503</v>
      </c>
      <c r="C1034" t="s">
        <v>248</v>
      </c>
      <c r="D1034">
        <v>9</v>
      </c>
      <c r="E1034">
        <v>63</v>
      </c>
      <c r="F1034" t="s">
        <v>521</v>
      </c>
      <c r="G1034" t="s">
        <v>1007</v>
      </c>
      <c r="H1034" t="s">
        <v>1174</v>
      </c>
      <c r="J1034" t="s">
        <v>1175</v>
      </c>
      <c r="L1034" t="s">
        <v>879</v>
      </c>
      <c r="M1034" t="s">
        <v>877</v>
      </c>
      <c r="N1034">
        <v>5</v>
      </c>
      <c r="O1034">
        <v>0.1467</v>
      </c>
    </row>
    <row r="1035" spans="1:15">
      <c r="A1035" s="8">
        <v>38586</v>
      </c>
      <c r="B1035" t="s">
        <v>503</v>
      </c>
      <c r="C1035" t="s">
        <v>248</v>
      </c>
      <c r="D1035">
        <v>9</v>
      </c>
      <c r="E1035">
        <v>63</v>
      </c>
      <c r="F1035" t="s">
        <v>521</v>
      </c>
      <c r="G1035" t="s">
        <v>1075</v>
      </c>
      <c r="L1035" t="s">
        <v>1092</v>
      </c>
      <c r="M1035" t="s">
        <v>877</v>
      </c>
      <c r="N1035" t="s">
        <v>887</v>
      </c>
      <c r="O1035">
        <v>43.589199999999998</v>
      </c>
    </row>
    <row r="1036" spans="1:15">
      <c r="A1036" s="8">
        <v>38586</v>
      </c>
      <c r="B1036" t="s">
        <v>503</v>
      </c>
      <c r="C1036" t="s">
        <v>248</v>
      </c>
      <c r="D1036">
        <v>9</v>
      </c>
      <c r="E1036">
        <v>63</v>
      </c>
      <c r="F1036" t="s">
        <v>521</v>
      </c>
      <c r="G1036" t="s">
        <v>952</v>
      </c>
      <c r="H1036" t="s">
        <v>1366</v>
      </c>
      <c r="I1036" t="s">
        <v>1367</v>
      </c>
      <c r="J1036" t="s">
        <v>1368</v>
      </c>
      <c r="K1036" t="s">
        <v>1369</v>
      </c>
      <c r="L1036" t="s">
        <v>881</v>
      </c>
      <c r="M1036" t="s">
        <v>877</v>
      </c>
      <c r="N1036">
        <v>1</v>
      </c>
      <c r="O1036">
        <v>0.3019</v>
      </c>
    </row>
    <row r="1037" spans="1:15">
      <c r="A1037" s="8">
        <v>38586</v>
      </c>
      <c r="B1037" t="s">
        <v>503</v>
      </c>
      <c r="C1037" t="s">
        <v>248</v>
      </c>
      <c r="D1037">
        <v>9</v>
      </c>
      <c r="E1037">
        <v>63</v>
      </c>
      <c r="F1037" t="s">
        <v>521</v>
      </c>
      <c r="G1037" t="s">
        <v>1082</v>
      </c>
      <c r="H1037" t="s">
        <v>1524</v>
      </c>
      <c r="I1037" t="s">
        <v>1525</v>
      </c>
      <c r="J1037" t="s">
        <v>1526</v>
      </c>
      <c r="L1037" t="s">
        <v>881</v>
      </c>
      <c r="M1037" t="s">
        <v>877</v>
      </c>
      <c r="N1037">
        <v>4</v>
      </c>
      <c r="O1037">
        <v>9.7000000000000003E-2</v>
      </c>
    </row>
    <row r="1038" spans="1:15">
      <c r="A1038" s="8">
        <v>38586</v>
      </c>
      <c r="B1038" t="s">
        <v>503</v>
      </c>
      <c r="C1038" t="s">
        <v>248</v>
      </c>
      <c r="D1038">
        <v>9</v>
      </c>
      <c r="E1038">
        <v>63</v>
      </c>
      <c r="F1038" t="s">
        <v>521</v>
      </c>
      <c r="G1038" t="s">
        <v>962</v>
      </c>
      <c r="H1038" t="s">
        <v>1603</v>
      </c>
      <c r="I1038" t="s">
        <v>1604</v>
      </c>
      <c r="J1038" t="s">
        <v>1605</v>
      </c>
      <c r="K1038" t="s">
        <v>1606</v>
      </c>
      <c r="L1038" t="s">
        <v>882</v>
      </c>
      <c r="M1038" t="s">
        <v>877</v>
      </c>
      <c r="N1038">
        <v>6</v>
      </c>
      <c r="O1038">
        <v>5.8700000000000002E-2</v>
      </c>
    </row>
    <row r="1039" spans="1:15">
      <c r="A1039" s="8">
        <v>38586</v>
      </c>
      <c r="B1039" t="s">
        <v>503</v>
      </c>
      <c r="C1039" t="s">
        <v>248</v>
      </c>
      <c r="D1039">
        <v>9</v>
      </c>
      <c r="E1039">
        <v>63</v>
      </c>
      <c r="F1039" t="s">
        <v>1181</v>
      </c>
      <c r="G1039" t="s">
        <v>1099</v>
      </c>
      <c r="H1039" t="s">
        <v>1550</v>
      </c>
      <c r="I1039" t="s">
        <v>1551</v>
      </c>
      <c r="J1039" t="s">
        <v>1552</v>
      </c>
      <c r="L1039" t="s">
        <v>1095</v>
      </c>
      <c r="M1039" t="s">
        <v>877</v>
      </c>
      <c r="N1039">
        <v>4</v>
      </c>
      <c r="O1039">
        <v>0.7863</v>
      </c>
    </row>
    <row r="1040" spans="1:15">
      <c r="A1040" s="8">
        <v>38586</v>
      </c>
      <c r="B1040" t="s">
        <v>503</v>
      </c>
      <c r="C1040" t="s">
        <v>248</v>
      </c>
      <c r="D1040">
        <v>9</v>
      </c>
      <c r="E1040">
        <v>63</v>
      </c>
      <c r="F1040" t="s">
        <v>521</v>
      </c>
      <c r="G1040" t="s">
        <v>1011</v>
      </c>
      <c r="H1040" t="s">
        <v>1382</v>
      </c>
      <c r="I1040" t="s">
        <v>1383</v>
      </c>
      <c r="J1040" t="s">
        <v>1384</v>
      </c>
      <c r="L1040" t="s">
        <v>882</v>
      </c>
      <c r="M1040" t="s">
        <v>877</v>
      </c>
      <c r="N1040">
        <v>6</v>
      </c>
      <c r="O1040">
        <v>0.25790000000000002</v>
      </c>
    </row>
    <row r="1041" spans="1:15">
      <c r="A1041" s="8">
        <v>38586</v>
      </c>
      <c r="B1041" t="s">
        <v>503</v>
      </c>
      <c r="C1041" t="s">
        <v>248</v>
      </c>
      <c r="D1041">
        <v>9</v>
      </c>
      <c r="E1041">
        <v>63</v>
      </c>
      <c r="F1041" t="s">
        <v>521</v>
      </c>
      <c r="G1041" t="s">
        <v>981</v>
      </c>
      <c r="L1041" t="s">
        <v>880</v>
      </c>
      <c r="M1041" t="s">
        <v>877</v>
      </c>
      <c r="N1041">
        <v>17</v>
      </c>
      <c r="O1041">
        <v>0.57879999999999998</v>
      </c>
    </row>
    <row r="1042" spans="1:15">
      <c r="A1042" s="8">
        <v>38586</v>
      </c>
      <c r="B1042" t="s">
        <v>503</v>
      </c>
      <c r="C1042" t="s">
        <v>248</v>
      </c>
      <c r="D1042">
        <v>9</v>
      </c>
      <c r="E1042">
        <v>63</v>
      </c>
      <c r="F1042" t="s">
        <v>521</v>
      </c>
      <c r="G1042" t="s">
        <v>894</v>
      </c>
      <c r="H1042" t="s">
        <v>1385</v>
      </c>
      <c r="I1042" t="s">
        <v>1269</v>
      </c>
      <c r="J1042" t="s">
        <v>1387</v>
      </c>
      <c r="L1042" t="s">
        <v>881</v>
      </c>
      <c r="M1042" t="s">
        <v>877</v>
      </c>
      <c r="N1042">
        <v>1</v>
      </c>
      <c r="O1042">
        <v>2.0000000000000001E-4</v>
      </c>
    </row>
    <row r="1043" spans="1:15">
      <c r="A1043" s="8">
        <v>38586</v>
      </c>
      <c r="B1043" t="s">
        <v>503</v>
      </c>
      <c r="C1043" t="s">
        <v>248</v>
      </c>
      <c r="D1043">
        <v>9</v>
      </c>
      <c r="E1043">
        <v>63</v>
      </c>
      <c r="F1043" t="s">
        <v>521</v>
      </c>
      <c r="G1043" t="s">
        <v>1012</v>
      </c>
      <c r="H1043" t="s">
        <v>1385</v>
      </c>
      <c r="I1043" t="s">
        <v>1386</v>
      </c>
      <c r="J1043" t="s">
        <v>1387</v>
      </c>
      <c r="L1043" t="s">
        <v>881</v>
      </c>
      <c r="M1043" t="s">
        <v>877</v>
      </c>
      <c r="N1043">
        <v>3</v>
      </c>
      <c r="O1043">
        <v>0.82189999999999996</v>
      </c>
    </row>
    <row r="1044" spans="1:15">
      <c r="A1044" s="8">
        <v>38586</v>
      </c>
      <c r="B1044" t="s">
        <v>503</v>
      </c>
      <c r="C1044" t="s">
        <v>248</v>
      </c>
      <c r="D1044">
        <v>9</v>
      </c>
      <c r="E1044">
        <v>63</v>
      </c>
      <c r="F1044" t="s">
        <v>521</v>
      </c>
      <c r="G1044" t="s">
        <v>1015</v>
      </c>
      <c r="L1044" t="s">
        <v>883</v>
      </c>
      <c r="M1044" t="s">
        <v>883</v>
      </c>
      <c r="N1044" t="s">
        <v>887</v>
      </c>
      <c r="O1044">
        <v>105.90880000000001</v>
      </c>
    </row>
    <row r="1045" spans="1:15">
      <c r="A1045" s="8">
        <v>38586</v>
      </c>
      <c r="B1045" t="s">
        <v>503</v>
      </c>
      <c r="C1045" t="s">
        <v>248</v>
      </c>
      <c r="D1045">
        <v>9</v>
      </c>
      <c r="E1045">
        <v>63</v>
      </c>
      <c r="F1045" t="s">
        <v>1181</v>
      </c>
      <c r="G1045" t="s">
        <v>1090</v>
      </c>
      <c r="H1045" t="s">
        <v>1547</v>
      </c>
      <c r="J1045" t="s">
        <v>1548</v>
      </c>
      <c r="L1045" t="s">
        <v>881</v>
      </c>
      <c r="M1045" t="s">
        <v>877</v>
      </c>
      <c r="N1045">
        <v>2</v>
      </c>
      <c r="O1045">
        <v>7.2300000000000003E-2</v>
      </c>
    </row>
    <row r="1046" spans="1:15">
      <c r="A1046" s="8">
        <v>38586</v>
      </c>
      <c r="B1046" t="s">
        <v>503</v>
      </c>
      <c r="C1046" t="s">
        <v>248</v>
      </c>
      <c r="D1046">
        <v>9</v>
      </c>
      <c r="E1046">
        <v>63</v>
      </c>
      <c r="F1046" t="s">
        <v>1181</v>
      </c>
      <c r="G1046" t="s">
        <v>1016</v>
      </c>
      <c r="H1046" t="s">
        <v>1393</v>
      </c>
      <c r="J1046" t="s">
        <v>1394</v>
      </c>
      <c r="L1046" t="s">
        <v>881</v>
      </c>
      <c r="M1046" t="s">
        <v>877</v>
      </c>
      <c r="N1046">
        <v>80</v>
      </c>
      <c r="O1046">
        <v>0.36570000000000003</v>
      </c>
    </row>
    <row r="1047" spans="1:15">
      <c r="A1047" s="8">
        <v>38586</v>
      </c>
      <c r="B1047" t="s">
        <v>503</v>
      </c>
      <c r="C1047" t="s">
        <v>248</v>
      </c>
      <c r="D1047">
        <v>9</v>
      </c>
      <c r="E1047">
        <v>63</v>
      </c>
      <c r="F1047" t="s">
        <v>1181</v>
      </c>
      <c r="G1047" t="s">
        <v>1017</v>
      </c>
      <c r="K1047" t="s">
        <v>1395</v>
      </c>
      <c r="L1047" t="s">
        <v>884</v>
      </c>
      <c r="M1047" t="s">
        <v>877</v>
      </c>
      <c r="N1047">
        <v>130</v>
      </c>
      <c r="O1047">
        <v>0.16139999999999999</v>
      </c>
    </row>
    <row r="1048" spans="1:15">
      <c r="A1048" s="8">
        <v>38586</v>
      </c>
      <c r="B1048" t="s">
        <v>503</v>
      </c>
      <c r="C1048" t="s">
        <v>248</v>
      </c>
      <c r="D1048">
        <v>9</v>
      </c>
      <c r="E1048">
        <v>63</v>
      </c>
      <c r="F1048" t="s">
        <v>1181</v>
      </c>
      <c r="G1048" t="s">
        <v>1018</v>
      </c>
      <c r="H1048" t="s">
        <v>1396</v>
      </c>
      <c r="I1048" t="s">
        <v>1397</v>
      </c>
      <c r="J1048" t="s">
        <v>1398</v>
      </c>
      <c r="L1048" t="s">
        <v>881</v>
      </c>
      <c r="M1048" t="s">
        <v>877</v>
      </c>
      <c r="N1048">
        <v>9</v>
      </c>
      <c r="O1048">
        <v>2.1899999999999999E-2</v>
      </c>
    </row>
    <row r="1049" spans="1:15">
      <c r="A1049" s="8">
        <v>38586</v>
      </c>
      <c r="B1049" t="s">
        <v>503</v>
      </c>
      <c r="C1049" t="s">
        <v>248</v>
      </c>
      <c r="D1049">
        <v>9</v>
      </c>
      <c r="E1049">
        <v>63</v>
      </c>
      <c r="F1049" t="s">
        <v>1181</v>
      </c>
      <c r="G1049" t="s">
        <v>1020</v>
      </c>
      <c r="H1049" t="s">
        <v>1176</v>
      </c>
      <c r="J1049" t="s">
        <v>1376</v>
      </c>
      <c r="L1049" t="s">
        <v>880</v>
      </c>
      <c r="M1049" t="s">
        <v>877</v>
      </c>
      <c r="N1049">
        <v>5</v>
      </c>
      <c r="O1049">
        <v>8.7900000000000006E-2</v>
      </c>
    </row>
    <row r="1050" spans="1:15">
      <c r="A1050" s="8">
        <v>38586</v>
      </c>
      <c r="B1050" t="s">
        <v>503</v>
      </c>
      <c r="C1050" t="s">
        <v>248</v>
      </c>
      <c r="D1050">
        <v>9</v>
      </c>
      <c r="E1050">
        <v>63</v>
      </c>
      <c r="F1050" t="s">
        <v>1181</v>
      </c>
      <c r="G1050" t="s">
        <v>1021</v>
      </c>
      <c r="H1050" t="s">
        <v>1402</v>
      </c>
      <c r="J1050" t="s">
        <v>1403</v>
      </c>
      <c r="L1050" t="s">
        <v>880</v>
      </c>
      <c r="M1050" t="s">
        <v>877</v>
      </c>
      <c r="N1050">
        <v>5</v>
      </c>
      <c r="O1050">
        <v>0.70269999999999999</v>
      </c>
    </row>
    <row r="1051" spans="1:15">
      <c r="A1051" s="8">
        <v>38586</v>
      </c>
      <c r="B1051" t="s">
        <v>503</v>
      </c>
      <c r="C1051" t="s">
        <v>248</v>
      </c>
      <c r="D1051">
        <v>9</v>
      </c>
      <c r="E1051">
        <v>63</v>
      </c>
      <c r="F1051" t="s">
        <v>1181</v>
      </c>
      <c r="G1051" t="s">
        <v>956</v>
      </c>
      <c r="H1051" t="s">
        <v>1404</v>
      </c>
      <c r="I1051" t="s">
        <v>1405</v>
      </c>
      <c r="J1051" t="s">
        <v>1406</v>
      </c>
      <c r="K1051" t="s">
        <v>1407</v>
      </c>
      <c r="L1051" t="s">
        <v>882</v>
      </c>
      <c r="M1051" t="s">
        <v>877</v>
      </c>
      <c r="N1051">
        <v>11</v>
      </c>
      <c r="O1051">
        <v>0.4113</v>
      </c>
    </row>
    <row r="1052" spans="1:15">
      <c r="A1052" s="8">
        <v>38586</v>
      </c>
      <c r="B1052" t="s">
        <v>503</v>
      </c>
      <c r="C1052" t="s">
        <v>248</v>
      </c>
      <c r="D1052">
        <v>9</v>
      </c>
      <c r="E1052">
        <v>63</v>
      </c>
      <c r="F1052" t="s">
        <v>1181</v>
      </c>
      <c r="G1052" t="s">
        <v>1135</v>
      </c>
      <c r="H1052" t="s">
        <v>1408</v>
      </c>
      <c r="I1052" t="s">
        <v>1409</v>
      </c>
      <c r="J1052" t="s">
        <v>1410</v>
      </c>
      <c r="L1052" t="s">
        <v>881</v>
      </c>
      <c r="M1052" t="s">
        <v>877</v>
      </c>
      <c r="N1052">
        <v>7</v>
      </c>
      <c r="O1052">
        <v>0</v>
      </c>
    </row>
    <row r="1053" spans="1:15">
      <c r="A1053" s="8">
        <v>38586</v>
      </c>
      <c r="B1053" t="s">
        <v>503</v>
      </c>
      <c r="C1053" t="s">
        <v>248</v>
      </c>
      <c r="D1053">
        <v>9</v>
      </c>
      <c r="E1053">
        <v>63</v>
      </c>
      <c r="F1053" t="s">
        <v>1181</v>
      </c>
      <c r="G1053" t="s">
        <v>1178</v>
      </c>
      <c r="H1053" t="s">
        <v>1422</v>
      </c>
      <c r="J1053" t="s">
        <v>1424</v>
      </c>
      <c r="L1053" t="s">
        <v>881</v>
      </c>
      <c r="M1053" t="s">
        <v>877</v>
      </c>
      <c r="N1053">
        <v>6</v>
      </c>
      <c r="O1053">
        <v>0.17230000000000001</v>
      </c>
    </row>
    <row r="1054" spans="1:15">
      <c r="A1054" s="8">
        <v>38586</v>
      </c>
      <c r="B1054" t="s">
        <v>503</v>
      </c>
      <c r="C1054" t="s">
        <v>248</v>
      </c>
      <c r="D1054">
        <v>9</v>
      </c>
      <c r="E1054">
        <v>63</v>
      </c>
      <c r="F1054" t="s">
        <v>1181</v>
      </c>
      <c r="G1054" t="s">
        <v>978</v>
      </c>
      <c r="K1054" t="s">
        <v>1417</v>
      </c>
      <c r="L1054" t="s">
        <v>882</v>
      </c>
      <c r="M1054" t="s">
        <v>877</v>
      </c>
      <c r="N1054">
        <v>45</v>
      </c>
      <c r="O1054">
        <v>0.223</v>
      </c>
    </row>
    <row r="1055" spans="1:15">
      <c r="A1055" s="8">
        <v>38586</v>
      </c>
      <c r="B1055" t="s">
        <v>503</v>
      </c>
      <c r="C1055" t="s">
        <v>248</v>
      </c>
      <c r="D1055">
        <v>9</v>
      </c>
      <c r="E1055">
        <v>63</v>
      </c>
      <c r="F1055" t="s">
        <v>1181</v>
      </c>
      <c r="G1055" t="s">
        <v>1626</v>
      </c>
      <c r="H1055" t="s">
        <v>1085</v>
      </c>
      <c r="J1055" t="s">
        <v>1276</v>
      </c>
      <c r="L1055" t="s">
        <v>881</v>
      </c>
      <c r="M1055" t="s">
        <v>877</v>
      </c>
      <c r="N1055">
        <v>3</v>
      </c>
      <c r="O1055">
        <v>1.1652</v>
      </c>
    </row>
    <row r="1056" spans="1:15">
      <c r="A1056" s="8">
        <v>38586</v>
      </c>
      <c r="B1056" t="s">
        <v>503</v>
      </c>
      <c r="C1056" t="s">
        <v>248</v>
      </c>
      <c r="D1056">
        <v>9</v>
      </c>
      <c r="E1056">
        <v>63</v>
      </c>
      <c r="F1056" t="s">
        <v>1181</v>
      </c>
      <c r="G1056" t="s">
        <v>1027</v>
      </c>
      <c r="H1056" t="s">
        <v>1418</v>
      </c>
      <c r="J1056" t="s">
        <v>1419</v>
      </c>
      <c r="L1056" t="s">
        <v>881</v>
      </c>
      <c r="M1056" t="s">
        <v>877</v>
      </c>
      <c r="N1056">
        <v>123</v>
      </c>
      <c r="O1056">
        <v>1.7546999999999999</v>
      </c>
    </row>
    <row r="1057" spans="1:15">
      <c r="A1057" s="8">
        <v>38586</v>
      </c>
      <c r="B1057" t="s">
        <v>503</v>
      </c>
      <c r="C1057" t="s">
        <v>248</v>
      </c>
      <c r="D1057">
        <v>9</v>
      </c>
      <c r="E1057">
        <v>63</v>
      </c>
      <c r="F1057" t="s">
        <v>1181</v>
      </c>
      <c r="G1057" t="s">
        <v>1028</v>
      </c>
      <c r="H1057" t="s">
        <v>1420</v>
      </c>
      <c r="J1057" t="s">
        <v>1421</v>
      </c>
      <c r="L1057" t="s">
        <v>881</v>
      </c>
      <c r="M1057" t="s">
        <v>877</v>
      </c>
      <c r="N1057">
        <v>22</v>
      </c>
      <c r="O1057">
        <v>0.1115</v>
      </c>
    </row>
    <row r="1058" spans="1:15">
      <c r="A1058" s="8">
        <v>38586</v>
      </c>
      <c r="B1058" t="s">
        <v>503</v>
      </c>
      <c r="C1058" t="s">
        <v>248</v>
      </c>
      <c r="D1058">
        <v>9</v>
      </c>
      <c r="E1058">
        <v>63</v>
      </c>
      <c r="F1058" t="s">
        <v>1181</v>
      </c>
      <c r="G1058" t="s">
        <v>1029</v>
      </c>
      <c r="H1058" t="s">
        <v>1422</v>
      </c>
      <c r="I1058" t="s">
        <v>1423</v>
      </c>
      <c r="J1058" t="s">
        <v>1424</v>
      </c>
      <c r="L1058" t="s">
        <v>881</v>
      </c>
      <c r="M1058" t="s">
        <v>877</v>
      </c>
      <c r="N1058">
        <v>85</v>
      </c>
      <c r="O1058">
        <v>0.20419999999999999</v>
      </c>
    </row>
    <row r="1059" spans="1:15">
      <c r="A1059" s="8">
        <v>38586</v>
      </c>
      <c r="B1059" t="s">
        <v>503</v>
      </c>
      <c r="C1059" t="s">
        <v>248</v>
      </c>
      <c r="D1059">
        <v>9</v>
      </c>
      <c r="E1059">
        <v>63</v>
      </c>
      <c r="F1059" t="s">
        <v>1181</v>
      </c>
      <c r="G1059" t="s">
        <v>1030</v>
      </c>
      <c r="H1059" t="s">
        <v>1422</v>
      </c>
      <c r="I1059" t="s">
        <v>1423</v>
      </c>
      <c r="J1059" t="s">
        <v>1424</v>
      </c>
      <c r="L1059" t="s">
        <v>881</v>
      </c>
      <c r="M1059" t="s">
        <v>877</v>
      </c>
      <c r="N1059">
        <v>11</v>
      </c>
      <c r="O1059">
        <v>0.50619999999999998</v>
      </c>
    </row>
    <row r="1060" spans="1:15">
      <c r="A1060" s="8">
        <v>38586</v>
      </c>
      <c r="B1060" t="s">
        <v>503</v>
      </c>
      <c r="C1060" t="s">
        <v>248</v>
      </c>
      <c r="D1060">
        <v>9</v>
      </c>
      <c r="E1060">
        <v>63</v>
      </c>
      <c r="F1060" t="s">
        <v>1181</v>
      </c>
      <c r="G1060" t="s">
        <v>1032</v>
      </c>
      <c r="H1060" t="s">
        <v>1426</v>
      </c>
      <c r="J1060" t="s">
        <v>1427</v>
      </c>
      <c r="L1060" t="s">
        <v>880</v>
      </c>
      <c r="M1060" t="s">
        <v>877</v>
      </c>
      <c r="N1060">
        <v>30</v>
      </c>
      <c r="O1060">
        <v>0.86460000000000004</v>
      </c>
    </row>
    <row r="1061" spans="1:15">
      <c r="A1061" s="8">
        <v>38586</v>
      </c>
      <c r="B1061" t="s">
        <v>503</v>
      </c>
      <c r="C1061" t="s">
        <v>248</v>
      </c>
      <c r="D1061">
        <v>9</v>
      </c>
      <c r="E1061">
        <v>63</v>
      </c>
      <c r="F1061" t="s">
        <v>1181</v>
      </c>
      <c r="G1061" t="s">
        <v>1033</v>
      </c>
      <c r="H1061" t="s">
        <v>966</v>
      </c>
      <c r="J1061" t="s">
        <v>1428</v>
      </c>
      <c r="L1061" t="s">
        <v>881</v>
      </c>
      <c r="M1061" t="s">
        <v>877</v>
      </c>
      <c r="N1061">
        <v>3</v>
      </c>
      <c r="O1061">
        <v>1.0699999999999999E-2</v>
      </c>
    </row>
    <row r="1062" spans="1:15">
      <c r="A1062" s="8">
        <v>38586</v>
      </c>
      <c r="B1062" t="s">
        <v>503</v>
      </c>
      <c r="C1062" t="s">
        <v>248</v>
      </c>
      <c r="D1062">
        <v>9</v>
      </c>
      <c r="E1062">
        <v>63</v>
      </c>
      <c r="F1062" t="s">
        <v>1181</v>
      </c>
      <c r="G1062" t="s">
        <v>1034</v>
      </c>
      <c r="H1062" t="s">
        <v>1429</v>
      </c>
      <c r="I1062" t="s">
        <v>1430</v>
      </c>
      <c r="J1062" t="s">
        <v>1431</v>
      </c>
      <c r="L1062" t="s">
        <v>881</v>
      </c>
      <c r="M1062" t="s">
        <v>877</v>
      </c>
      <c r="N1062">
        <v>25</v>
      </c>
      <c r="O1062">
        <v>8.8900000000000007E-2</v>
      </c>
    </row>
    <row r="1063" spans="1:15">
      <c r="A1063" s="8">
        <v>38586</v>
      </c>
      <c r="B1063" t="s">
        <v>503</v>
      </c>
      <c r="C1063" t="s">
        <v>248</v>
      </c>
      <c r="D1063">
        <v>9</v>
      </c>
      <c r="E1063">
        <v>63</v>
      </c>
      <c r="F1063" t="s">
        <v>1181</v>
      </c>
      <c r="G1063" t="s">
        <v>1035</v>
      </c>
      <c r="J1063" t="s">
        <v>1432</v>
      </c>
      <c r="K1063" t="s">
        <v>1433</v>
      </c>
      <c r="L1063" t="s">
        <v>882</v>
      </c>
      <c r="M1063" t="s">
        <v>877</v>
      </c>
      <c r="N1063">
        <v>3</v>
      </c>
      <c r="O1063">
        <v>6.3E-3</v>
      </c>
    </row>
    <row r="1064" spans="1:15">
      <c r="A1064" s="8">
        <v>38586</v>
      </c>
      <c r="B1064" t="s">
        <v>503</v>
      </c>
      <c r="C1064" t="s">
        <v>248</v>
      </c>
      <c r="D1064">
        <v>9</v>
      </c>
      <c r="E1064">
        <v>63</v>
      </c>
      <c r="F1064" t="s">
        <v>1181</v>
      </c>
      <c r="G1064" t="s">
        <v>1179</v>
      </c>
      <c r="H1064" t="s">
        <v>1085</v>
      </c>
      <c r="J1064" t="s">
        <v>1276</v>
      </c>
      <c r="L1064" t="s">
        <v>881</v>
      </c>
      <c r="M1064" t="s">
        <v>877</v>
      </c>
      <c r="N1064">
        <v>2</v>
      </c>
      <c r="O1064">
        <v>0.14019999999999999</v>
      </c>
    </row>
    <row r="1065" spans="1:15">
      <c r="A1065" s="8">
        <v>38586</v>
      </c>
      <c r="B1065" t="s">
        <v>503</v>
      </c>
      <c r="C1065" t="s">
        <v>248</v>
      </c>
      <c r="D1065">
        <v>9</v>
      </c>
      <c r="E1065">
        <v>63</v>
      </c>
      <c r="F1065" t="s">
        <v>1181</v>
      </c>
      <c r="G1065" t="s">
        <v>1180</v>
      </c>
      <c r="J1065" t="s">
        <v>1436</v>
      </c>
      <c r="L1065" t="s">
        <v>880</v>
      </c>
      <c r="M1065" t="s">
        <v>877</v>
      </c>
      <c r="N1065">
        <v>54</v>
      </c>
      <c r="O1065">
        <v>0.12189999999999999</v>
      </c>
    </row>
    <row r="1066" spans="1:15">
      <c r="A1066" s="8">
        <v>38586</v>
      </c>
      <c r="B1066" t="s">
        <v>503</v>
      </c>
      <c r="C1066" t="s">
        <v>248</v>
      </c>
      <c r="D1066">
        <v>9</v>
      </c>
      <c r="E1066">
        <v>63</v>
      </c>
      <c r="F1066" t="s">
        <v>1181</v>
      </c>
      <c r="G1066" t="s">
        <v>1062</v>
      </c>
      <c r="H1066" t="s">
        <v>1280</v>
      </c>
      <c r="I1066" t="s">
        <v>1498</v>
      </c>
      <c r="J1066" t="s">
        <v>1499</v>
      </c>
      <c r="L1066" t="s">
        <v>1071</v>
      </c>
      <c r="M1066" t="s">
        <v>877</v>
      </c>
      <c r="N1066">
        <v>2</v>
      </c>
      <c r="O1066">
        <v>0.18</v>
      </c>
    </row>
    <row r="1067" spans="1:15">
      <c r="A1067" s="8">
        <v>38586</v>
      </c>
      <c r="B1067" t="s">
        <v>503</v>
      </c>
      <c r="C1067" t="s">
        <v>248</v>
      </c>
      <c r="D1067">
        <v>9</v>
      </c>
      <c r="E1067">
        <v>63</v>
      </c>
      <c r="F1067" t="s">
        <v>1181</v>
      </c>
      <c r="G1067" t="s">
        <v>1063</v>
      </c>
      <c r="H1067" t="s">
        <v>1500</v>
      </c>
      <c r="I1067" t="s">
        <v>1501</v>
      </c>
      <c r="J1067" t="s">
        <v>1502</v>
      </c>
      <c r="L1067" t="s">
        <v>881</v>
      </c>
      <c r="M1067" t="s">
        <v>877</v>
      </c>
      <c r="N1067">
        <v>110</v>
      </c>
      <c r="O1067">
        <v>0.45390000000000003</v>
      </c>
    </row>
    <row r="1068" spans="1:15">
      <c r="A1068" s="8">
        <v>38586</v>
      </c>
      <c r="B1068" t="s">
        <v>503</v>
      </c>
      <c r="C1068" t="s">
        <v>248</v>
      </c>
      <c r="D1068">
        <v>9</v>
      </c>
      <c r="E1068">
        <v>63</v>
      </c>
      <c r="F1068" t="s">
        <v>1181</v>
      </c>
      <c r="G1068" t="s">
        <v>861</v>
      </c>
      <c r="H1068" t="s">
        <v>1441</v>
      </c>
      <c r="I1068" t="s">
        <v>1442</v>
      </c>
      <c r="J1068" t="s">
        <v>1443</v>
      </c>
      <c r="L1068" t="s">
        <v>886</v>
      </c>
      <c r="M1068" t="s">
        <v>877</v>
      </c>
      <c r="N1068">
        <v>4</v>
      </c>
      <c r="O1068">
        <v>0.27410000000000001</v>
      </c>
    </row>
    <row r="1069" spans="1:15">
      <c r="A1069" s="8">
        <v>38586</v>
      </c>
      <c r="B1069" t="s">
        <v>503</v>
      </c>
      <c r="C1069" t="s">
        <v>248</v>
      </c>
      <c r="D1069">
        <v>9</v>
      </c>
      <c r="E1069">
        <v>63</v>
      </c>
      <c r="F1069" t="s">
        <v>1181</v>
      </c>
      <c r="G1069" t="s">
        <v>862</v>
      </c>
      <c r="H1069" t="s">
        <v>1444</v>
      </c>
      <c r="I1069" t="s">
        <v>1445</v>
      </c>
      <c r="J1069" t="s">
        <v>1446</v>
      </c>
      <c r="L1069" t="s">
        <v>886</v>
      </c>
      <c r="M1069" t="s">
        <v>877</v>
      </c>
      <c r="N1069">
        <v>18</v>
      </c>
      <c r="O1069">
        <v>0.60719999999999996</v>
      </c>
    </row>
    <row r="1070" spans="1:15">
      <c r="A1070" s="8">
        <v>38586</v>
      </c>
      <c r="B1070" t="s">
        <v>503</v>
      </c>
      <c r="C1070" t="s">
        <v>248</v>
      </c>
      <c r="D1070">
        <v>9</v>
      </c>
      <c r="E1070">
        <v>63</v>
      </c>
      <c r="F1070" t="s">
        <v>1181</v>
      </c>
      <c r="G1070" t="s">
        <v>863</v>
      </c>
      <c r="J1070" t="s">
        <v>1447</v>
      </c>
      <c r="L1070" t="s">
        <v>886</v>
      </c>
      <c r="M1070" t="s">
        <v>877</v>
      </c>
      <c r="N1070">
        <v>1</v>
      </c>
      <c r="O1070">
        <v>0</v>
      </c>
    </row>
    <row r="1071" spans="1:15">
      <c r="A1071" s="8">
        <v>38586</v>
      </c>
      <c r="B1071" t="s">
        <v>503</v>
      </c>
      <c r="C1071" t="s">
        <v>248</v>
      </c>
      <c r="D1071">
        <v>9</v>
      </c>
      <c r="E1071">
        <v>63</v>
      </c>
      <c r="F1071" t="s">
        <v>1181</v>
      </c>
      <c r="G1071" t="s">
        <v>865</v>
      </c>
      <c r="H1071" t="s">
        <v>1451</v>
      </c>
      <c r="J1071" t="s">
        <v>1447</v>
      </c>
      <c r="L1071" t="s">
        <v>886</v>
      </c>
      <c r="M1071" t="s">
        <v>877</v>
      </c>
      <c r="N1071">
        <v>12</v>
      </c>
      <c r="O1071">
        <v>0</v>
      </c>
    </row>
    <row r="1072" spans="1:15">
      <c r="A1072" s="8">
        <v>38586</v>
      </c>
      <c r="B1072" t="s">
        <v>503</v>
      </c>
      <c r="C1072" t="s">
        <v>248</v>
      </c>
      <c r="D1072">
        <v>9</v>
      </c>
      <c r="E1072">
        <v>63</v>
      </c>
      <c r="F1072" t="s">
        <v>1181</v>
      </c>
      <c r="G1072" t="s">
        <v>867</v>
      </c>
      <c r="H1072" t="s">
        <v>1455</v>
      </c>
      <c r="I1072" t="s">
        <v>1456</v>
      </c>
      <c r="J1072" t="s">
        <v>1457</v>
      </c>
      <c r="L1072" t="s">
        <v>886</v>
      </c>
      <c r="M1072" t="s">
        <v>877</v>
      </c>
      <c r="N1072">
        <v>5</v>
      </c>
      <c r="O1072">
        <v>2.1100000000000001E-2</v>
      </c>
    </row>
    <row r="1073" spans="1:15">
      <c r="A1073" s="8">
        <v>38586</v>
      </c>
      <c r="B1073" t="s">
        <v>503</v>
      </c>
      <c r="C1073" t="s">
        <v>248</v>
      </c>
      <c r="D1073">
        <v>9</v>
      </c>
      <c r="E1073">
        <v>63</v>
      </c>
      <c r="F1073" t="s">
        <v>1181</v>
      </c>
      <c r="G1073" t="s">
        <v>869</v>
      </c>
      <c r="J1073" t="s">
        <v>1248</v>
      </c>
      <c r="L1073" t="s">
        <v>886</v>
      </c>
      <c r="M1073" t="s">
        <v>877</v>
      </c>
      <c r="N1073">
        <v>2</v>
      </c>
      <c r="O1073">
        <v>0</v>
      </c>
    </row>
    <row r="1074" spans="1:15">
      <c r="A1074" s="8">
        <v>38586</v>
      </c>
      <c r="B1074" t="s">
        <v>503</v>
      </c>
      <c r="C1074" t="s">
        <v>248</v>
      </c>
      <c r="D1074">
        <v>9</v>
      </c>
      <c r="E1074">
        <v>63</v>
      </c>
      <c r="F1074" t="s">
        <v>1181</v>
      </c>
      <c r="G1074" t="s">
        <v>1064</v>
      </c>
      <c r="J1074" t="s">
        <v>1503</v>
      </c>
      <c r="L1074" t="s">
        <v>886</v>
      </c>
      <c r="M1074" t="s">
        <v>877</v>
      </c>
      <c r="N1074">
        <v>2</v>
      </c>
      <c r="O1074">
        <v>1.2699999999999999E-2</v>
      </c>
    </row>
    <row r="1075" spans="1:15">
      <c r="A1075" s="8">
        <v>38586</v>
      </c>
      <c r="B1075" t="s">
        <v>503</v>
      </c>
      <c r="C1075" t="s">
        <v>248</v>
      </c>
      <c r="D1075">
        <v>9</v>
      </c>
      <c r="E1075">
        <v>63</v>
      </c>
      <c r="F1075" t="s">
        <v>1181</v>
      </c>
      <c r="G1075" t="s">
        <v>871</v>
      </c>
      <c r="H1075" t="s">
        <v>1250</v>
      </c>
      <c r="J1075" t="s">
        <v>1251</v>
      </c>
      <c r="L1075" t="s">
        <v>882</v>
      </c>
      <c r="M1075" t="s">
        <v>877</v>
      </c>
      <c r="N1075">
        <v>7</v>
      </c>
      <c r="O1075">
        <v>0.1895</v>
      </c>
    </row>
    <row r="1076" spans="1:15">
      <c r="A1076" s="8">
        <v>38586</v>
      </c>
      <c r="B1076" t="s">
        <v>503</v>
      </c>
      <c r="C1076" t="s">
        <v>248</v>
      </c>
      <c r="D1076">
        <v>9</v>
      </c>
      <c r="E1076">
        <v>63</v>
      </c>
      <c r="F1076" t="s">
        <v>1181</v>
      </c>
      <c r="G1076" t="s">
        <v>973</v>
      </c>
      <c r="H1076" t="s">
        <v>1535</v>
      </c>
      <c r="J1076" t="s">
        <v>1536</v>
      </c>
      <c r="L1076" t="s">
        <v>879</v>
      </c>
      <c r="M1076" t="s">
        <v>877</v>
      </c>
      <c r="N1076">
        <v>2</v>
      </c>
      <c r="O1076">
        <v>1.5800000000000002E-2</v>
      </c>
    </row>
    <row r="1077" spans="1:15">
      <c r="A1077" s="8">
        <v>38586</v>
      </c>
      <c r="B1077" t="s">
        <v>503</v>
      </c>
      <c r="C1077" t="s">
        <v>248</v>
      </c>
      <c r="D1077">
        <v>9</v>
      </c>
      <c r="E1077">
        <v>63</v>
      </c>
      <c r="F1077" t="s">
        <v>1181</v>
      </c>
      <c r="G1077" t="s">
        <v>874</v>
      </c>
      <c r="H1077" t="s">
        <v>1253</v>
      </c>
      <c r="I1077" t="s">
        <v>1254</v>
      </c>
      <c r="J1077" t="s">
        <v>1255</v>
      </c>
      <c r="K1077" t="s">
        <v>1414</v>
      </c>
      <c r="L1077" t="s">
        <v>880</v>
      </c>
      <c r="M1077" t="s">
        <v>877</v>
      </c>
      <c r="N1077">
        <v>14</v>
      </c>
      <c r="O1077">
        <v>8.6699999999999999E-2</v>
      </c>
    </row>
    <row r="1078" spans="1:15">
      <c r="A1078" s="8">
        <v>38586</v>
      </c>
      <c r="B1078" t="s">
        <v>503</v>
      </c>
      <c r="C1078" t="s">
        <v>248</v>
      </c>
      <c r="D1078">
        <v>9</v>
      </c>
      <c r="E1078">
        <v>63</v>
      </c>
      <c r="F1078" t="s">
        <v>1181</v>
      </c>
      <c r="G1078" t="s">
        <v>1130</v>
      </c>
      <c r="J1078" t="s">
        <v>1351</v>
      </c>
      <c r="L1078" t="s">
        <v>886</v>
      </c>
      <c r="M1078" t="s">
        <v>877</v>
      </c>
      <c r="N1078">
        <v>3</v>
      </c>
      <c r="O1078">
        <v>0</v>
      </c>
    </row>
    <row r="1079" spans="1:15">
      <c r="A1079" s="8">
        <v>38586</v>
      </c>
      <c r="B1079" t="s">
        <v>503</v>
      </c>
      <c r="C1079" t="s">
        <v>248</v>
      </c>
      <c r="D1079">
        <v>9</v>
      </c>
      <c r="E1079">
        <v>63</v>
      </c>
      <c r="F1079" t="s">
        <v>1181</v>
      </c>
      <c r="G1079" t="s">
        <v>875</v>
      </c>
      <c r="J1079" t="s">
        <v>1256</v>
      </c>
      <c r="L1079" t="s">
        <v>886</v>
      </c>
      <c r="M1079" t="s">
        <v>877</v>
      </c>
      <c r="N1079">
        <v>4</v>
      </c>
      <c r="O1079">
        <v>0</v>
      </c>
    </row>
    <row r="1080" spans="1:15">
      <c r="A1080" s="8">
        <v>38586</v>
      </c>
      <c r="B1080" t="s">
        <v>503</v>
      </c>
      <c r="C1080" t="s">
        <v>248</v>
      </c>
      <c r="D1080">
        <v>9</v>
      </c>
      <c r="E1080">
        <v>63</v>
      </c>
      <c r="F1080" t="s">
        <v>1181</v>
      </c>
      <c r="G1080" t="s">
        <v>1068</v>
      </c>
      <c r="H1080" t="s">
        <v>1511</v>
      </c>
      <c r="I1080" t="s">
        <v>1512</v>
      </c>
      <c r="J1080" t="s">
        <v>1454</v>
      </c>
      <c r="L1080" t="s">
        <v>886</v>
      </c>
      <c r="M1080" t="s">
        <v>877</v>
      </c>
      <c r="N1080">
        <v>1</v>
      </c>
      <c r="O1080">
        <v>1E-4</v>
      </c>
    </row>
    <row r="1081" spans="1:15">
      <c r="A1081" s="8">
        <v>38586</v>
      </c>
      <c r="B1081" t="s">
        <v>503</v>
      </c>
      <c r="C1081" t="s">
        <v>248</v>
      </c>
      <c r="D1081">
        <v>9</v>
      </c>
      <c r="E1081">
        <v>63</v>
      </c>
      <c r="F1081" t="s">
        <v>1181</v>
      </c>
      <c r="G1081" t="s">
        <v>1079</v>
      </c>
      <c r="H1081" t="s">
        <v>1355</v>
      </c>
      <c r="I1081" t="s">
        <v>1356</v>
      </c>
      <c r="J1081" t="s">
        <v>1079</v>
      </c>
      <c r="L1081" t="s">
        <v>881</v>
      </c>
      <c r="M1081" t="s">
        <v>877</v>
      </c>
      <c r="N1081">
        <v>2</v>
      </c>
      <c r="O1081">
        <v>8.1000000000000003E-2</v>
      </c>
    </row>
    <row r="1082" spans="1:15">
      <c r="A1082" s="8">
        <v>38534</v>
      </c>
      <c r="B1082" s="6" t="s">
        <v>675</v>
      </c>
      <c r="C1082" s="6" t="s">
        <v>915</v>
      </c>
      <c r="D1082" s="7">
        <v>1</v>
      </c>
      <c r="E1082">
        <v>31</v>
      </c>
      <c r="F1082" t="s">
        <v>62</v>
      </c>
      <c r="G1082" t="s">
        <v>1002</v>
      </c>
      <c r="J1082" t="s">
        <v>1165</v>
      </c>
      <c r="L1082" t="s">
        <v>880</v>
      </c>
      <c r="M1082" t="s">
        <v>877</v>
      </c>
      <c r="N1082">
        <v>23</v>
      </c>
      <c r="O1082">
        <v>4.1799999999999997E-2</v>
      </c>
    </row>
    <row r="1083" spans="1:15">
      <c r="A1083" s="8">
        <v>38534</v>
      </c>
      <c r="B1083" s="6" t="s">
        <v>675</v>
      </c>
      <c r="C1083" s="6" t="s">
        <v>915</v>
      </c>
      <c r="D1083" s="7">
        <v>1</v>
      </c>
      <c r="E1083">
        <v>31</v>
      </c>
      <c r="F1083" t="s">
        <v>62</v>
      </c>
      <c r="G1083" t="s">
        <v>1003</v>
      </c>
      <c r="H1083" t="s">
        <v>1003</v>
      </c>
      <c r="I1083" t="s">
        <v>1166</v>
      </c>
      <c r="J1083" t="s">
        <v>1167</v>
      </c>
      <c r="L1083" t="s">
        <v>881</v>
      </c>
      <c r="M1083" t="s">
        <v>877</v>
      </c>
      <c r="N1083">
        <v>2</v>
      </c>
      <c r="O1083">
        <v>2.3E-3</v>
      </c>
    </row>
    <row r="1084" spans="1:15">
      <c r="A1084" s="8">
        <v>38534</v>
      </c>
      <c r="B1084" s="6" t="s">
        <v>675</v>
      </c>
      <c r="C1084" s="6" t="s">
        <v>915</v>
      </c>
      <c r="D1084" s="7">
        <v>1</v>
      </c>
      <c r="E1084">
        <v>31</v>
      </c>
      <c r="F1084" t="s">
        <v>62</v>
      </c>
      <c r="G1084" t="s">
        <v>1004</v>
      </c>
      <c r="L1084" t="s">
        <v>876</v>
      </c>
      <c r="M1084" t="s">
        <v>876</v>
      </c>
      <c r="N1084" t="s">
        <v>887</v>
      </c>
      <c r="O1084">
        <v>0.49</v>
      </c>
    </row>
    <row r="1085" spans="1:15">
      <c r="A1085" s="8">
        <v>38534</v>
      </c>
      <c r="B1085" s="6" t="s">
        <v>675</v>
      </c>
      <c r="C1085" s="6" t="s">
        <v>915</v>
      </c>
      <c r="D1085" s="7">
        <v>1</v>
      </c>
      <c r="E1085">
        <v>31</v>
      </c>
      <c r="F1085" t="s">
        <v>62</v>
      </c>
      <c r="G1085" t="s">
        <v>1007</v>
      </c>
      <c r="H1085" t="s">
        <v>1174</v>
      </c>
      <c r="J1085" t="s">
        <v>1175</v>
      </c>
      <c r="L1085" t="s">
        <v>879</v>
      </c>
      <c r="M1085" t="s">
        <v>877</v>
      </c>
      <c r="N1085">
        <v>10</v>
      </c>
      <c r="O1085">
        <v>8.4500000000000006E-2</v>
      </c>
    </row>
    <row r="1086" spans="1:15">
      <c r="A1086" s="8">
        <v>38534</v>
      </c>
      <c r="B1086" s="6" t="s">
        <v>675</v>
      </c>
      <c r="C1086" s="6" t="s">
        <v>915</v>
      </c>
      <c r="D1086" s="7">
        <v>1</v>
      </c>
      <c r="E1086">
        <v>31</v>
      </c>
      <c r="F1086" t="s">
        <v>62</v>
      </c>
      <c r="G1086" t="s">
        <v>1075</v>
      </c>
      <c r="L1086" t="s">
        <v>1092</v>
      </c>
      <c r="M1086" t="s">
        <v>877</v>
      </c>
      <c r="N1086" t="s">
        <v>887</v>
      </c>
      <c r="O1086">
        <v>2.5015000000000001</v>
      </c>
    </row>
    <row r="1087" spans="1:15">
      <c r="A1087" s="8">
        <v>38534</v>
      </c>
      <c r="B1087" s="6" t="s">
        <v>675</v>
      </c>
      <c r="C1087" s="6" t="s">
        <v>915</v>
      </c>
      <c r="D1087" s="7">
        <v>1</v>
      </c>
      <c r="E1087">
        <v>31</v>
      </c>
      <c r="F1087" t="s">
        <v>888</v>
      </c>
      <c r="G1087" t="s">
        <v>1014</v>
      </c>
      <c r="H1087" t="s">
        <v>1391</v>
      </c>
      <c r="J1087" t="s">
        <v>1392</v>
      </c>
      <c r="L1087" t="s">
        <v>880</v>
      </c>
      <c r="M1087" t="s">
        <v>877</v>
      </c>
      <c r="N1087">
        <v>6</v>
      </c>
      <c r="O1087">
        <v>4.1000000000000003E-3</v>
      </c>
    </row>
    <row r="1088" spans="1:15">
      <c r="A1088" s="8">
        <v>38534</v>
      </c>
      <c r="B1088" s="6" t="s">
        <v>675</v>
      </c>
      <c r="C1088" s="6" t="s">
        <v>915</v>
      </c>
      <c r="D1088" s="7">
        <v>1</v>
      </c>
      <c r="E1088">
        <v>31</v>
      </c>
      <c r="F1088" t="s">
        <v>888</v>
      </c>
      <c r="G1088" t="s">
        <v>1015</v>
      </c>
      <c r="L1088" t="s">
        <v>883</v>
      </c>
      <c r="M1088" t="s">
        <v>883</v>
      </c>
      <c r="N1088" t="s">
        <v>887</v>
      </c>
      <c r="O1088">
        <v>172.02339999999998</v>
      </c>
    </row>
    <row r="1089" spans="1:15">
      <c r="A1089" s="8">
        <v>38534</v>
      </c>
      <c r="B1089" s="6" t="s">
        <v>675</v>
      </c>
      <c r="C1089" s="6" t="s">
        <v>915</v>
      </c>
      <c r="D1089" s="7">
        <v>1</v>
      </c>
      <c r="E1089">
        <v>31</v>
      </c>
      <c r="F1089" t="s">
        <v>888</v>
      </c>
      <c r="G1089" t="s">
        <v>1016</v>
      </c>
      <c r="H1089" t="s">
        <v>1393</v>
      </c>
      <c r="J1089" t="s">
        <v>1394</v>
      </c>
      <c r="L1089" t="s">
        <v>881</v>
      </c>
      <c r="M1089" t="s">
        <v>877</v>
      </c>
      <c r="N1089">
        <v>21</v>
      </c>
      <c r="O1089">
        <v>1.3299999999999999E-2</v>
      </c>
    </row>
    <row r="1090" spans="1:15">
      <c r="A1090" s="8">
        <v>38534</v>
      </c>
      <c r="B1090" s="6" t="s">
        <v>675</v>
      </c>
      <c r="C1090" s="6" t="s">
        <v>915</v>
      </c>
      <c r="D1090" s="7">
        <v>1</v>
      </c>
      <c r="E1090">
        <v>31</v>
      </c>
      <c r="F1090" t="s">
        <v>888</v>
      </c>
      <c r="G1090" t="s">
        <v>1017</v>
      </c>
      <c r="K1090" t="s">
        <v>1395</v>
      </c>
      <c r="L1090" t="s">
        <v>884</v>
      </c>
      <c r="M1090" t="s">
        <v>877</v>
      </c>
      <c r="N1090">
        <v>275</v>
      </c>
      <c r="O1090">
        <v>9.8199999999999996E-2</v>
      </c>
    </row>
    <row r="1091" spans="1:15">
      <c r="A1091" s="8">
        <v>38534</v>
      </c>
      <c r="B1091" s="6" t="s">
        <v>675</v>
      </c>
      <c r="C1091" s="6" t="s">
        <v>915</v>
      </c>
      <c r="D1091" s="7">
        <v>1</v>
      </c>
      <c r="E1091">
        <v>31</v>
      </c>
      <c r="F1091" t="s">
        <v>888</v>
      </c>
      <c r="G1091" t="s">
        <v>1018</v>
      </c>
      <c r="H1091" t="s">
        <v>1396</v>
      </c>
      <c r="I1091" t="s">
        <v>1397</v>
      </c>
      <c r="J1091" t="s">
        <v>1398</v>
      </c>
      <c r="L1091" t="s">
        <v>881</v>
      </c>
      <c r="M1091" t="s">
        <v>877</v>
      </c>
      <c r="N1091">
        <v>7</v>
      </c>
      <c r="O1091">
        <v>2.4199999999999999E-2</v>
      </c>
    </row>
    <row r="1092" spans="1:15">
      <c r="A1092" s="8">
        <v>38534</v>
      </c>
      <c r="B1092" s="6" t="s">
        <v>675</v>
      </c>
      <c r="C1092" s="6" t="s">
        <v>915</v>
      </c>
      <c r="D1092" s="7">
        <v>1</v>
      </c>
      <c r="E1092">
        <v>31</v>
      </c>
      <c r="F1092" t="s">
        <v>888</v>
      </c>
      <c r="G1092" t="s">
        <v>1020</v>
      </c>
      <c r="H1092" t="s">
        <v>1020</v>
      </c>
      <c r="I1092" t="s">
        <v>1177</v>
      </c>
      <c r="J1092" t="s">
        <v>1570</v>
      </c>
      <c r="L1092" t="s">
        <v>880</v>
      </c>
      <c r="M1092" t="s">
        <v>877</v>
      </c>
      <c r="N1092">
        <v>2</v>
      </c>
      <c r="O1092">
        <v>0.1038</v>
      </c>
    </row>
    <row r="1093" spans="1:15">
      <c r="A1093" s="8">
        <v>38534</v>
      </c>
      <c r="B1093" s="6" t="s">
        <v>675</v>
      </c>
      <c r="C1093" s="6" t="s">
        <v>915</v>
      </c>
      <c r="D1093" s="7">
        <v>1</v>
      </c>
      <c r="E1093">
        <v>31</v>
      </c>
      <c r="F1093" t="s">
        <v>888</v>
      </c>
      <c r="G1093" t="s">
        <v>1022</v>
      </c>
      <c r="H1093" t="s">
        <v>1404</v>
      </c>
      <c r="I1093" t="s">
        <v>1405</v>
      </c>
      <c r="J1093" t="s">
        <v>1406</v>
      </c>
      <c r="K1093" t="s">
        <v>1407</v>
      </c>
      <c r="L1093" t="s">
        <v>882</v>
      </c>
      <c r="M1093" t="s">
        <v>877</v>
      </c>
      <c r="N1093">
        <v>23</v>
      </c>
      <c r="O1093">
        <v>0.42720000000000002</v>
      </c>
    </row>
    <row r="1094" spans="1:15">
      <c r="A1094" s="8">
        <v>38534</v>
      </c>
      <c r="B1094" s="6" t="s">
        <v>675</v>
      </c>
      <c r="C1094" s="6" t="s">
        <v>915</v>
      </c>
      <c r="D1094" s="7">
        <v>1</v>
      </c>
      <c r="E1094">
        <v>31</v>
      </c>
      <c r="F1094" t="s">
        <v>888</v>
      </c>
      <c r="G1094" t="s">
        <v>1023</v>
      </c>
      <c r="H1094" t="s">
        <v>1408</v>
      </c>
      <c r="I1094" t="s">
        <v>1409</v>
      </c>
      <c r="J1094" t="s">
        <v>1410</v>
      </c>
      <c r="L1094" t="s">
        <v>881</v>
      </c>
      <c r="M1094" t="s">
        <v>877</v>
      </c>
      <c r="N1094">
        <v>22</v>
      </c>
      <c r="O1094">
        <v>4.4699999999999997E-2</v>
      </c>
    </row>
    <row r="1095" spans="1:15">
      <c r="A1095" s="8">
        <v>38534</v>
      </c>
      <c r="B1095" s="6" t="s">
        <v>675</v>
      </c>
      <c r="C1095" s="6" t="s">
        <v>915</v>
      </c>
      <c r="D1095" s="7">
        <v>1</v>
      </c>
      <c r="E1095">
        <v>31</v>
      </c>
      <c r="F1095" t="s">
        <v>888</v>
      </c>
      <c r="G1095" t="s">
        <v>896</v>
      </c>
      <c r="H1095" t="s">
        <v>1273</v>
      </c>
      <c r="J1095" t="s">
        <v>1274</v>
      </c>
      <c r="K1095" t="s">
        <v>1275</v>
      </c>
      <c r="L1095" t="s">
        <v>880</v>
      </c>
      <c r="M1095" t="s">
        <v>877</v>
      </c>
      <c r="N1095">
        <v>2</v>
      </c>
      <c r="O1095">
        <v>1E-4</v>
      </c>
    </row>
    <row r="1096" spans="1:15">
      <c r="A1096" s="8">
        <v>38534</v>
      </c>
      <c r="B1096" s="6" t="s">
        <v>675</v>
      </c>
      <c r="C1096" s="6" t="s">
        <v>915</v>
      </c>
      <c r="D1096" s="7">
        <v>1</v>
      </c>
      <c r="E1096">
        <v>31</v>
      </c>
      <c r="F1096" t="s">
        <v>888</v>
      </c>
      <c r="G1096" t="s">
        <v>1026</v>
      </c>
      <c r="K1096" t="s">
        <v>1417</v>
      </c>
      <c r="L1096" t="s">
        <v>882</v>
      </c>
      <c r="M1096" t="s">
        <v>877</v>
      </c>
      <c r="N1096">
        <v>38</v>
      </c>
      <c r="O1096">
        <v>6.0600000000000001E-2</v>
      </c>
    </row>
    <row r="1097" spans="1:15">
      <c r="A1097" s="8">
        <v>38534</v>
      </c>
      <c r="B1097" s="6" t="s">
        <v>675</v>
      </c>
      <c r="C1097" s="6" t="s">
        <v>915</v>
      </c>
      <c r="D1097" s="7">
        <v>1</v>
      </c>
      <c r="E1097">
        <v>31</v>
      </c>
      <c r="F1097" t="s">
        <v>888</v>
      </c>
      <c r="G1097" t="s">
        <v>1027</v>
      </c>
      <c r="H1097" t="s">
        <v>1418</v>
      </c>
      <c r="J1097" t="s">
        <v>1419</v>
      </c>
      <c r="L1097" t="s">
        <v>881</v>
      </c>
      <c r="M1097" t="s">
        <v>877</v>
      </c>
      <c r="N1097">
        <v>21</v>
      </c>
      <c r="O1097">
        <v>0.25490000000000002</v>
      </c>
    </row>
    <row r="1098" spans="1:15">
      <c r="A1098" s="8">
        <v>38534</v>
      </c>
      <c r="B1098" s="6" t="s">
        <v>675</v>
      </c>
      <c r="C1098" s="6" t="s">
        <v>915</v>
      </c>
      <c r="D1098" s="7">
        <v>1</v>
      </c>
      <c r="E1098">
        <v>31</v>
      </c>
      <c r="F1098" t="s">
        <v>888</v>
      </c>
      <c r="G1098" t="s">
        <v>1028</v>
      </c>
      <c r="H1098" t="s">
        <v>1420</v>
      </c>
      <c r="J1098" t="s">
        <v>1421</v>
      </c>
      <c r="L1098" t="s">
        <v>881</v>
      </c>
      <c r="M1098" t="s">
        <v>877</v>
      </c>
      <c r="N1098">
        <v>63</v>
      </c>
      <c r="O1098">
        <v>5.4100000000000002E-2</v>
      </c>
    </row>
    <row r="1099" spans="1:15">
      <c r="A1099" s="8">
        <v>38534</v>
      </c>
      <c r="B1099" s="6" t="s">
        <v>675</v>
      </c>
      <c r="C1099" s="6" t="s">
        <v>915</v>
      </c>
      <c r="D1099" s="7">
        <v>1</v>
      </c>
      <c r="E1099">
        <v>31</v>
      </c>
      <c r="F1099" t="s">
        <v>888</v>
      </c>
      <c r="G1099" t="s">
        <v>1029</v>
      </c>
      <c r="H1099" t="s">
        <v>1422</v>
      </c>
      <c r="I1099" t="s">
        <v>1423</v>
      </c>
      <c r="J1099" t="s">
        <v>1424</v>
      </c>
      <c r="L1099" t="s">
        <v>881</v>
      </c>
      <c r="M1099" t="s">
        <v>877</v>
      </c>
      <c r="N1099">
        <v>13</v>
      </c>
      <c r="O1099">
        <v>4.8999999999999998E-3</v>
      </c>
    </row>
    <row r="1100" spans="1:15">
      <c r="A1100" s="8">
        <v>38534</v>
      </c>
      <c r="B1100" s="6" t="s">
        <v>675</v>
      </c>
      <c r="C1100" s="6" t="s">
        <v>915</v>
      </c>
      <c r="D1100" s="7">
        <v>1</v>
      </c>
      <c r="E1100">
        <v>31</v>
      </c>
      <c r="F1100" t="s">
        <v>888</v>
      </c>
      <c r="G1100" t="s">
        <v>1030</v>
      </c>
      <c r="H1100" t="s">
        <v>1422</v>
      </c>
      <c r="I1100" t="s">
        <v>1423</v>
      </c>
      <c r="J1100" t="s">
        <v>1424</v>
      </c>
      <c r="L1100" t="s">
        <v>881</v>
      </c>
      <c r="M1100" t="s">
        <v>877</v>
      </c>
      <c r="N1100">
        <v>4</v>
      </c>
      <c r="O1100">
        <v>0.42120000000000002</v>
      </c>
    </row>
    <row r="1101" spans="1:15">
      <c r="A1101" s="8">
        <v>38534</v>
      </c>
      <c r="B1101" s="6" t="s">
        <v>675</v>
      </c>
      <c r="C1101" s="6" t="s">
        <v>915</v>
      </c>
      <c r="D1101" s="7">
        <v>1</v>
      </c>
      <c r="E1101">
        <v>31</v>
      </c>
      <c r="F1101" t="s">
        <v>888</v>
      </c>
      <c r="G1101" t="s">
        <v>1031</v>
      </c>
      <c r="H1101" t="s">
        <v>1422</v>
      </c>
      <c r="I1101" t="s">
        <v>1425</v>
      </c>
      <c r="J1101" t="s">
        <v>1424</v>
      </c>
      <c r="L1101" t="s">
        <v>881</v>
      </c>
      <c r="M1101" t="s">
        <v>877</v>
      </c>
      <c r="N1101">
        <v>8</v>
      </c>
      <c r="O1101">
        <v>9.64E-2</v>
      </c>
    </row>
    <row r="1102" spans="1:15">
      <c r="A1102" s="8">
        <v>38534</v>
      </c>
      <c r="B1102" s="6" t="s">
        <v>675</v>
      </c>
      <c r="C1102" s="6" t="s">
        <v>915</v>
      </c>
      <c r="D1102" s="7">
        <v>1</v>
      </c>
      <c r="E1102">
        <v>31</v>
      </c>
      <c r="F1102" t="s">
        <v>888</v>
      </c>
      <c r="G1102" t="s">
        <v>1033</v>
      </c>
      <c r="H1102" t="s">
        <v>966</v>
      </c>
      <c r="J1102" t="s">
        <v>1428</v>
      </c>
      <c r="L1102" t="s">
        <v>881</v>
      </c>
      <c r="M1102" t="s">
        <v>877</v>
      </c>
      <c r="N1102">
        <v>1</v>
      </c>
      <c r="O1102">
        <v>9.1000000000000004E-3</v>
      </c>
    </row>
    <row r="1103" spans="1:15">
      <c r="A1103" s="8">
        <v>38534</v>
      </c>
      <c r="B1103" s="6" t="s">
        <v>675</v>
      </c>
      <c r="C1103" s="6" t="s">
        <v>915</v>
      </c>
      <c r="D1103" s="7">
        <v>1</v>
      </c>
      <c r="E1103">
        <v>31</v>
      </c>
      <c r="F1103" t="s">
        <v>888</v>
      </c>
      <c r="G1103" t="s">
        <v>1034</v>
      </c>
      <c r="H1103" t="s">
        <v>1429</v>
      </c>
      <c r="I1103" t="s">
        <v>1430</v>
      </c>
      <c r="J1103" t="s">
        <v>1431</v>
      </c>
      <c r="L1103" t="s">
        <v>881</v>
      </c>
      <c r="M1103" t="s">
        <v>877</v>
      </c>
      <c r="N1103">
        <v>1</v>
      </c>
      <c r="O1103">
        <v>5.3E-3</v>
      </c>
    </row>
    <row r="1104" spans="1:15">
      <c r="A1104" s="8">
        <v>38534</v>
      </c>
      <c r="B1104" s="6" t="s">
        <v>675</v>
      </c>
      <c r="C1104" s="6" t="s">
        <v>915</v>
      </c>
      <c r="D1104" s="7">
        <v>1</v>
      </c>
      <c r="E1104">
        <v>31</v>
      </c>
      <c r="F1104" t="s">
        <v>888</v>
      </c>
      <c r="G1104" t="s">
        <v>1035</v>
      </c>
      <c r="J1104" t="s">
        <v>1432</v>
      </c>
      <c r="K1104" t="s">
        <v>1433</v>
      </c>
      <c r="L1104" t="s">
        <v>882</v>
      </c>
      <c r="M1104" t="s">
        <v>877</v>
      </c>
      <c r="N1104">
        <v>36</v>
      </c>
      <c r="O1104">
        <v>0.65339999999999998</v>
      </c>
    </row>
    <row r="1105" spans="1:15">
      <c r="A1105" s="8">
        <v>38534</v>
      </c>
      <c r="B1105" s="6" t="s">
        <v>675</v>
      </c>
      <c r="C1105" s="6" t="s">
        <v>915</v>
      </c>
      <c r="D1105" s="7">
        <v>1</v>
      </c>
      <c r="E1105">
        <v>31</v>
      </c>
      <c r="F1105" t="s">
        <v>888</v>
      </c>
      <c r="G1105" t="s">
        <v>1036</v>
      </c>
      <c r="K1105" t="s">
        <v>1434</v>
      </c>
      <c r="L1105" t="s">
        <v>885</v>
      </c>
      <c r="M1105" t="s">
        <v>877</v>
      </c>
      <c r="N1105">
        <v>29</v>
      </c>
      <c r="O1105">
        <v>6.8999999999999999E-3</v>
      </c>
    </row>
    <row r="1106" spans="1:15">
      <c r="A1106" s="8">
        <v>38534</v>
      </c>
      <c r="B1106" s="6" t="s">
        <v>675</v>
      </c>
      <c r="C1106" s="6" t="s">
        <v>915</v>
      </c>
      <c r="D1106" s="7">
        <v>1</v>
      </c>
      <c r="E1106">
        <v>31</v>
      </c>
      <c r="F1106" t="s">
        <v>888</v>
      </c>
      <c r="G1106" t="s">
        <v>1085</v>
      </c>
      <c r="H1106" t="s">
        <v>1085</v>
      </c>
      <c r="J1106" t="s">
        <v>1276</v>
      </c>
      <c r="L1106" t="s">
        <v>881</v>
      </c>
      <c r="M1106" t="s">
        <v>877</v>
      </c>
      <c r="N1106">
        <v>4</v>
      </c>
      <c r="O1106">
        <v>0.16889999999999999</v>
      </c>
    </row>
    <row r="1107" spans="1:15">
      <c r="A1107" s="8">
        <v>38534</v>
      </c>
      <c r="B1107" s="6" t="s">
        <v>675</v>
      </c>
      <c r="C1107" s="6" t="s">
        <v>915</v>
      </c>
      <c r="D1107" s="7">
        <v>1</v>
      </c>
      <c r="E1107">
        <v>31</v>
      </c>
      <c r="F1107" t="s">
        <v>888</v>
      </c>
      <c r="G1107" t="s">
        <v>860</v>
      </c>
      <c r="J1107" t="s">
        <v>1436</v>
      </c>
      <c r="L1107" t="s">
        <v>880</v>
      </c>
      <c r="M1107" t="s">
        <v>877</v>
      </c>
      <c r="N1107">
        <v>1</v>
      </c>
      <c r="O1107">
        <v>1E-3</v>
      </c>
    </row>
    <row r="1108" spans="1:15">
      <c r="A1108" s="8">
        <v>38534</v>
      </c>
      <c r="B1108" s="6" t="s">
        <v>675</v>
      </c>
      <c r="C1108" s="6" t="s">
        <v>915</v>
      </c>
      <c r="D1108" s="7">
        <v>1</v>
      </c>
      <c r="E1108">
        <v>31</v>
      </c>
      <c r="F1108" t="s">
        <v>888</v>
      </c>
      <c r="G1108" t="s">
        <v>1115</v>
      </c>
      <c r="H1108" t="s">
        <v>1571</v>
      </c>
      <c r="I1108" t="s">
        <v>1572</v>
      </c>
      <c r="J1108" t="s">
        <v>1573</v>
      </c>
      <c r="L1108" t="s">
        <v>880</v>
      </c>
      <c r="M1108" t="s">
        <v>877</v>
      </c>
      <c r="N1108">
        <v>1</v>
      </c>
      <c r="O1108">
        <v>2.9899999999999999E-2</v>
      </c>
    </row>
    <row r="1109" spans="1:15">
      <c r="A1109" s="8">
        <v>38534</v>
      </c>
      <c r="B1109" s="6" t="s">
        <v>675</v>
      </c>
      <c r="C1109" s="6" t="s">
        <v>915</v>
      </c>
      <c r="D1109" s="7">
        <v>1</v>
      </c>
      <c r="E1109">
        <v>31</v>
      </c>
      <c r="F1109" t="s">
        <v>888</v>
      </c>
      <c r="G1109" t="s">
        <v>1063</v>
      </c>
      <c r="H1109" t="s">
        <v>1500</v>
      </c>
      <c r="I1109" t="s">
        <v>1501</v>
      </c>
      <c r="J1109" t="s">
        <v>1502</v>
      </c>
      <c r="L1109" t="s">
        <v>881</v>
      </c>
      <c r="M1109" t="s">
        <v>877</v>
      </c>
      <c r="N1109">
        <v>16</v>
      </c>
      <c r="O1109">
        <v>8.3000000000000001E-3</v>
      </c>
    </row>
    <row r="1110" spans="1:15">
      <c r="A1110" s="8">
        <v>38534</v>
      </c>
      <c r="B1110" s="6" t="s">
        <v>675</v>
      </c>
      <c r="C1110" s="6" t="s">
        <v>915</v>
      </c>
      <c r="D1110" s="7">
        <v>1</v>
      </c>
      <c r="E1110">
        <v>31</v>
      </c>
      <c r="F1110" t="s">
        <v>888</v>
      </c>
      <c r="G1110" t="s">
        <v>1121</v>
      </c>
      <c r="H1110" t="s">
        <v>1627</v>
      </c>
      <c r="J1110" t="s">
        <v>1628</v>
      </c>
      <c r="L1110" t="s">
        <v>955</v>
      </c>
      <c r="M1110" t="s">
        <v>877</v>
      </c>
      <c r="N1110">
        <v>1</v>
      </c>
      <c r="O1110">
        <v>5.5999999999999999E-3</v>
      </c>
    </row>
    <row r="1111" spans="1:15">
      <c r="A1111" s="8">
        <v>38534</v>
      </c>
      <c r="B1111" s="6" t="s">
        <v>675</v>
      </c>
      <c r="C1111" s="6" t="s">
        <v>915</v>
      </c>
      <c r="D1111" s="7">
        <v>1</v>
      </c>
      <c r="E1111">
        <v>31</v>
      </c>
      <c r="F1111" t="s">
        <v>888</v>
      </c>
      <c r="G1111" t="s">
        <v>861</v>
      </c>
      <c r="H1111" t="s">
        <v>1441</v>
      </c>
      <c r="I1111" t="s">
        <v>1442</v>
      </c>
      <c r="J1111" t="s">
        <v>1443</v>
      </c>
      <c r="L1111" t="s">
        <v>886</v>
      </c>
      <c r="M1111" t="s">
        <v>877</v>
      </c>
      <c r="N1111">
        <v>12</v>
      </c>
      <c r="O1111">
        <v>2.41E-2</v>
      </c>
    </row>
    <row r="1112" spans="1:15">
      <c r="A1112" s="8">
        <v>38534</v>
      </c>
      <c r="B1112" s="6" t="s">
        <v>675</v>
      </c>
      <c r="C1112" s="6" t="s">
        <v>915</v>
      </c>
      <c r="D1112" s="7">
        <v>1</v>
      </c>
      <c r="E1112">
        <v>31</v>
      </c>
      <c r="F1112" t="s">
        <v>888</v>
      </c>
      <c r="G1112" t="s">
        <v>862</v>
      </c>
      <c r="H1112" t="s">
        <v>1444</v>
      </c>
      <c r="I1112" t="s">
        <v>1445</v>
      </c>
      <c r="J1112" t="s">
        <v>1446</v>
      </c>
      <c r="L1112" t="s">
        <v>886</v>
      </c>
      <c r="M1112" t="s">
        <v>877</v>
      </c>
      <c r="N1112">
        <v>2</v>
      </c>
      <c r="O1112">
        <v>1.15E-2</v>
      </c>
    </row>
    <row r="1113" spans="1:15">
      <c r="A1113" s="8">
        <v>38534</v>
      </c>
      <c r="B1113" s="6" t="s">
        <v>675</v>
      </c>
      <c r="C1113" s="6" t="s">
        <v>915</v>
      </c>
      <c r="D1113" s="7">
        <v>1</v>
      </c>
      <c r="E1113">
        <v>31</v>
      </c>
      <c r="F1113" t="s">
        <v>888</v>
      </c>
      <c r="G1113" t="s">
        <v>863</v>
      </c>
      <c r="J1113" t="s">
        <v>1447</v>
      </c>
      <c r="L1113" t="s">
        <v>886</v>
      </c>
      <c r="M1113" t="s">
        <v>877</v>
      </c>
      <c r="N1113">
        <v>31</v>
      </c>
      <c r="O1113">
        <v>1.77E-2</v>
      </c>
    </row>
    <row r="1114" spans="1:15">
      <c r="A1114" s="8">
        <v>38534</v>
      </c>
      <c r="B1114" s="6" t="s">
        <v>675</v>
      </c>
      <c r="C1114" s="6" t="s">
        <v>915</v>
      </c>
      <c r="D1114" s="7">
        <v>1</v>
      </c>
      <c r="E1114">
        <v>31</v>
      </c>
      <c r="F1114" t="s">
        <v>888</v>
      </c>
      <c r="G1114" t="s">
        <v>867</v>
      </c>
      <c r="H1114" t="s">
        <v>1455</v>
      </c>
      <c r="I1114" t="s">
        <v>1456</v>
      </c>
      <c r="J1114" t="s">
        <v>1457</v>
      </c>
      <c r="L1114" t="s">
        <v>886</v>
      </c>
      <c r="M1114" t="s">
        <v>877</v>
      </c>
      <c r="N1114">
        <v>74</v>
      </c>
      <c r="O1114">
        <v>0.10630000000000001</v>
      </c>
    </row>
    <row r="1115" spans="1:15">
      <c r="A1115" s="8">
        <v>38534</v>
      </c>
      <c r="B1115" s="6" t="s">
        <v>675</v>
      </c>
      <c r="C1115" s="6" t="s">
        <v>915</v>
      </c>
      <c r="D1115" s="7">
        <v>1</v>
      </c>
      <c r="E1115">
        <v>31</v>
      </c>
      <c r="F1115" t="s">
        <v>888</v>
      </c>
      <c r="G1115" t="s">
        <v>869</v>
      </c>
      <c r="J1115" t="s">
        <v>1248</v>
      </c>
      <c r="L1115" t="s">
        <v>886</v>
      </c>
      <c r="M1115" t="s">
        <v>877</v>
      </c>
      <c r="N1115">
        <v>4</v>
      </c>
      <c r="O1115">
        <v>3.2000000000000002E-3</v>
      </c>
    </row>
    <row r="1116" spans="1:15">
      <c r="A1116" s="8">
        <v>38534</v>
      </c>
      <c r="B1116" s="6" t="s">
        <v>675</v>
      </c>
      <c r="C1116" s="6" t="s">
        <v>915</v>
      </c>
      <c r="D1116" s="7">
        <v>1</v>
      </c>
      <c r="E1116">
        <v>31</v>
      </c>
      <c r="F1116" t="s">
        <v>888</v>
      </c>
      <c r="G1116" t="s">
        <v>870</v>
      </c>
      <c r="J1116" t="s">
        <v>1249</v>
      </c>
      <c r="L1116" t="s">
        <v>886</v>
      </c>
      <c r="M1116" t="s">
        <v>877</v>
      </c>
      <c r="N1116">
        <v>5</v>
      </c>
      <c r="O1116">
        <v>4.3700000000000003E-2</v>
      </c>
    </row>
    <row r="1117" spans="1:15">
      <c r="A1117" s="8">
        <v>38534</v>
      </c>
      <c r="B1117" s="6" t="s">
        <v>675</v>
      </c>
      <c r="C1117" s="6" t="s">
        <v>915</v>
      </c>
      <c r="D1117" s="7">
        <v>1</v>
      </c>
      <c r="E1117">
        <v>31</v>
      </c>
      <c r="F1117" t="s">
        <v>888</v>
      </c>
      <c r="G1117" t="s">
        <v>871</v>
      </c>
      <c r="H1117" t="s">
        <v>1250</v>
      </c>
      <c r="J1117" t="s">
        <v>1251</v>
      </c>
      <c r="L1117" t="s">
        <v>882</v>
      </c>
      <c r="M1117" t="s">
        <v>877</v>
      </c>
      <c r="N1117">
        <v>3</v>
      </c>
      <c r="O1117">
        <v>8.9999999999999993E-3</v>
      </c>
    </row>
    <row r="1118" spans="1:15">
      <c r="A1118" s="8">
        <v>38534</v>
      </c>
      <c r="B1118" s="6" t="s">
        <v>675</v>
      </c>
      <c r="C1118" s="6" t="s">
        <v>915</v>
      </c>
      <c r="D1118" s="7">
        <v>1</v>
      </c>
      <c r="E1118">
        <v>31</v>
      </c>
      <c r="F1118" t="s">
        <v>888</v>
      </c>
      <c r="G1118" t="s">
        <v>1088</v>
      </c>
      <c r="K1118" t="s">
        <v>1252</v>
      </c>
      <c r="L1118" t="s">
        <v>879</v>
      </c>
      <c r="M1118" t="s">
        <v>877</v>
      </c>
      <c r="N1118">
        <v>1</v>
      </c>
      <c r="O1118">
        <v>2.8999999999999998E-3</v>
      </c>
    </row>
    <row r="1119" spans="1:15">
      <c r="A1119" s="8">
        <v>38534</v>
      </c>
      <c r="B1119" s="6" t="s">
        <v>675</v>
      </c>
      <c r="C1119" s="6" t="s">
        <v>915</v>
      </c>
      <c r="D1119" s="7">
        <v>1</v>
      </c>
      <c r="E1119">
        <v>31</v>
      </c>
      <c r="F1119" t="s">
        <v>888</v>
      </c>
      <c r="G1119" t="s">
        <v>874</v>
      </c>
      <c r="H1119" t="s">
        <v>1253</v>
      </c>
      <c r="I1119" t="s">
        <v>1254</v>
      </c>
      <c r="J1119" t="s">
        <v>1255</v>
      </c>
      <c r="K1119" t="s">
        <v>1414</v>
      </c>
      <c r="L1119" t="s">
        <v>880</v>
      </c>
      <c r="M1119" t="s">
        <v>877</v>
      </c>
      <c r="N1119">
        <v>1</v>
      </c>
      <c r="O1119">
        <v>0</v>
      </c>
    </row>
    <row r="1120" spans="1:15">
      <c r="A1120" s="8">
        <v>38534</v>
      </c>
      <c r="B1120" s="6" t="s">
        <v>675</v>
      </c>
      <c r="C1120" s="6" t="s">
        <v>915</v>
      </c>
      <c r="D1120" s="7">
        <v>1</v>
      </c>
      <c r="E1120">
        <v>31</v>
      </c>
      <c r="F1120" t="s">
        <v>888</v>
      </c>
      <c r="G1120" t="s">
        <v>875</v>
      </c>
      <c r="J1120" t="s">
        <v>1256</v>
      </c>
      <c r="L1120" t="s">
        <v>886</v>
      </c>
      <c r="M1120" t="s">
        <v>877</v>
      </c>
      <c r="N1120">
        <v>38</v>
      </c>
      <c r="O1120">
        <v>7.46E-2</v>
      </c>
    </row>
    <row r="1121" spans="1:15">
      <c r="A1121" s="8">
        <v>38534</v>
      </c>
      <c r="B1121" s="6" t="s">
        <v>675</v>
      </c>
      <c r="C1121" s="6" t="s">
        <v>915</v>
      </c>
      <c r="D1121" s="7">
        <v>1</v>
      </c>
      <c r="E1121">
        <v>31</v>
      </c>
      <c r="F1121" t="s">
        <v>888</v>
      </c>
      <c r="G1121" t="s">
        <v>1079</v>
      </c>
      <c r="H1121" t="s">
        <v>1540</v>
      </c>
      <c r="J1121" t="s">
        <v>1079</v>
      </c>
      <c r="L1121" t="s">
        <v>881</v>
      </c>
      <c r="M1121" t="s">
        <v>877</v>
      </c>
      <c r="N1121">
        <v>3</v>
      </c>
      <c r="O1121">
        <v>3.5799999999999998E-2</v>
      </c>
    </row>
    <row r="1122" spans="1:15">
      <c r="A1122" s="8">
        <v>38534</v>
      </c>
      <c r="B1122" s="6" t="s">
        <v>675</v>
      </c>
      <c r="C1122" s="6" t="s">
        <v>915</v>
      </c>
      <c r="D1122" s="7">
        <v>2</v>
      </c>
      <c r="E1122">
        <v>32</v>
      </c>
      <c r="F1122" t="s">
        <v>61</v>
      </c>
      <c r="G1122" t="s">
        <v>1122</v>
      </c>
      <c r="H1122" t="s">
        <v>1629</v>
      </c>
      <c r="I1122" t="s">
        <v>1630</v>
      </c>
      <c r="J1122" t="s">
        <v>1631</v>
      </c>
      <c r="L1122" t="s">
        <v>881</v>
      </c>
      <c r="M1122" t="s">
        <v>877</v>
      </c>
      <c r="N1122">
        <v>1</v>
      </c>
      <c r="O1122">
        <v>9.7000000000000003E-3</v>
      </c>
    </row>
    <row r="1123" spans="1:15">
      <c r="A1123" s="8">
        <v>38534</v>
      </c>
      <c r="B1123" s="6" t="s">
        <v>675</v>
      </c>
      <c r="C1123" s="6" t="s">
        <v>915</v>
      </c>
      <c r="D1123" s="7">
        <v>2</v>
      </c>
      <c r="E1123">
        <v>32</v>
      </c>
      <c r="F1123" t="s">
        <v>61</v>
      </c>
      <c r="G1123" t="s">
        <v>1123</v>
      </c>
      <c r="J1123" t="s">
        <v>1167</v>
      </c>
      <c r="L1123" t="s">
        <v>881</v>
      </c>
      <c r="M1123" t="s">
        <v>877</v>
      </c>
      <c r="N1123">
        <v>2</v>
      </c>
      <c r="O1123">
        <v>7.3200000000000001E-2</v>
      </c>
    </row>
    <row r="1124" spans="1:15">
      <c r="A1124" s="8">
        <v>38534</v>
      </c>
      <c r="B1124" s="6" t="s">
        <v>670</v>
      </c>
      <c r="C1124" s="6" t="s">
        <v>59</v>
      </c>
      <c r="D1124" s="7">
        <v>2</v>
      </c>
      <c r="E1124">
        <v>32</v>
      </c>
      <c r="F1124" t="s">
        <v>61</v>
      </c>
      <c r="G1124" t="s">
        <v>889</v>
      </c>
      <c r="J1124" t="s">
        <v>1259</v>
      </c>
      <c r="L1124" t="s">
        <v>880</v>
      </c>
      <c r="M1124" t="s">
        <v>877</v>
      </c>
      <c r="N1124">
        <v>46</v>
      </c>
      <c r="O1124">
        <v>2.7799999999999998E-2</v>
      </c>
    </row>
    <row r="1125" spans="1:15">
      <c r="A1125" s="8">
        <v>38534</v>
      </c>
      <c r="B1125" s="6" t="s">
        <v>675</v>
      </c>
      <c r="C1125" s="6" t="s">
        <v>915</v>
      </c>
      <c r="D1125" s="7">
        <v>2</v>
      </c>
      <c r="E1125">
        <v>32</v>
      </c>
      <c r="F1125" t="s">
        <v>1074</v>
      </c>
      <c r="G1125" t="s">
        <v>1001</v>
      </c>
      <c r="H1125" t="s">
        <v>1163</v>
      </c>
      <c r="J1125" t="s">
        <v>1164</v>
      </c>
      <c r="L1125" t="s">
        <v>880</v>
      </c>
      <c r="M1125" t="s">
        <v>877</v>
      </c>
      <c r="N1125">
        <v>26</v>
      </c>
      <c r="O1125">
        <v>0.1288</v>
      </c>
    </row>
    <row r="1126" spans="1:15">
      <c r="A1126" s="8">
        <v>38534</v>
      </c>
      <c r="B1126" s="6" t="s">
        <v>675</v>
      </c>
      <c r="C1126" s="6" t="s">
        <v>915</v>
      </c>
      <c r="D1126" s="7">
        <v>2</v>
      </c>
      <c r="E1126">
        <v>32</v>
      </c>
      <c r="F1126" t="s">
        <v>1074</v>
      </c>
      <c r="G1126" t="s">
        <v>1002</v>
      </c>
      <c r="J1126" t="s">
        <v>1165</v>
      </c>
      <c r="L1126" t="s">
        <v>880</v>
      </c>
      <c r="M1126" t="s">
        <v>877</v>
      </c>
      <c r="N1126">
        <v>600</v>
      </c>
      <c r="O1126">
        <v>1.7746999999999999</v>
      </c>
    </row>
    <row r="1127" spans="1:15">
      <c r="A1127" s="8">
        <v>38534</v>
      </c>
      <c r="B1127" s="6" t="s">
        <v>670</v>
      </c>
      <c r="C1127" s="6" t="s">
        <v>59</v>
      </c>
      <c r="D1127" s="7">
        <v>2</v>
      </c>
      <c r="E1127">
        <v>32</v>
      </c>
      <c r="F1127" t="s">
        <v>1074</v>
      </c>
      <c r="G1127" t="s">
        <v>1003</v>
      </c>
      <c r="H1127" t="s">
        <v>1003</v>
      </c>
      <c r="I1127" t="s">
        <v>1166</v>
      </c>
      <c r="J1127" t="s">
        <v>1167</v>
      </c>
      <c r="L1127" t="s">
        <v>881</v>
      </c>
      <c r="M1127" t="s">
        <v>877</v>
      </c>
      <c r="N1127">
        <v>2</v>
      </c>
      <c r="O1127">
        <v>3.32E-2</v>
      </c>
    </row>
    <row r="1128" spans="1:15">
      <c r="A1128" s="8">
        <v>38534</v>
      </c>
      <c r="B1128" s="6" t="s">
        <v>675</v>
      </c>
      <c r="C1128" s="6" t="s">
        <v>915</v>
      </c>
      <c r="D1128" s="7">
        <v>2</v>
      </c>
      <c r="E1128">
        <v>32</v>
      </c>
      <c r="F1128" t="s">
        <v>1074</v>
      </c>
      <c r="G1128" t="s">
        <v>1124</v>
      </c>
      <c r="H1128" t="s">
        <v>1632</v>
      </c>
      <c r="I1128" t="s">
        <v>1633</v>
      </c>
      <c r="J1128" t="s">
        <v>1502</v>
      </c>
      <c r="L1128" t="s">
        <v>881</v>
      </c>
      <c r="M1128" t="s">
        <v>877</v>
      </c>
      <c r="N1128">
        <v>1</v>
      </c>
      <c r="O1128">
        <v>2.5204</v>
      </c>
    </row>
    <row r="1129" spans="1:15">
      <c r="A1129" s="8">
        <v>38534</v>
      </c>
      <c r="B1129" s="6" t="s">
        <v>675</v>
      </c>
      <c r="C1129" s="6" t="s">
        <v>915</v>
      </c>
      <c r="D1129" s="7">
        <v>2</v>
      </c>
      <c r="E1129">
        <v>32</v>
      </c>
      <c r="F1129" t="s">
        <v>1074</v>
      </c>
      <c r="G1129" t="s">
        <v>1007</v>
      </c>
      <c r="H1129" t="s">
        <v>1174</v>
      </c>
      <c r="J1129" t="s">
        <v>1175</v>
      </c>
      <c r="L1129" t="s">
        <v>879</v>
      </c>
      <c r="M1129" t="s">
        <v>877</v>
      </c>
      <c r="N1129">
        <v>7</v>
      </c>
      <c r="O1129">
        <v>2.8799999999999999E-2</v>
      </c>
    </row>
    <row r="1130" spans="1:15">
      <c r="A1130" s="8">
        <v>38534</v>
      </c>
      <c r="B1130" s="6" t="s">
        <v>670</v>
      </c>
      <c r="C1130" s="6" t="s">
        <v>59</v>
      </c>
      <c r="D1130" s="7">
        <v>2</v>
      </c>
      <c r="E1130">
        <v>32</v>
      </c>
      <c r="F1130" t="s">
        <v>1074</v>
      </c>
      <c r="G1130" t="s">
        <v>1082</v>
      </c>
      <c r="H1130" t="s">
        <v>1524</v>
      </c>
      <c r="I1130" t="s">
        <v>1525</v>
      </c>
      <c r="J1130" t="s">
        <v>1526</v>
      </c>
      <c r="L1130" t="s">
        <v>881</v>
      </c>
      <c r="M1130" t="s">
        <v>877</v>
      </c>
      <c r="N1130">
        <v>2</v>
      </c>
      <c r="O1130">
        <v>8.48E-2</v>
      </c>
    </row>
    <row r="1131" spans="1:15">
      <c r="A1131" s="8">
        <v>38534</v>
      </c>
      <c r="B1131" s="6" t="s">
        <v>675</v>
      </c>
      <c r="C1131" s="6" t="s">
        <v>915</v>
      </c>
      <c r="D1131" s="7">
        <v>2</v>
      </c>
      <c r="E1131">
        <v>32</v>
      </c>
      <c r="F1131" t="s">
        <v>1074</v>
      </c>
      <c r="G1131" t="s">
        <v>1009</v>
      </c>
      <c r="H1131" t="s">
        <v>1377</v>
      </c>
      <c r="J1131" t="s">
        <v>1009</v>
      </c>
      <c r="L1131" t="s">
        <v>880</v>
      </c>
      <c r="M1131" t="s">
        <v>877</v>
      </c>
      <c r="N1131">
        <v>700</v>
      </c>
      <c r="O1131">
        <v>2.4582999999999999</v>
      </c>
    </row>
    <row r="1132" spans="1:15">
      <c r="A1132" s="8">
        <v>38534</v>
      </c>
      <c r="B1132" s="6" t="s">
        <v>675</v>
      </c>
      <c r="C1132" s="6" t="s">
        <v>915</v>
      </c>
      <c r="D1132" s="7">
        <v>2</v>
      </c>
      <c r="E1132">
        <v>32</v>
      </c>
      <c r="F1132" t="s">
        <v>1074</v>
      </c>
      <c r="G1132" t="s">
        <v>892</v>
      </c>
      <c r="H1132" t="s">
        <v>1263</v>
      </c>
      <c r="I1132" t="s">
        <v>1265</v>
      </c>
      <c r="J1132" t="s">
        <v>1264</v>
      </c>
      <c r="L1132" t="s">
        <v>1070</v>
      </c>
      <c r="M1132" t="s">
        <v>877</v>
      </c>
      <c r="N1132">
        <v>1</v>
      </c>
      <c r="O1132">
        <v>5.0700000000000002E-2</v>
      </c>
    </row>
    <row r="1133" spans="1:15">
      <c r="A1133" s="8">
        <v>38534</v>
      </c>
      <c r="B1133" s="6" t="s">
        <v>670</v>
      </c>
      <c r="C1133" s="6" t="s">
        <v>59</v>
      </c>
      <c r="D1133" s="7">
        <v>2</v>
      </c>
      <c r="E1133">
        <v>32</v>
      </c>
      <c r="F1133" t="s">
        <v>1074</v>
      </c>
      <c r="G1133" t="s">
        <v>1125</v>
      </c>
      <c r="H1133" t="s">
        <v>1559</v>
      </c>
      <c r="I1133" t="s">
        <v>1560</v>
      </c>
      <c r="J1133" t="s">
        <v>1561</v>
      </c>
      <c r="L1133" t="s">
        <v>1070</v>
      </c>
      <c r="M1133" t="s">
        <v>877</v>
      </c>
      <c r="N1133">
        <v>1</v>
      </c>
      <c r="O1133">
        <v>2.7199999999999998E-2</v>
      </c>
    </row>
    <row r="1134" spans="1:15">
      <c r="A1134" s="8">
        <v>38534</v>
      </c>
      <c r="B1134" s="6" t="s">
        <v>675</v>
      </c>
      <c r="C1134" s="6" t="s">
        <v>915</v>
      </c>
      <c r="D1134" s="7">
        <v>2</v>
      </c>
      <c r="E1134">
        <v>32</v>
      </c>
      <c r="F1134" t="s">
        <v>1074</v>
      </c>
      <c r="G1134" t="s">
        <v>1099</v>
      </c>
      <c r="H1134" t="s">
        <v>1550</v>
      </c>
      <c r="I1134" t="s">
        <v>1551</v>
      </c>
      <c r="J1134" t="s">
        <v>1552</v>
      </c>
      <c r="L1134" t="s">
        <v>1095</v>
      </c>
      <c r="M1134" t="s">
        <v>877</v>
      </c>
      <c r="N1134">
        <v>1</v>
      </c>
      <c r="O1134">
        <v>2.8E-3</v>
      </c>
    </row>
    <row r="1135" spans="1:15">
      <c r="A1135" s="8">
        <v>38534</v>
      </c>
      <c r="B1135" s="6" t="s">
        <v>675</v>
      </c>
      <c r="C1135" s="6" t="s">
        <v>915</v>
      </c>
      <c r="D1135" s="7">
        <v>2</v>
      </c>
      <c r="E1135">
        <v>32</v>
      </c>
      <c r="F1135" t="s">
        <v>1074</v>
      </c>
      <c r="G1135" t="s">
        <v>1011</v>
      </c>
      <c r="H1135" t="s">
        <v>1382</v>
      </c>
      <c r="I1135" t="s">
        <v>1383</v>
      </c>
      <c r="J1135" t="s">
        <v>1384</v>
      </c>
      <c r="L1135" t="s">
        <v>882</v>
      </c>
      <c r="M1135" t="s">
        <v>877</v>
      </c>
      <c r="N1135">
        <v>19</v>
      </c>
      <c r="O1135">
        <v>0.25690000000000002</v>
      </c>
    </row>
    <row r="1136" spans="1:15">
      <c r="A1136" s="8">
        <v>38534</v>
      </c>
      <c r="B1136" s="6" t="s">
        <v>670</v>
      </c>
      <c r="C1136" s="6" t="s">
        <v>59</v>
      </c>
      <c r="D1136" s="7">
        <v>2</v>
      </c>
      <c r="E1136">
        <v>32</v>
      </c>
      <c r="F1136" t="s">
        <v>1074</v>
      </c>
      <c r="G1136" t="s">
        <v>1126</v>
      </c>
      <c r="K1136" t="s">
        <v>1353</v>
      </c>
      <c r="L1136" t="s">
        <v>880</v>
      </c>
      <c r="M1136" t="s">
        <v>877</v>
      </c>
      <c r="N1136">
        <v>1</v>
      </c>
      <c r="O1136">
        <v>0</v>
      </c>
    </row>
    <row r="1137" spans="1:15">
      <c r="A1137" s="8">
        <v>38534</v>
      </c>
      <c r="B1137" s="6" t="s">
        <v>675</v>
      </c>
      <c r="C1137" s="6" t="s">
        <v>915</v>
      </c>
      <c r="D1137" s="7">
        <v>2</v>
      </c>
      <c r="E1137">
        <v>32</v>
      </c>
      <c r="F1137" t="s">
        <v>1074</v>
      </c>
      <c r="G1137" t="s">
        <v>894</v>
      </c>
      <c r="H1137" t="s">
        <v>1385</v>
      </c>
      <c r="I1137" t="s">
        <v>1269</v>
      </c>
      <c r="J1137" t="s">
        <v>1387</v>
      </c>
      <c r="L1137" t="s">
        <v>881</v>
      </c>
      <c r="M1137" t="s">
        <v>877</v>
      </c>
      <c r="N1137">
        <v>2</v>
      </c>
      <c r="O1137">
        <v>3.5999999999999999E-3</v>
      </c>
    </row>
    <row r="1138" spans="1:15">
      <c r="A1138" s="8">
        <v>38534</v>
      </c>
      <c r="B1138" s="6" t="s">
        <v>675</v>
      </c>
      <c r="C1138" s="6" t="s">
        <v>915</v>
      </c>
      <c r="D1138" s="7">
        <v>2</v>
      </c>
      <c r="E1138">
        <v>32</v>
      </c>
      <c r="F1138" t="s">
        <v>1074</v>
      </c>
      <c r="G1138" t="s">
        <v>1012</v>
      </c>
      <c r="H1138" t="s">
        <v>1385</v>
      </c>
      <c r="I1138" t="s">
        <v>1386</v>
      </c>
      <c r="J1138" t="s">
        <v>1387</v>
      </c>
      <c r="L1138" t="s">
        <v>881</v>
      </c>
      <c r="M1138" t="s">
        <v>877</v>
      </c>
      <c r="N1138">
        <v>11</v>
      </c>
      <c r="O1138">
        <v>0.34860000000000002</v>
      </c>
    </row>
    <row r="1139" spans="1:15">
      <c r="A1139" s="8">
        <v>38534</v>
      </c>
      <c r="B1139" s="6" t="s">
        <v>670</v>
      </c>
      <c r="C1139" s="6" t="s">
        <v>59</v>
      </c>
      <c r="D1139" s="7">
        <v>2</v>
      </c>
      <c r="E1139">
        <v>32</v>
      </c>
      <c r="F1139" t="s">
        <v>1074</v>
      </c>
      <c r="G1139" t="s">
        <v>1014</v>
      </c>
      <c r="H1139" t="s">
        <v>1391</v>
      </c>
      <c r="J1139" t="s">
        <v>1392</v>
      </c>
      <c r="L1139" t="s">
        <v>880</v>
      </c>
      <c r="M1139" t="s">
        <v>877</v>
      </c>
      <c r="N1139">
        <v>12</v>
      </c>
      <c r="O1139">
        <v>4.4000000000000003E-3</v>
      </c>
    </row>
    <row r="1140" spans="1:15">
      <c r="A1140" s="8">
        <v>38534</v>
      </c>
      <c r="B1140" s="6" t="s">
        <v>675</v>
      </c>
      <c r="C1140" s="6" t="s">
        <v>915</v>
      </c>
      <c r="D1140" s="7">
        <v>2</v>
      </c>
      <c r="E1140">
        <v>32</v>
      </c>
      <c r="F1140" t="s">
        <v>1074</v>
      </c>
      <c r="G1140" t="s">
        <v>1015</v>
      </c>
      <c r="L1140" t="s">
        <v>883</v>
      </c>
      <c r="M1140" t="s">
        <v>883</v>
      </c>
      <c r="N1140" t="s">
        <v>887</v>
      </c>
      <c r="O1140">
        <v>112.7444</v>
      </c>
    </row>
    <row r="1141" spans="1:15">
      <c r="A1141" s="8">
        <v>38534</v>
      </c>
      <c r="B1141" s="6" t="s">
        <v>670</v>
      </c>
      <c r="C1141" s="6" t="s">
        <v>59</v>
      </c>
      <c r="D1141" s="7">
        <v>2</v>
      </c>
      <c r="E1141">
        <v>32</v>
      </c>
      <c r="F1141" t="s">
        <v>1074</v>
      </c>
      <c r="G1141" t="s">
        <v>1016</v>
      </c>
      <c r="H1141" t="s">
        <v>1393</v>
      </c>
      <c r="J1141" t="s">
        <v>1394</v>
      </c>
      <c r="L1141" t="s">
        <v>881</v>
      </c>
      <c r="M1141" t="s">
        <v>877</v>
      </c>
      <c r="N1141">
        <v>32</v>
      </c>
      <c r="O1141">
        <v>0.1142</v>
      </c>
    </row>
    <row r="1142" spans="1:15">
      <c r="A1142" s="8">
        <v>38534</v>
      </c>
      <c r="B1142" s="6" t="s">
        <v>675</v>
      </c>
      <c r="C1142" s="6" t="s">
        <v>915</v>
      </c>
      <c r="D1142" s="7">
        <v>2</v>
      </c>
      <c r="E1142">
        <v>32</v>
      </c>
      <c r="F1142" t="s">
        <v>1074</v>
      </c>
      <c r="G1142" t="s">
        <v>1017</v>
      </c>
      <c r="K1142" t="s">
        <v>1395</v>
      </c>
      <c r="L1142" t="s">
        <v>884</v>
      </c>
      <c r="M1142" t="s">
        <v>877</v>
      </c>
      <c r="N1142">
        <v>160</v>
      </c>
      <c r="O1142">
        <v>0.28470000000000001</v>
      </c>
    </row>
    <row r="1143" spans="1:15">
      <c r="A1143" s="8">
        <v>38534</v>
      </c>
      <c r="B1143" s="6" t="s">
        <v>675</v>
      </c>
      <c r="C1143" s="6" t="s">
        <v>915</v>
      </c>
      <c r="D1143" s="7">
        <v>2</v>
      </c>
      <c r="E1143">
        <v>32</v>
      </c>
      <c r="F1143" t="s">
        <v>1074</v>
      </c>
      <c r="G1143" t="s">
        <v>1018</v>
      </c>
      <c r="H1143" t="s">
        <v>1396</v>
      </c>
      <c r="I1143" t="s">
        <v>1397</v>
      </c>
      <c r="J1143" t="s">
        <v>1398</v>
      </c>
      <c r="L1143" t="s">
        <v>881</v>
      </c>
      <c r="M1143" t="s">
        <v>877</v>
      </c>
      <c r="N1143">
        <v>25</v>
      </c>
      <c r="O1143">
        <v>5.2400000000000002E-2</v>
      </c>
    </row>
    <row r="1144" spans="1:15">
      <c r="A1144" s="8">
        <v>38534</v>
      </c>
      <c r="B1144" s="6" t="s">
        <v>670</v>
      </c>
      <c r="C1144" s="6" t="s">
        <v>59</v>
      </c>
      <c r="D1144" s="7">
        <v>2</v>
      </c>
      <c r="E1144">
        <v>32</v>
      </c>
      <c r="F1144" t="s">
        <v>1074</v>
      </c>
      <c r="G1144" t="s">
        <v>1019</v>
      </c>
      <c r="H1144" t="s">
        <v>1399</v>
      </c>
      <c r="I1144" t="s">
        <v>1400</v>
      </c>
      <c r="J1144" t="s">
        <v>1401</v>
      </c>
      <c r="L1144" t="s">
        <v>881</v>
      </c>
      <c r="M1144" t="s">
        <v>877</v>
      </c>
      <c r="N1144">
        <v>3</v>
      </c>
      <c r="O1144">
        <v>2.2000000000000001E-3</v>
      </c>
    </row>
    <row r="1145" spans="1:15">
      <c r="A1145" s="8">
        <v>38534</v>
      </c>
      <c r="B1145" s="6" t="s">
        <v>675</v>
      </c>
      <c r="C1145" s="6" t="s">
        <v>915</v>
      </c>
      <c r="D1145" s="7">
        <v>2</v>
      </c>
      <c r="E1145">
        <v>32</v>
      </c>
      <c r="F1145" t="s">
        <v>1074</v>
      </c>
      <c r="G1145" t="s">
        <v>1020</v>
      </c>
      <c r="H1145" t="s">
        <v>1020</v>
      </c>
      <c r="I1145" t="s">
        <v>1177</v>
      </c>
      <c r="J1145" t="s">
        <v>1570</v>
      </c>
      <c r="L1145" t="s">
        <v>880</v>
      </c>
      <c r="M1145" t="s">
        <v>877</v>
      </c>
      <c r="N1145">
        <v>1</v>
      </c>
      <c r="O1145">
        <v>1.5900000000000001E-2</v>
      </c>
    </row>
    <row r="1146" spans="1:15">
      <c r="A1146" s="8">
        <v>38534</v>
      </c>
      <c r="B1146" s="6" t="s">
        <v>675</v>
      </c>
      <c r="C1146" s="6" t="s">
        <v>915</v>
      </c>
      <c r="D1146" s="7">
        <v>2</v>
      </c>
      <c r="E1146">
        <v>32</v>
      </c>
      <c r="F1146" t="s">
        <v>1074</v>
      </c>
      <c r="G1146" t="s">
        <v>1021</v>
      </c>
      <c r="H1146" t="s">
        <v>1402</v>
      </c>
      <c r="J1146" t="s">
        <v>1403</v>
      </c>
      <c r="L1146" t="s">
        <v>880</v>
      </c>
      <c r="M1146" t="s">
        <v>877</v>
      </c>
      <c r="N1146">
        <v>3</v>
      </c>
      <c r="O1146">
        <v>4.3999999999999997E-2</v>
      </c>
    </row>
    <row r="1147" spans="1:15">
      <c r="A1147" s="8">
        <v>38534</v>
      </c>
      <c r="B1147" s="6" t="s">
        <v>670</v>
      </c>
      <c r="C1147" s="6" t="s">
        <v>59</v>
      </c>
      <c r="D1147" s="7">
        <v>2</v>
      </c>
      <c r="E1147">
        <v>32</v>
      </c>
      <c r="F1147" t="s">
        <v>1074</v>
      </c>
      <c r="G1147" t="s">
        <v>1022</v>
      </c>
      <c r="H1147" t="s">
        <v>1404</v>
      </c>
      <c r="I1147" t="s">
        <v>1405</v>
      </c>
      <c r="J1147" t="s">
        <v>1406</v>
      </c>
      <c r="K1147" t="s">
        <v>1407</v>
      </c>
      <c r="L1147" t="s">
        <v>882</v>
      </c>
      <c r="M1147" t="s">
        <v>877</v>
      </c>
      <c r="N1147">
        <v>28</v>
      </c>
      <c r="O1147">
        <v>1.4500000000000001E-2</v>
      </c>
    </row>
    <row r="1148" spans="1:15">
      <c r="A1148" s="8">
        <v>38534</v>
      </c>
      <c r="B1148" s="6" t="s">
        <v>675</v>
      </c>
      <c r="C1148" s="6" t="s">
        <v>915</v>
      </c>
      <c r="D1148" s="7">
        <v>2</v>
      </c>
      <c r="E1148">
        <v>32</v>
      </c>
      <c r="F1148" t="s">
        <v>1074</v>
      </c>
      <c r="G1148" t="s">
        <v>1100</v>
      </c>
      <c r="H1148" t="s">
        <v>1422</v>
      </c>
      <c r="J1148" t="s">
        <v>1424</v>
      </c>
      <c r="L1148" t="s">
        <v>881</v>
      </c>
      <c r="M1148" t="s">
        <v>877</v>
      </c>
      <c r="N1148">
        <v>15</v>
      </c>
      <c r="O1148">
        <v>0.12280000000000001</v>
      </c>
    </row>
    <row r="1149" spans="1:15">
      <c r="A1149" s="8">
        <v>38534</v>
      </c>
      <c r="B1149" s="6" t="s">
        <v>675</v>
      </c>
      <c r="C1149" s="6" t="s">
        <v>915</v>
      </c>
      <c r="D1149" s="7">
        <v>2</v>
      </c>
      <c r="E1149">
        <v>32</v>
      </c>
      <c r="F1149" t="s">
        <v>1074</v>
      </c>
      <c r="G1149" t="s">
        <v>1076</v>
      </c>
      <c r="J1149" t="s">
        <v>1410</v>
      </c>
      <c r="L1149" t="s">
        <v>881</v>
      </c>
      <c r="M1149" t="s">
        <v>877</v>
      </c>
      <c r="N1149">
        <v>1</v>
      </c>
      <c r="O1149">
        <v>0</v>
      </c>
    </row>
    <row r="1150" spans="1:15">
      <c r="A1150" s="8">
        <v>38534</v>
      </c>
      <c r="B1150" s="6" t="s">
        <v>670</v>
      </c>
      <c r="C1150" s="6" t="s">
        <v>59</v>
      </c>
      <c r="D1150" s="7">
        <v>2</v>
      </c>
      <c r="E1150">
        <v>32</v>
      </c>
      <c r="F1150" t="s">
        <v>1074</v>
      </c>
      <c r="G1150" t="s">
        <v>895</v>
      </c>
      <c r="H1150" t="s">
        <v>1271</v>
      </c>
      <c r="J1150" t="s">
        <v>1272</v>
      </c>
      <c r="K1150" t="s">
        <v>1414</v>
      </c>
      <c r="L1150" t="s">
        <v>880</v>
      </c>
      <c r="M1150" t="s">
        <v>877</v>
      </c>
      <c r="N1150">
        <v>14</v>
      </c>
      <c r="O1150">
        <v>6.6900000000000001E-2</v>
      </c>
    </row>
    <row r="1151" spans="1:15">
      <c r="A1151" s="8">
        <v>38534</v>
      </c>
      <c r="B1151" s="6" t="s">
        <v>675</v>
      </c>
      <c r="C1151" s="6" t="s">
        <v>915</v>
      </c>
      <c r="D1151" s="7">
        <v>2</v>
      </c>
      <c r="E1151">
        <v>32</v>
      </c>
      <c r="F1151" t="s">
        <v>1074</v>
      </c>
      <c r="G1151" t="s">
        <v>1103</v>
      </c>
      <c r="H1151" t="s">
        <v>1415</v>
      </c>
      <c r="J1151" t="s">
        <v>1416</v>
      </c>
      <c r="K1151" t="s">
        <v>1414</v>
      </c>
      <c r="L1151" t="s">
        <v>880</v>
      </c>
      <c r="M1151" t="s">
        <v>877</v>
      </c>
      <c r="N1151">
        <v>64</v>
      </c>
      <c r="O1151">
        <v>8.7499999999999994E-2</v>
      </c>
    </row>
    <row r="1152" spans="1:15">
      <c r="A1152" s="8">
        <v>38534</v>
      </c>
      <c r="B1152" s="6" t="s">
        <v>675</v>
      </c>
      <c r="C1152" s="6" t="s">
        <v>915</v>
      </c>
      <c r="D1152" s="7">
        <v>2</v>
      </c>
      <c r="E1152">
        <v>32</v>
      </c>
      <c r="F1152" t="s">
        <v>1074</v>
      </c>
      <c r="G1152" t="s">
        <v>1104</v>
      </c>
      <c r="H1152" t="s">
        <v>1555</v>
      </c>
      <c r="I1152" t="s">
        <v>1556</v>
      </c>
      <c r="J1152" t="s">
        <v>1557</v>
      </c>
      <c r="L1152" t="s">
        <v>881</v>
      </c>
      <c r="M1152" t="s">
        <v>877</v>
      </c>
      <c r="N1152">
        <v>2</v>
      </c>
      <c r="O1152">
        <v>4.1000000000000003E-3</v>
      </c>
    </row>
    <row r="1153" spans="1:15">
      <c r="A1153" s="8">
        <v>38534</v>
      </c>
      <c r="B1153" s="6" t="s">
        <v>670</v>
      </c>
      <c r="C1153" s="6" t="s">
        <v>59</v>
      </c>
      <c r="D1153" s="7">
        <v>2</v>
      </c>
      <c r="E1153">
        <v>32</v>
      </c>
      <c r="F1153" t="s">
        <v>1074</v>
      </c>
      <c r="G1153" t="s">
        <v>896</v>
      </c>
      <c r="H1153" t="s">
        <v>1273</v>
      </c>
      <c r="J1153" t="s">
        <v>1274</v>
      </c>
      <c r="K1153" t="s">
        <v>1275</v>
      </c>
      <c r="L1153" t="s">
        <v>880</v>
      </c>
      <c r="M1153" t="s">
        <v>877</v>
      </c>
      <c r="N1153">
        <v>84</v>
      </c>
      <c r="O1153">
        <v>7.0300000000000001E-2</v>
      </c>
    </row>
    <row r="1154" spans="1:15">
      <c r="A1154" s="8">
        <v>38534</v>
      </c>
      <c r="B1154" s="6" t="s">
        <v>675</v>
      </c>
      <c r="C1154" s="6" t="s">
        <v>915</v>
      </c>
      <c r="D1154" s="7">
        <v>2</v>
      </c>
      <c r="E1154">
        <v>32</v>
      </c>
      <c r="F1154" t="s">
        <v>1074</v>
      </c>
      <c r="G1154" t="s">
        <v>1026</v>
      </c>
      <c r="K1154" t="s">
        <v>1417</v>
      </c>
      <c r="L1154" t="s">
        <v>882</v>
      </c>
      <c r="M1154" t="s">
        <v>877</v>
      </c>
      <c r="N1154">
        <v>16</v>
      </c>
      <c r="O1154">
        <v>0.1971</v>
      </c>
    </row>
    <row r="1155" spans="1:15">
      <c r="A1155" s="8">
        <v>38534</v>
      </c>
      <c r="B1155" s="6" t="s">
        <v>675</v>
      </c>
      <c r="C1155" s="6" t="s">
        <v>915</v>
      </c>
      <c r="D1155" s="7">
        <v>2</v>
      </c>
      <c r="E1155">
        <v>32</v>
      </c>
      <c r="F1155" t="s">
        <v>1074</v>
      </c>
      <c r="G1155" t="s">
        <v>897</v>
      </c>
      <c r="H1155" t="s">
        <v>1085</v>
      </c>
      <c r="J1155" t="s">
        <v>1276</v>
      </c>
      <c r="L1155" t="s">
        <v>881</v>
      </c>
      <c r="M1155" t="s">
        <v>877</v>
      </c>
      <c r="N1155">
        <v>1</v>
      </c>
      <c r="O1155">
        <v>2.0000000000000001E-4</v>
      </c>
    </row>
    <row r="1156" spans="1:15">
      <c r="A1156" s="8">
        <v>38534</v>
      </c>
      <c r="B1156" s="6" t="s">
        <v>670</v>
      </c>
      <c r="C1156" s="6" t="s">
        <v>59</v>
      </c>
      <c r="D1156" s="7">
        <v>2</v>
      </c>
      <c r="E1156">
        <v>32</v>
      </c>
      <c r="F1156" t="s">
        <v>1074</v>
      </c>
      <c r="G1156" t="s">
        <v>1027</v>
      </c>
      <c r="H1156" t="s">
        <v>1418</v>
      </c>
      <c r="J1156" t="s">
        <v>1419</v>
      </c>
      <c r="L1156" t="s">
        <v>881</v>
      </c>
      <c r="M1156" t="s">
        <v>877</v>
      </c>
      <c r="N1156">
        <v>37</v>
      </c>
      <c r="O1156">
        <v>0.75209999999999999</v>
      </c>
    </row>
    <row r="1157" spans="1:15">
      <c r="A1157" s="8">
        <v>38534</v>
      </c>
      <c r="B1157" s="6" t="s">
        <v>675</v>
      </c>
      <c r="C1157" s="6" t="s">
        <v>915</v>
      </c>
      <c r="D1157" s="7">
        <v>2</v>
      </c>
      <c r="E1157">
        <v>32</v>
      </c>
      <c r="F1157" t="s">
        <v>1074</v>
      </c>
      <c r="G1157" t="s">
        <v>1028</v>
      </c>
      <c r="H1157" t="s">
        <v>1420</v>
      </c>
      <c r="J1157" t="s">
        <v>1421</v>
      </c>
      <c r="L1157" t="s">
        <v>881</v>
      </c>
      <c r="M1157" t="s">
        <v>877</v>
      </c>
      <c r="N1157">
        <v>142</v>
      </c>
      <c r="O1157">
        <v>0.19539999999999999</v>
      </c>
    </row>
    <row r="1158" spans="1:15">
      <c r="A1158" s="8">
        <v>38534</v>
      </c>
      <c r="B1158" s="6" t="s">
        <v>675</v>
      </c>
      <c r="C1158" s="6" t="s">
        <v>915</v>
      </c>
      <c r="D1158" s="7">
        <v>2</v>
      </c>
      <c r="E1158">
        <v>32</v>
      </c>
      <c r="F1158" t="s">
        <v>1074</v>
      </c>
      <c r="G1158" t="s">
        <v>1029</v>
      </c>
      <c r="H1158" t="s">
        <v>1422</v>
      </c>
      <c r="I1158" t="s">
        <v>1423</v>
      </c>
      <c r="J1158" t="s">
        <v>1424</v>
      </c>
      <c r="L1158" t="s">
        <v>881</v>
      </c>
      <c r="M1158" t="s">
        <v>877</v>
      </c>
      <c r="N1158">
        <v>51</v>
      </c>
      <c r="O1158">
        <v>1.8200000000000001E-2</v>
      </c>
    </row>
    <row r="1159" spans="1:15">
      <c r="A1159" s="8">
        <v>38534</v>
      </c>
      <c r="B1159" s="6" t="s">
        <v>670</v>
      </c>
      <c r="C1159" s="6" t="s">
        <v>59</v>
      </c>
      <c r="D1159" s="7">
        <v>2</v>
      </c>
      <c r="E1159">
        <v>32</v>
      </c>
      <c r="F1159" t="s">
        <v>1074</v>
      </c>
      <c r="G1159" t="s">
        <v>1030</v>
      </c>
      <c r="H1159" t="s">
        <v>1422</v>
      </c>
      <c r="I1159" t="s">
        <v>1423</v>
      </c>
      <c r="J1159" t="s">
        <v>1424</v>
      </c>
      <c r="L1159" t="s">
        <v>881</v>
      </c>
      <c r="M1159" t="s">
        <v>877</v>
      </c>
      <c r="N1159">
        <v>3</v>
      </c>
      <c r="O1159">
        <v>7.6600000000000001E-2</v>
      </c>
    </row>
    <row r="1160" spans="1:15">
      <c r="A1160" s="8">
        <v>38534</v>
      </c>
      <c r="B1160" s="6" t="s">
        <v>675</v>
      </c>
      <c r="C1160" s="6" t="s">
        <v>915</v>
      </c>
      <c r="D1160" s="7">
        <v>2</v>
      </c>
      <c r="E1160">
        <v>32</v>
      </c>
      <c r="F1160" t="s">
        <v>1074</v>
      </c>
      <c r="G1160" t="s">
        <v>1031</v>
      </c>
      <c r="H1160" t="s">
        <v>1422</v>
      </c>
      <c r="I1160" t="s">
        <v>1425</v>
      </c>
      <c r="J1160" t="s">
        <v>1424</v>
      </c>
      <c r="L1160" t="s">
        <v>881</v>
      </c>
      <c r="M1160" t="s">
        <v>877</v>
      </c>
      <c r="N1160">
        <v>31</v>
      </c>
      <c r="O1160">
        <v>0.20499999999999999</v>
      </c>
    </row>
    <row r="1161" spans="1:15">
      <c r="A1161" s="8">
        <v>38534</v>
      </c>
      <c r="B1161" s="6" t="s">
        <v>675</v>
      </c>
      <c r="C1161" s="6" t="s">
        <v>915</v>
      </c>
      <c r="D1161" s="7">
        <v>2</v>
      </c>
      <c r="E1161">
        <v>32</v>
      </c>
      <c r="F1161" t="s">
        <v>1074</v>
      </c>
      <c r="G1161" t="s">
        <v>1032</v>
      </c>
      <c r="H1161" t="s">
        <v>1426</v>
      </c>
      <c r="J1161" t="s">
        <v>1427</v>
      </c>
      <c r="L1161" t="s">
        <v>880</v>
      </c>
      <c r="M1161" t="s">
        <v>877</v>
      </c>
      <c r="N1161">
        <v>1</v>
      </c>
      <c r="O1161">
        <v>4.7000000000000002E-3</v>
      </c>
    </row>
    <row r="1162" spans="1:15">
      <c r="A1162" s="8">
        <v>38534</v>
      </c>
      <c r="B1162" s="6" t="s">
        <v>670</v>
      </c>
      <c r="C1162" s="6" t="s">
        <v>59</v>
      </c>
      <c r="D1162" s="7">
        <v>2</v>
      </c>
      <c r="E1162">
        <v>32</v>
      </c>
      <c r="F1162" t="s">
        <v>1074</v>
      </c>
      <c r="G1162" t="s">
        <v>1033</v>
      </c>
      <c r="H1162" t="s">
        <v>966</v>
      </c>
      <c r="J1162" t="s">
        <v>1428</v>
      </c>
      <c r="L1162" t="s">
        <v>881</v>
      </c>
      <c r="M1162" t="s">
        <v>877</v>
      </c>
      <c r="N1162">
        <v>2</v>
      </c>
      <c r="O1162">
        <v>0.1235</v>
      </c>
    </row>
    <row r="1163" spans="1:15">
      <c r="A1163" s="8">
        <v>38534</v>
      </c>
      <c r="B1163" s="6" t="s">
        <v>675</v>
      </c>
      <c r="C1163" s="6" t="s">
        <v>915</v>
      </c>
      <c r="D1163" s="7">
        <v>2</v>
      </c>
      <c r="E1163">
        <v>32</v>
      </c>
      <c r="F1163" t="s">
        <v>1074</v>
      </c>
      <c r="G1163" t="s">
        <v>1034</v>
      </c>
      <c r="H1163" t="s">
        <v>1429</v>
      </c>
      <c r="I1163" t="s">
        <v>1430</v>
      </c>
      <c r="J1163" t="s">
        <v>1431</v>
      </c>
      <c r="L1163" t="s">
        <v>881</v>
      </c>
      <c r="M1163" t="s">
        <v>877</v>
      </c>
      <c r="N1163">
        <v>1</v>
      </c>
      <c r="O1163">
        <v>2.5999999999999999E-3</v>
      </c>
    </row>
    <row r="1164" spans="1:15">
      <c r="A1164" s="8">
        <v>38534</v>
      </c>
      <c r="B1164" s="6" t="s">
        <v>675</v>
      </c>
      <c r="C1164" s="6" t="s">
        <v>915</v>
      </c>
      <c r="D1164" s="7">
        <v>2</v>
      </c>
      <c r="E1164">
        <v>32</v>
      </c>
      <c r="F1164" t="s">
        <v>1074</v>
      </c>
      <c r="G1164" t="s">
        <v>1035</v>
      </c>
      <c r="J1164" t="s">
        <v>1432</v>
      </c>
      <c r="K1164" t="s">
        <v>1433</v>
      </c>
      <c r="L1164" t="s">
        <v>882</v>
      </c>
      <c r="M1164" t="s">
        <v>877</v>
      </c>
      <c r="N1164">
        <v>25</v>
      </c>
      <c r="O1164">
        <v>9.4000000000000004E-3</v>
      </c>
    </row>
    <row r="1165" spans="1:15">
      <c r="A1165" s="8">
        <v>38534</v>
      </c>
      <c r="B1165" s="6" t="s">
        <v>670</v>
      </c>
      <c r="C1165" s="6" t="s">
        <v>59</v>
      </c>
      <c r="D1165" s="7">
        <v>2</v>
      </c>
      <c r="E1165">
        <v>32</v>
      </c>
      <c r="F1165" t="s">
        <v>1074</v>
      </c>
      <c r="G1165" t="s">
        <v>1036</v>
      </c>
      <c r="K1165" t="s">
        <v>1434</v>
      </c>
      <c r="L1165" t="s">
        <v>885</v>
      </c>
      <c r="M1165" t="s">
        <v>877</v>
      </c>
      <c r="N1165">
        <v>14</v>
      </c>
      <c r="O1165">
        <v>5.9299999999999999E-2</v>
      </c>
    </row>
    <row r="1166" spans="1:15">
      <c r="A1166" s="8">
        <v>38534</v>
      </c>
      <c r="B1166" s="6" t="s">
        <v>675</v>
      </c>
      <c r="C1166" s="6" t="s">
        <v>915</v>
      </c>
      <c r="D1166" s="7">
        <v>2</v>
      </c>
      <c r="E1166">
        <v>32</v>
      </c>
      <c r="F1166" t="s">
        <v>1074</v>
      </c>
      <c r="G1166" t="s">
        <v>1127</v>
      </c>
      <c r="H1166" t="s">
        <v>1612</v>
      </c>
      <c r="J1166" t="s">
        <v>1613</v>
      </c>
      <c r="K1166" t="s">
        <v>1534</v>
      </c>
      <c r="L1166" t="s">
        <v>1094</v>
      </c>
      <c r="M1166" t="s">
        <v>877</v>
      </c>
      <c r="N1166">
        <v>2</v>
      </c>
      <c r="O1166">
        <v>0</v>
      </c>
    </row>
    <row r="1167" spans="1:15">
      <c r="A1167" s="8">
        <v>38534</v>
      </c>
      <c r="B1167" s="6" t="s">
        <v>675</v>
      </c>
      <c r="C1167" s="6" t="s">
        <v>915</v>
      </c>
      <c r="D1167" s="7">
        <v>2</v>
      </c>
      <c r="E1167">
        <v>32</v>
      </c>
      <c r="F1167" t="s">
        <v>1074</v>
      </c>
      <c r="G1167" t="s">
        <v>1085</v>
      </c>
      <c r="H1167" t="s">
        <v>1085</v>
      </c>
      <c r="J1167" t="s">
        <v>1276</v>
      </c>
      <c r="L1167" t="s">
        <v>881</v>
      </c>
      <c r="M1167" t="s">
        <v>877</v>
      </c>
      <c r="N1167">
        <v>1</v>
      </c>
      <c r="O1167">
        <v>8.0000000000000004E-4</v>
      </c>
    </row>
    <row r="1168" spans="1:15">
      <c r="A1168" s="8">
        <v>38534</v>
      </c>
      <c r="B1168" s="6" t="s">
        <v>670</v>
      </c>
      <c r="C1168" s="6" t="s">
        <v>59</v>
      </c>
      <c r="D1168" s="7">
        <v>2</v>
      </c>
      <c r="E1168">
        <v>32</v>
      </c>
      <c r="F1168" t="s">
        <v>1074</v>
      </c>
      <c r="G1168" t="s">
        <v>860</v>
      </c>
      <c r="J1168" t="s">
        <v>1436</v>
      </c>
      <c r="L1168" t="s">
        <v>880</v>
      </c>
      <c r="M1168" t="s">
        <v>877</v>
      </c>
      <c r="N1168">
        <v>29</v>
      </c>
      <c r="O1168">
        <v>5.8500000000000003E-2</v>
      </c>
    </row>
    <row r="1169" spans="1:15">
      <c r="A1169" s="8">
        <v>38534</v>
      </c>
      <c r="B1169" s="6" t="s">
        <v>675</v>
      </c>
      <c r="C1169" s="6" t="s">
        <v>915</v>
      </c>
      <c r="D1169" s="7">
        <v>2</v>
      </c>
      <c r="E1169">
        <v>32</v>
      </c>
      <c r="F1169" t="s">
        <v>1074</v>
      </c>
      <c r="G1169" t="s">
        <v>1062</v>
      </c>
      <c r="H1169" t="s">
        <v>1280</v>
      </c>
      <c r="I1169" t="s">
        <v>1498</v>
      </c>
      <c r="J1169" t="s">
        <v>1499</v>
      </c>
      <c r="L1169" t="s">
        <v>1071</v>
      </c>
      <c r="M1169" t="s">
        <v>877</v>
      </c>
      <c r="N1169">
        <v>1</v>
      </c>
      <c r="O1169">
        <v>2.0000000000000001E-4</v>
      </c>
    </row>
    <row r="1170" spans="1:15">
      <c r="A1170" s="8">
        <v>38534</v>
      </c>
      <c r="B1170" s="6" t="s">
        <v>675</v>
      </c>
      <c r="C1170" s="6" t="s">
        <v>915</v>
      </c>
      <c r="D1170" s="7">
        <v>2</v>
      </c>
      <c r="E1170">
        <v>32</v>
      </c>
      <c r="F1170" t="s">
        <v>1074</v>
      </c>
      <c r="G1170" t="s">
        <v>1063</v>
      </c>
      <c r="H1170" t="s">
        <v>1500</v>
      </c>
      <c r="I1170" t="s">
        <v>1501</v>
      </c>
      <c r="J1170" t="s">
        <v>1502</v>
      </c>
      <c r="L1170" t="s">
        <v>881</v>
      </c>
      <c r="M1170" t="s">
        <v>877</v>
      </c>
      <c r="N1170">
        <v>15</v>
      </c>
      <c r="O1170">
        <v>5.2299999999999999E-2</v>
      </c>
    </row>
    <row r="1171" spans="1:15">
      <c r="A1171" s="8">
        <v>38534</v>
      </c>
      <c r="B1171" s="6" t="s">
        <v>670</v>
      </c>
      <c r="C1171" s="6" t="s">
        <v>59</v>
      </c>
      <c r="D1171" s="7">
        <v>2</v>
      </c>
      <c r="E1171">
        <v>32</v>
      </c>
      <c r="F1171" t="s">
        <v>1074</v>
      </c>
      <c r="G1171" t="s">
        <v>861</v>
      </c>
      <c r="H1171" t="s">
        <v>1441</v>
      </c>
      <c r="I1171" t="s">
        <v>1442</v>
      </c>
      <c r="J1171" t="s">
        <v>1443</v>
      </c>
      <c r="L1171" t="s">
        <v>886</v>
      </c>
      <c r="M1171" t="s">
        <v>877</v>
      </c>
      <c r="N1171">
        <v>13</v>
      </c>
      <c r="O1171">
        <v>0.56010000000000004</v>
      </c>
    </row>
    <row r="1172" spans="1:15">
      <c r="A1172" s="8">
        <v>38534</v>
      </c>
      <c r="B1172" s="6" t="s">
        <v>675</v>
      </c>
      <c r="C1172" s="6" t="s">
        <v>915</v>
      </c>
      <c r="D1172" s="7">
        <v>2</v>
      </c>
      <c r="E1172">
        <v>32</v>
      </c>
      <c r="F1172" t="s">
        <v>1074</v>
      </c>
      <c r="G1172" t="s">
        <v>862</v>
      </c>
      <c r="H1172" t="s">
        <v>1444</v>
      </c>
      <c r="I1172" t="s">
        <v>1445</v>
      </c>
      <c r="J1172" t="s">
        <v>1446</v>
      </c>
      <c r="L1172" t="s">
        <v>886</v>
      </c>
      <c r="M1172" t="s">
        <v>877</v>
      </c>
      <c r="N1172">
        <v>20</v>
      </c>
      <c r="O1172">
        <v>0.123</v>
      </c>
    </row>
    <row r="1173" spans="1:15">
      <c r="A1173" s="8">
        <v>38534</v>
      </c>
      <c r="B1173" s="6" t="s">
        <v>675</v>
      </c>
      <c r="C1173" s="6" t="s">
        <v>915</v>
      </c>
      <c r="D1173" s="7">
        <v>2</v>
      </c>
      <c r="E1173">
        <v>32</v>
      </c>
      <c r="F1173" t="s">
        <v>1074</v>
      </c>
      <c r="G1173" t="s">
        <v>863</v>
      </c>
      <c r="J1173" t="s">
        <v>1447</v>
      </c>
      <c r="L1173" t="s">
        <v>886</v>
      </c>
      <c r="M1173" t="s">
        <v>877</v>
      </c>
      <c r="N1173">
        <v>57</v>
      </c>
      <c r="O1173">
        <v>3.5200000000000002E-2</v>
      </c>
    </row>
    <row r="1174" spans="1:15">
      <c r="A1174" s="8">
        <v>38534</v>
      </c>
      <c r="B1174" s="6" t="s">
        <v>670</v>
      </c>
      <c r="C1174" s="6" t="s">
        <v>59</v>
      </c>
      <c r="D1174" s="7">
        <v>2</v>
      </c>
      <c r="E1174">
        <v>32</v>
      </c>
      <c r="F1174" t="s">
        <v>1074</v>
      </c>
      <c r="G1174" t="s">
        <v>865</v>
      </c>
      <c r="H1174" t="s">
        <v>1451</v>
      </c>
      <c r="J1174" t="s">
        <v>1447</v>
      </c>
      <c r="L1174" t="s">
        <v>886</v>
      </c>
      <c r="M1174" t="s">
        <v>877</v>
      </c>
      <c r="N1174">
        <v>7</v>
      </c>
      <c r="O1174">
        <v>1.9300000000000001E-2</v>
      </c>
    </row>
    <row r="1175" spans="1:15">
      <c r="A1175" s="8">
        <v>38534</v>
      </c>
      <c r="B1175" s="6" t="s">
        <v>675</v>
      </c>
      <c r="C1175" s="6" t="s">
        <v>915</v>
      </c>
      <c r="D1175" s="7">
        <v>2</v>
      </c>
      <c r="E1175">
        <v>32</v>
      </c>
      <c r="F1175" t="s">
        <v>1074</v>
      </c>
      <c r="G1175" t="s">
        <v>867</v>
      </c>
      <c r="H1175" t="s">
        <v>1455</v>
      </c>
      <c r="I1175" t="s">
        <v>1456</v>
      </c>
      <c r="J1175" t="s">
        <v>1457</v>
      </c>
      <c r="L1175" t="s">
        <v>886</v>
      </c>
      <c r="M1175" t="s">
        <v>877</v>
      </c>
      <c r="N1175">
        <v>1</v>
      </c>
      <c r="O1175">
        <v>0</v>
      </c>
    </row>
    <row r="1176" spans="1:15">
      <c r="A1176" s="8">
        <v>38534</v>
      </c>
      <c r="B1176" s="6" t="s">
        <v>675</v>
      </c>
      <c r="C1176" s="6" t="s">
        <v>915</v>
      </c>
      <c r="D1176" s="7">
        <v>2</v>
      </c>
      <c r="E1176">
        <v>32</v>
      </c>
      <c r="F1176" t="s">
        <v>1074</v>
      </c>
      <c r="G1176" t="s">
        <v>869</v>
      </c>
      <c r="J1176" t="s">
        <v>1248</v>
      </c>
      <c r="L1176" t="s">
        <v>886</v>
      </c>
      <c r="M1176" t="s">
        <v>877</v>
      </c>
      <c r="N1176">
        <v>3</v>
      </c>
      <c r="O1176">
        <v>2.3E-3</v>
      </c>
    </row>
    <row r="1177" spans="1:15">
      <c r="A1177" s="8">
        <v>38534</v>
      </c>
      <c r="B1177" s="6" t="s">
        <v>670</v>
      </c>
      <c r="C1177" s="6" t="s">
        <v>59</v>
      </c>
      <c r="D1177" s="7">
        <v>2</v>
      </c>
      <c r="E1177">
        <v>32</v>
      </c>
      <c r="F1177" t="s">
        <v>1074</v>
      </c>
      <c r="G1177" t="s">
        <v>1064</v>
      </c>
      <c r="J1177" t="s">
        <v>1503</v>
      </c>
      <c r="L1177" t="s">
        <v>886</v>
      </c>
      <c r="M1177" t="s">
        <v>877</v>
      </c>
      <c r="N1177">
        <v>5</v>
      </c>
      <c r="O1177">
        <v>9.7000000000000003E-3</v>
      </c>
    </row>
    <row r="1178" spans="1:15">
      <c r="A1178" s="8">
        <v>38534</v>
      </c>
      <c r="B1178" s="6" t="s">
        <v>675</v>
      </c>
      <c r="C1178" s="6" t="s">
        <v>915</v>
      </c>
      <c r="D1178" s="7">
        <v>2</v>
      </c>
      <c r="E1178">
        <v>32</v>
      </c>
      <c r="F1178" t="s">
        <v>1074</v>
      </c>
      <c r="G1178" t="s">
        <v>870</v>
      </c>
      <c r="J1178" t="s">
        <v>1249</v>
      </c>
      <c r="L1178" t="s">
        <v>886</v>
      </c>
      <c r="M1178" t="s">
        <v>877</v>
      </c>
      <c r="N1178">
        <v>5</v>
      </c>
      <c r="O1178">
        <v>3.5000000000000001E-3</v>
      </c>
    </row>
    <row r="1179" spans="1:15">
      <c r="A1179" s="8">
        <v>38534</v>
      </c>
      <c r="B1179" s="6" t="s">
        <v>675</v>
      </c>
      <c r="C1179" s="6" t="s">
        <v>915</v>
      </c>
      <c r="D1179" s="7">
        <v>2</v>
      </c>
      <c r="E1179">
        <v>32</v>
      </c>
      <c r="F1179" t="s">
        <v>1074</v>
      </c>
      <c r="G1179" t="s">
        <v>1067</v>
      </c>
      <c r="H1179" t="s">
        <v>1516</v>
      </c>
      <c r="J1179" t="s">
        <v>1517</v>
      </c>
      <c r="L1179" t="s">
        <v>1072</v>
      </c>
      <c r="M1179" t="s">
        <v>877</v>
      </c>
      <c r="N1179">
        <v>4</v>
      </c>
      <c r="O1179">
        <v>2.4199999999999999E-2</v>
      </c>
    </row>
    <row r="1180" spans="1:15">
      <c r="A1180" s="8">
        <v>38534</v>
      </c>
      <c r="B1180" s="6" t="s">
        <v>670</v>
      </c>
      <c r="C1180" s="6" t="s">
        <v>59</v>
      </c>
      <c r="D1180" s="7">
        <v>2</v>
      </c>
      <c r="E1180">
        <v>32</v>
      </c>
      <c r="F1180" t="s">
        <v>1074</v>
      </c>
      <c r="G1180" t="s">
        <v>1128</v>
      </c>
      <c r="J1180" t="s">
        <v>873</v>
      </c>
      <c r="L1180" t="s">
        <v>880</v>
      </c>
      <c r="M1180" t="s">
        <v>877</v>
      </c>
      <c r="N1180">
        <v>1</v>
      </c>
      <c r="O1180">
        <v>0</v>
      </c>
    </row>
    <row r="1181" spans="1:15">
      <c r="A1181" s="8">
        <v>38534</v>
      </c>
      <c r="B1181" s="6" t="s">
        <v>675</v>
      </c>
      <c r="C1181" s="6" t="s">
        <v>915</v>
      </c>
      <c r="D1181" s="7">
        <v>2</v>
      </c>
      <c r="E1181">
        <v>32</v>
      </c>
      <c r="F1181" t="s">
        <v>1074</v>
      </c>
      <c r="G1181" t="s">
        <v>1078</v>
      </c>
      <c r="L1181" t="s">
        <v>1093</v>
      </c>
      <c r="M1181" t="s">
        <v>877</v>
      </c>
      <c r="N1181">
        <v>23</v>
      </c>
      <c r="O1181">
        <v>5.4897999999999998</v>
      </c>
    </row>
    <row r="1182" spans="1:15">
      <c r="A1182" s="8">
        <v>38534</v>
      </c>
      <c r="B1182" s="6" t="s">
        <v>675</v>
      </c>
      <c r="C1182" s="6" t="s">
        <v>915</v>
      </c>
      <c r="D1182" s="7">
        <v>2</v>
      </c>
      <c r="E1182">
        <v>32</v>
      </c>
      <c r="F1182" t="s">
        <v>1074</v>
      </c>
      <c r="G1182" t="s">
        <v>874</v>
      </c>
      <c r="H1182" t="s">
        <v>1253</v>
      </c>
      <c r="I1182" t="s">
        <v>1254</v>
      </c>
      <c r="J1182" t="s">
        <v>1255</v>
      </c>
      <c r="K1182" t="s">
        <v>1414</v>
      </c>
      <c r="L1182" t="s">
        <v>880</v>
      </c>
      <c r="M1182" t="s">
        <v>877</v>
      </c>
      <c r="N1182">
        <v>5</v>
      </c>
      <c r="O1182">
        <v>3.8399999999999997E-2</v>
      </c>
    </row>
    <row r="1183" spans="1:15">
      <c r="A1183" s="8">
        <v>38534</v>
      </c>
      <c r="B1183" s="6" t="s">
        <v>670</v>
      </c>
      <c r="C1183" s="6" t="s">
        <v>59</v>
      </c>
      <c r="D1183" s="7">
        <v>2</v>
      </c>
      <c r="E1183">
        <v>32</v>
      </c>
      <c r="F1183" t="s">
        <v>1074</v>
      </c>
      <c r="G1183" t="s">
        <v>1129</v>
      </c>
      <c r="H1183" t="s">
        <v>1634</v>
      </c>
      <c r="I1183" t="s">
        <v>1400</v>
      </c>
      <c r="J1183" t="s">
        <v>1635</v>
      </c>
      <c r="L1183" t="s">
        <v>882</v>
      </c>
      <c r="M1183" t="s">
        <v>877</v>
      </c>
      <c r="N1183">
        <v>1</v>
      </c>
      <c r="O1183">
        <v>3.8399999999999997E-2</v>
      </c>
    </row>
    <row r="1184" spans="1:15">
      <c r="A1184" s="8">
        <v>38534</v>
      </c>
      <c r="B1184" s="6" t="s">
        <v>675</v>
      </c>
      <c r="C1184" s="6" t="s">
        <v>915</v>
      </c>
      <c r="D1184" s="7">
        <v>2</v>
      </c>
      <c r="E1184">
        <v>32</v>
      </c>
      <c r="F1184" t="s">
        <v>1074</v>
      </c>
      <c r="G1184" t="s">
        <v>1130</v>
      </c>
      <c r="J1184" t="s">
        <v>1351</v>
      </c>
      <c r="L1184" t="s">
        <v>886</v>
      </c>
      <c r="M1184" t="s">
        <v>877</v>
      </c>
      <c r="N1184">
        <v>1</v>
      </c>
      <c r="O1184">
        <v>7.1000000000000004E-3</v>
      </c>
    </row>
    <row r="1185" spans="1:15">
      <c r="A1185" s="8">
        <v>38534</v>
      </c>
      <c r="B1185" s="6" t="s">
        <v>675</v>
      </c>
      <c r="C1185" s="6" t="s">
        <v>915</v>
      </c>
      <c r="D1185" s="7">
        <v>2</v>
      </c>
      <c r="E1185">
        <v>32</v>
      </c>
      <c r="F1185" t="s">
        <v>1074</v>
      </c>
      <c r="G1185" t="s">
        <v>875</v>
      </c>
      <c r="J1185" t="s">
        <v>1256</v>
      </c>
      <c r="L1185" t="s">
        <v>886</v>
      </c>
      <c r="M1185" t="s">
        <v>877</v>
      </c>
      <c r="N1185">
        <v>38</v>
      </c>
      <c r="O1185">
        <v>0.18779999999999999</v>
      </c>
    </row>
    <row r="1186" spans="1:15">
      <c r="A1186" s="8">
        <v>38534</v>
      </c>
      <c r="B1186" s="6" t="s">
        <v>670</v>
      </c>
      <c r="C1186" s="6" t="s">
        <v>59</v>
      </c>
      <c r="D1186" s="7">
        <v>2</v>
      </c>
      <c r="E1186">
        <v>32</v>
      </c>
      <c r="F1186" t="s">
        <v>1074</v>
      </c>
      <c r="G1186" t="s">
        <v>1068</v>
      </c>
      <c r="H1186" t="s">
        <v>1511</v>
      </c>
      <c r="I1186" t="s">
        <v>1512</v>
      </c>
      <c r="J1186" t="s">
        <v>1454</v>
      </c>
      <c r="L1186" t="s">
        <v>886</v>
      </c>
      <c r="M1186" t="s">
        <v>877</v>
      </c>
      <c r="N1186">
        <v>1</v>
      </c>
      <c r="O1186">
        <v>8.9999999999999993E-3</v>
      </c>
    </row>
    <row r="1187" spans="1:15">
      <c r="A1187" s="8">
        <v>38534</v>
      </c>
      <c r="B1187" s="6" t="s">
        <v>675</v>
      </c>
      <c r="C1187" s="6" t="s">
        <v>915</v>
      </c>
      <c r="D1187" s="7">
        <v>2</v>
      </c>
      <c r="E1187">
        <v>32</v>
      </c>
      <c r="F1187" t="s">
        <v>1074</v>
      </c>
      <c r="G1187" t="s">
        <v>1079</v>
      </c>
      <c r="J1187" t="s">
        <v>1079</v>
      </c>
      <c r="L1187" t="s">
        <v>881</v>
      </c>
      <c r="M1187" t="s">
        <v>877</v>
      </c>
      <c r="N1187">
        <v>3</v>
      </c>
      <c r="O1187">
        <v>2.5000000000000001E-2</v>
      </c>
    </row>
    <row r="1188" spans="1:15">
      <c r="A1188" s="8">
        <v>38534</v>
      </c>
      <c r="B1188" s="6" t="s">
        <v>675</v>
      </c>
      <c r="C1188" s="6" t="s">
        <v>915</v>
      </c>
      <c r="D1188" s="7">
        <v>9</v>
      </c>
      <c r="E1188">
        <v>39</v>
      </c>
      <c r="F1188" t="s">
        <v>781</v>
      </c>
      <c r="G1188" t="s">
        <v>1123</v>
      </c>
      <c r="J1188" t="s">
        <v>1167</v>
      </c>
      <c r="L1188" t="s">
        <v>881</v>
      </c>
      <c r="M1188" t="s">
        <v>877</v>
      </c>
      <c r="N1188">
        <v>1</v>
      </c>
      <c r="O1188">
        <v>8.9999999999999993E-3</v>
      </c>
    </row>
    <row r="1189" spans="1:15">
      <c r="A1189" s="8">
        <v>38534</v>
      </c>
      <c r="B1189" s="6" t="s">
        <v>675</v>
      </c>
      <c r="C1189" s="6" t="s">
        <v>915</v>
      </c>
      <c r="D1189" s="7">
        <v>9</v>
      </c>
      <c r="E1189">
        <v>39</v>
      </c>
      <c r="F1189" t="s">
        <v>781</v>
      </c>
      <c r="G1189" t="s">
        <v>889</v>
      </c>
      <c r="J1189" t="s">
        <v>1259</v>
      </c>
      <c r="L1189" t="s">
        <v>880</v>
      </c>
      <c r="M1189" t="s">
        <v>877</v>
      </c>
      <c r="N1189">
        <v>6</v>
      </c>
      <c r="O1189">
        <v>4.7000000000000002E-3</v>
      </c>
    </row>
    <row r="1190" spans="1:15">
      <c r="A1190" s="8">
        <v>38534</v>
      </c>
      <c r="B1190" s="6" t="s">
        <v>675</v>
      </c>
      <c r="C1190" s="6" t="s">
        <v>915</v>
      </c>
      <c r="D1190" s="7">
        <v>9</v>
      </c>
      <c r="E1190">
        <v>39</v>
      </c>
      <c r="F1190" t="s">
        <v>781</v>
      </c>
      <c r="G1190" t="s">
        <v>1001</v>
      </c>
      <c r="H1190" t="s">
        <v>1163</v>
      </c>
      <c r="J1190" t="s">
        <v>1164</v>
      </c>
      <c r="L1190" t="s">
        <v>880</v>
      </c>
      <c r="M1190" t="s">
        <v>877</v>
      </c>
      <c r="N1190">
        <v>50</v>
      </c>
      <c r="O1190">
        <v>0.1193</v>
      </c>
    </row>
    <row r="1191" spans="1:15">
      <c r="A1191" s="8">
        <v>38534</v>
      </c>
      <c r="B1191" s="6" t="s">
        <v>675</v>
      </c>
      <c r="C1191" s="6" t="s">
        <v>915</v>
      </c>
      <c r="D1191" s="7">
        <v>9</v>
      </c>
      <c r="E1191">
        <v>39</v>
      </c>
      <c r="F1191" t="s">
        <v>1134</v>
      </c>
      <c r="G1191" t="s">
        <v>1002</v>
      </c>
      <c r="J1191" t="s">
        <v>1165</v>
      </c>
      <c r="L1191" t="s">
        <v>880</v>
      </c>
      <c r="M1191" t="s">
        <v>877</v>
      </c>
      <c r="N1191">
        <v>290</v>
      </c>
      <c r="O1191">
        <v>0.38519999999999999</v>
      </c>
    </row>
    <row r="1192" spans="1:15">
      <c r="A1192" s="8">
        <v>38534</v>
      </c>
      <c r="B1192" s="6" t="s">
        <v>675</v>
      </c>
      <c r="C1192" s="6" t="s">
        <v>915</v>
      </c>
      <c r="D1192" s="7">
        <v>9</v>
      </c>
      <c r="E1192">
        <v>39</v>
      </c>
      <c r="F1192" t="s">
        <v>1134</v>
      </c>
      <c r="G1192" t="s">
        <v>1003</v>
      </c>
      <c r="H1192" t="s">
        <v>1003</v>
      </c>
      <c r="I1192" t="s">
        <v>1166</v>
      </c>
      <c r="J1192" t="s">
        <v>1167</v>
      </c>
      <c r="L1192" t="s">
        <v>881</v>
      </c>
      <c r="M1192" t="s">
        <v>877</v>
      </c>
      <c r="N1192">
        <v>2</v>
      </c>
      <c r="O1192">
        <v>4.6199999999999998E-2</v>
      </c>
    </row>
    <row r="1193" spans="1:15">
      <c r="A1193" s="8">
        <v>38534</v>
      </c>
      <c r="B1193" s="6" t="s">
        <v>675</v>
      </c>
      <c r="C1193" s="6" t="s">
        <v>915</v>
      </c>
      <c r="D1193" s="7">
        <v>9</v>
      </c>
      <c r="E1193">
        <v>39</v>
      </c>
      <c r="F1193" t="s">
        <v>1134</v>
      </c>
      <c r="G1193" t="s">
        <v>1007</v>
      </c>
      <c r="H1193" t="s">
        <v>1174</v>
      </c>
      <c r="J1193" t="s">
        <v>1175</v>
      </c>
      <c r="L1193" t="s">
        <v>879</v>
      </c>
      <c r="M1193" t="s">
        <v>877</v>
      </c>
      <c r="N1193">
        <v>5</v>
      </c>
      <c r="O1193">
        <v>3.2500000000000001E-2</v>
      </c>
    </row>
    <row r="1194" spans="1:15">
      <c r="A1194" s="8">
        <v>38534</v>
      </c>
      <c r="B1194" s="6" t="s">
        <v>675</v>
      </c>
      <c r="C1194" s="6" t="s">
        <v>915</v>
      </c>
      <c r="D1194" s="7">
        <v>9</v>
      </c>
      <c r="E1194">
        <v>39</v>
      </c>
      <c r="F1194" t="s">
        <v>1134</v>
      </c>
      <c r="G1194" t="s">
        <v>1009</v>
      </c>
      <c r="H1194" t="s">
        <v>1377</v>
      </c>
      <c r="J1194" t="s">
        <v>1009</v>
      </c>
      <c r="L1194" t="s">
        <v>880</v>
      </c>
      <c r="M1194" t="s">
        <v>877</v>
      </c>
      <c r="N1194">
        <v>3</v>
      </c>
      <c r="O1194">
        <v>5.0000000000000001E-4</v>
      </c>
    </row>
    <row r="1195" spans="1:15">
      <c r="A1195" s="8">
        <v>38534</v>
      </c>
      <c r="B1195" s="6" t="s">
        <v>675</v>
      </c>
      <c r="C1195" s="6" t="s">
        <v>915</v>
      </c>
      <c r="D1195" s="7">
        <v>9</v>
      </c>
      <c r="E1195">
        <v>39</v>
      </c>
      <c r="F1195" t="s">
        <v>1134</v>
      </c>
      <c r="G1195" t="s">
        <v>892</v>
      </c>
      <c r="H1195" t="s">
        <v>1263</v>
      </c>
      <c r="I1195" t="s">
        <v>1265</v>
      </c>
      <c r="J1195" t="s">
        <v>1264</v>
      </c>
      <c r="L1195" t="s">
        <v>1070</v>
      </c>
      <c r="M1195" t="s">
        <v>877</v>
      </c>
      <c r="N1195">
        <v>1</v>
      </c>
      <c r="O1195">
        <v>0.42</v>
      </c>
    </row>
    <row r="1196" spans="1:15">
      <c r="A1196" s="8">
        <v>38534</v>
      </c>
      <c r="B1196" s="6" t="s">
        <v>675</v>
      </c>
      <c r="C1196" s="6" t="s">
        <v>915</v>
      </c>
      <c r="D1196" s="7">
        <v>9</v>
      </c>
      <c r="E1196">
        <v>39</v>
      </c>
      <c r="F1196" t="s">
        <v>1134</v>
      </c>
      <c r="G1196" t="s">
        <v>1636</v>
      </c>
      <c r="H1196" t="s">
        <v>1550</v>
      </c>
      <c r="I1196" t="s">
        <v>1551</v>
      </c>
      <c r="J1196" t="s">
        <v>1552</v>
      </c>
      <c r="L1196" t="s">
        <v>1095</v>
      </c>
      <c r="M1196" t="s">
        <v>877</v>
      </c>
      <c r="N1196" t="s">
        <v>887</v>
      </c>
      <c r="O1196">
        <v>0.34399999999999997</v>
      </c>
    </row>
    <row r="1197" spans="1:15">
      <c r="A1197" s="8">
        <v>38534</v>
      </c>
      <c r="B1197" s="6" t="s">
        <v>675</v>
      </c>
      <c r="C1197" s="6" t="s">
        <v>915</v>
      </c>
      <c r="D1197" s="7">
        <v>9</v>
      </c>
      <c r="E1197">
        <v>39</v>
      </c>
      <c r="F1197" t="s">
        <v>1134</v>
      </c>
      <c r="G1197" t="s">
        <v>1011</v>
      </c>
      <c r="H1197" t="s">
        <v>1382</v>
      </c>
      <c r="I1197" t="s">
        <v>1383</v>
      </c>
      <c r="J1197" t="s">
        <v>1384</v>
      </c>
      <c r="L1197" t="s">
        <v>882</v>
      </c>
      <c r="M1197" t="s">
        <v>877</v>
      </c>
      <c r="N1197">
        <v>6</v>
      </c>
      <c r="O1197">
        <v>5.1799999999999999E-2</v>
      </c>
    </row>
    <row r="1198" spans="1:15">
      <c r="A1198" s="8">
        <v>38534</v>
      </c>
      <c r="B1198" s="6" t="s">
        <v>675</v>
      </c>
      <c r="C1198" s="6" t="s">
        <v>915</v>
      </c>
      <c r="D1198" s="7">
        <v>9</v>
      </c>
      <c r="E1198">
        <v>39</v>
      </c>
      <c r="F1198" t="s">
        <v>1134</v>
      </c>
      <c r="G1198" t="s">
        <v>1014</v>
      </c>
      <c r="H1198" t="s">
        <v>1391</v>
      </c>
      <c r="J1198" t="s">
        <v>1392</v>
      </c>
      <c r="L1198" t="s">
        <v>880</v>
      </c>
      <c r="M1198" t="s">
        <v>877</v>
      </c>
      <c r="N1198">
        <v>6</v>
      </c>
      <c r="O1198">
        <v>2.8E-3</v>
      </c>
    </row>
    <row r="1199" spans="1:15">
      <c r="A1199" s="8">
        <v>38534</v>
      </c>
      <c r="B1199" s="6" t="s">
        <v>675</v>
      </c>
      <c r="C1199" s="6" t="s">
        <v>915</v>
      </c>
      <c r="D1199" s="7">
        <v>9</v>
      </c>
      <c r="E1199">
        <v>39</v>
      </c>
      <c r="F1199" t="s">
        <v>1134</v>
      </c>
      <c r="G1199" t="s">
        <v>1015</v>
      </c>
      <c r="L1199" t="s">
        <v>883</v>
      </c>
      <c r="M1199" t="s">
        <v>883</v>
      </c>
      <c r="N1199" t="s">
        <v>887</v>
      </c>
      <c r="O1199">
        <v>139.62620000000001</v>
      </c>
    </row>
    <row r="1200" spans="1:15">
      <c r="A1200" s="8">
        <v>38534</v>
      </c>
      <c r="B1200" s="6" t="s">
        <v>675</v>
      </c>
      <c r="C1200" s="6" t="s">
        <v>915</v>
      </c>
      <c r="D1200" s="7">
        <v>9</v>
      </c>
      <c r="E1200">
        <v>39</v>
      </c>
      <c r="F1200" t="s">
        <v>1134</v>
      </c>
      <c r="G1200" t="s">
        <v>1016</v>
      </c>
      <c r="H1200" t="s">
        <v>1393</v>
      </c>
      <c r="J1200" t="s">
        <v>1394</v>
      </c>
      <c r="L1200" t="s">
        <v>881</v>
      </c>
      <c r="M1200" t="s">
        <v>877</v>
      </c>
      <c r="N1200">
        <v>30</v>
      </c>
      <c r="O1200">
        <v>8.5999999999999993E-2</v>
      </c>
    </row>
    <row r="1201" spans="1:15">
      <c r="A1201" s="8">
        <v>38534</v>
      </c>
      <c r="B1201" s="6" t="s">
        <v>675</v>
      </c>
      <c r="C1201" s="6" t="s">
        <v>915</v>
      </c>
      <c r="D1201" s="7">
        <v>9</v>
      </c>
      <c r="E1201">
        <v>39</v>
      </c>
      <c r="F1201" t="s">
        <v>1134</v>
      </c>
      <c r="G1201" t="s">
        <v>1017</v>
      </c>
      <c r="K1201" t="s">
        <v>1395</v>
      </c>
      <c r="L1201" t="s">
        <v>884</v>
      </c>
      <c r="M1201" t="s">
        <v>877</v>
      </c>
      <c r="N1201">
        <v>170</v>
      </c>
      <c r="O1201">
        <v>0.28439999999999999</v>
      </c>
    </row>
    <row r="1202" spans="1:15">
      <c r="A1202" s="8">
        <v>38534</v>
      </c>
      <c r="B1202" s="6" t="s">
        <v>675</v>
      </c>
      <c r="C1202" s="6" t="s">
        <v>915</v>
      </c>
      <c r="D1202" s="7">
        <v>9</v>
      </c>
      <c r="E1202">
        <v>39</v>
      </c>
      <c r="F1202" t="s">
        <v>1134</v>
      </c>
      <c r="G1202" t="s">
        <v>1018</v>
      </c>
      <c r="H1202" t="s">
        <v>1396</v>
      </c>
      <c r="I1202" t="s">
        <v>1397</v>
      </c>
      <c r="J1202" t="s">
        <v>1398</v>
      </c>
      <c r="L1202" t="s">
        <v>881</v>
      </c>
      <c r="M1202" t="s">
        <v>877</v>
      </c>
      <c r="N1202">
        <v>46</v>
      </c>
      <c r="O1202">
        <v>0.2266</v>
      </c>
    </row>
    <row r="1203" spans="1:15">
      <c r="A1203" s="8">
        <v>38534</v>
      </c>
      <c r="B1203" s="6" t="s">
        <v>675</v>
      </c>
      <c r="C1203" s="6" t="s">
        <v>915</v>
      </c>
      <c r="D1203" s="7">
        <v>9</v>
      </c>
      <c r="E1203">
        <v>39</v>
      </c>
      <c r="F1203" t="s">
        <v>1134</v>
      </c>
      <c r="G1203" t="s">
        <v>1637</v>
      </c>
      <c r="H1203" t="s">
        <v>1399</v>
      </c>
      <c r="I1203" t="s">
        <v>1400</v>
      </c>
      <c r="J1203" t="s">
        <v>1401</v>
      </c>
      <c r="L1203" t="s">
        <v>881</v>
      </c>
      <c r="M1203" t="s">
        <v>877</v>
      </c>
      <c r="N1203">
        <v>30</v>
      </c>
      <c r="O1203">
        <v>0.14360000000000001</v>
      </c>
    </row>
    <row r="1204" spans="1:15">
      <c r="A1204" s="8">
        <v>38534</v>
      </c>
      <c r="B1204" s="6" t="s">
        <v>675</v>
      </c>
      <c r="C1204" s="6" t="s">
        <v>915</v>
      </c>
      <c r="D1204" s="7">
        <v>9</v>
      </c>
      <c r="E1204">
        <v>39</v>
      </c>
      <c r="F1204" t="s">
        <v>1134</v>
      </c>
      <c r="G1204" t="s">
        <v>1019</v>
      </c>
      <c r="H1204" t="s">
        <v>1404</v>
      </c>
      <c r="I1204" t="s">
        <v>1405</v>
      </c>
      <c r="J1204" t="s">
        <v>1406</v>
      </c>
      <c r="K1204" t="s">
        <v>1407</v>
      </c>
      <c r="L1204" t="s">
        <v>882</v>
      </c>
      <c r="M1204" t="s">
        <v>877</v>
      </c>
      <c r="N1204">
        <v>5</v>
      </c>
      <c r="O1204">
        <v>5.3E-3</v>
      </c>
    </row>
    <row r="1205" spans="1:15">
      <c r="A1205" s="8">
        <v>38534</v>
      </c>
      <c r="B1205" s="6" t="s">
        <v>675</v>
      </c>
      <c r="C1205" s="6" t="s">
        <v>915</v>
      </c>
      <c r="D1205" s="7">
        <v>9</v>
      </c>
      <c r="E1205">
        <v>39</v>
      </c>
      <c r="F1205" t="s">
        <v>1134</v>
      </c>
      <c r="G1205" t="s">
        <v>1023</v>
      </c>
      <c r="H1205" t="s">
        <v>1408</v>
      </c>
      <c r="I1205" t="s">
        <v>1409</v>
      </c>
      <c r="J1205" t="s">
        <v>1410</v>
      </c>
      <c r="L1205" t="s">
        <v>881</v>
      </c>
      <c r="M1205" t="s">
        <v>877</v>
      </c>
      <c r="N1205">
        <v>43</v>
      </c>
      <c r="O1205">
        <v>0.1181</v>
      </c>
    </row>
    <row r="1206" spans="1:15">
      <c r="A1206" s="8">
        <v>38534</v>
      </c>
      <c r="B1206" s="6" t="s">
        <v>675</v>
      </c>
      <c r="C1206" s="6" t="s">
        <v>915</v>
      </c>
      <c r="D1206" s="7">
        <v>9</v>
      </c>
      <c r="E1206">
        <v>39</v>
      </c>
      <c r="F1206" t="s">
        <v>1134</v>
      </c>
      <c r="G1206" t="s">
        <v>1100</v>
      </c>
      <c r="H1206" t="s">
        <v>1422</v>
      </c>
      <c r="J1206" t="s">
        <v>1424</v>
      </c>
      <c r="L1206" t="s">
        <v>881</v>
      </c>
      <c r="M1206" t="s">
        <v>877</v>
      </c>
      <c r="N1206">
        <v>1</v>
      </c>
      <c r="O1206">
        <v>0</v>
      </c>
    </row>
    <row r="1207" spans="1:15">
      <c r="A1207" s="8">
        <v>38534</v>
      </c>
      <c r="B1207" s="6" t="s">
        <v>675</v>
      </c>
      <c r="C1207" s="6" t="s">
        <v>915</v>
      </c>
      <c r="D1207" s="7">
        <v>9</v>
      </c>
      <c r="E1207">
        <v>39</v>
      </c>
      <c r="F1207" t="s">
        <v>1134</v>
      </c>
      <c r="G1207" t="s">
        <v>1103</v>
      </c>
      <c r="H1207" t="s">
        <v>1415</v>
      </c>
      <c r="J1207" t="s">
        <v>1416</v>
      </c>
      <c r="K1207" t="s">
        <v>1414</v>
      </c>
      <c r="L1207" t="s">
        <v>880</v>
      </c>
      <c r="M1207" t="s">
        <v>877</v>
      </c>
      <c r="N1207">
        <v>6</v>
      </c>
      <c r="O1207">
        <v>1.17E-2</v>
      </c>
    </row>
    <row r="1208" spans="1:15">
      <c r="A1208" s="8">
        <v>38534</v>
      </c>
      <c r="B1208" s="6" t="s">
        <v>675</v>
      </c>
      <c r="C1208" s="6" t="s">
        <v>915</v>
      </c>
      <c r="D1208" s="7">
        <v>9</v>
      </c>
      <c r="E1208">
        <v>39</v>
      </c>
      <c r="F1208" t="s">
        <v>1134</v>
      </c>
      <c r="G1208" t="s">
        <v>1104</v>
      </c>
      <c r="H1208" t="s">
        <v>1555</v>
      </c>
      <c r="I1208" t="s">
        <v>1556</v>
      </c>
      <c r="J1208" t="s">
        <v>1557</v>
      </c>
      <c r="L1208" t="s">
        <v>881</v>
      </c>
      <c r="M1208" t="s">
        <v>877</v>
      </c>
      <c r="N1208">
        <v>3</v>
      </c>
      <c r="O1208">
        <v>2.7000000000000001E-3</v>
      </c>
    </row>
    <row r="1209" spans="1:15">
      <c r="A1209" s="8">
        <v>38534</v>
      </c>
      <c r="B1209" s="6" t="s">
        <v>675</v>
      </c>
      <c r="C1209" s="6" t="s">
        <v>915</v>
      </c>
      <c r="D1209" s="7">
        <v>9</v>
      </c>
      <c r="E1209">
        <v>39</v>
      </c>
      <c r="F1209" t="s">
        <v>1134</v>
      </c>
      <c r="G1209" t="s">
        <v>896</v>
      </c>
      <c r="H1209" t="s">
        <v>1273</v>
      </c>
      <c r="J1209" t="s">
        <v>1274</v>
      </c>
      <c r="K1209" t="s">
        <v>1275</v>
      </c>
      <c r="L1209" t="s">
        <v>880</v>
      </c>
      <c r="M1209" t="s">
        <v>877</v>
      </c>
      <c r="N1209">
        <v>21</v>
      </c>
      <c r="O1209">
        <v>0</v>
      </c>
    </row>
    <row r="1210" spans="1:15">
      <c r="A1210" s="8">
        <v>38534</v>
      </c>
      <c r="B1210" s="6" t="s">
        <v>675</v>
      </c>
      <c r="C1210" s="6" t="s">
        <v>915</v>
      </c>
      <c r="D1210" s="7">
        <v>9</v>
      </c>
      <c r="E1210">
        <v>39</v>
      </c>
      <c r="F1210" t="s">
        <v>1134</v>
      </c>
      <c r="G1210" t="s">
        <v>1026</v>
      </c>
      <c r="K1210" t="s">
        <v>1417</v>
      </c>
      <c r="L1210" t="s">
        <v>882</v>
      </c>
      <c r="M1210" t="s">
        <v>877</v>
      </c>
      <c r="N1210">
        <v>38</v>
      </c>
      <c r="O1210">
        <v>0.1356</v>
      </c>
    </row>
    <row r="1211" spans="1:15">
      <c r="A1211" s="8">
        <v>38534</v>
      </c>
      <c r="B1211" s="6" t="s">
        <v>675</v>
      </c>
      <c r="C1211" s="6" t="s">
        <v>915</v>
      </c>
      <c r="D1211" s="7">
        <v>9</v>
      </c>
      <c r="E1211">
        <v>39</v>
      </c>
      <c r="F1211" t="s">
        <v>1134</v>
      </c>
      <c r="G1211" t="s">
        <v>1027</v>
      </c>
      <c r="H1211" t="s">
        <v>1418</v>
      </c>
      <c r="J1211" t="s">
        <v>1419</v>
      </c>
      <c r="L1211" t="s">
        <v>881</v>
      </c>
      <c r="M1211" t="s">
        <v>877</v>
      </c>
      <c r="N1211">
        <v>42</v>
      </c>
      <c r="O1211">
        <v>1.4379999999999999</v>
      </c>
    </row>
    <row r="1212" spans="1:15">
      <c r="A1212" s="8">
        <v>38534</v>
      </c>
      <c r="B1212" s="6" t="s">
        <v>675</v>
      </c>
      <c r="C1212" s="6" t="s">
        <v>915</v>
      </c>
      <c r="D1212" s="7">
        <v>9</v>
      </c>
      <c r="E1212">
        <v>39</v>
      </c>
      <c r="F1212" t="s">
        <v>1134</v>
      </c>
      <c r="G1212" t="s">
        <v>1028</v>
      </c>
      <c r="H1212" t="s">
        <v>1420</v>
      </c>
      <c r="J1212" t="s">
        <v>1421</v>
      </c>
      <c r="L1212" t="s">
        <v>881</v>
      </c>
      <c r="M1212" t="s">
        <v>877</v>
      </c>
      <c r="N1212">
        <v>159</v>
      </c>
      <c r="O1212">
        <v>0.2044</v>
      </c>
    </row>
    <row r="1213" spans="1:15">
      <c r="A1213" s="8">
        <v>38534</v>
      </c>
      <c r="B1213" s="6" t="s">
        <v>675</v>
      </c>
      <c r="C1213" s="6" t="s">
        <v>915</v>
      </c>
      <c r="D1213" s="7">
        <v>9</v>
      </c>
      <c r="E1213">
        <v>39</v>
      </c>
      <c r="F1213" t="s">
        <v>1134</v>
      </c>
      <c r="G1213" t="s">
        <v>1029</v>
      </c>
      <c r="H1213" t="s">
        <v>1422</v>
      </c>
      <c r="I1213" t="s">
        <v>1423</v>
      </c>
      <c r="J1213" t="s">
        <v>1424</v>
      </c>
      <c r="L1213" t="s">
        <v>881</v>
      </c>
      <c r="M1213" t="s">
        <v>877</v>
      </c>
      <c r="N1213">
        <v>13</v>
      </c>
      <c r="O1213">
        <v>0</v>
      </c>
    </row>
    <row r="1214" spans="1:15">
      <c r="A1214" s="8">
        <v>38534</v>
      </c>
      <c r="B1214" s="6" t="s">
        <v>675</v>
      </c>
      <c r="C1214" s="6" t="s">
        <v>915</v>
      </c>
      <c r="D1214" s="7">
        <v>9</v>
      </c>
      <c r="E1214">
        <v>39</v>
      </c>
      <c r="F1214" t="s">
        <v>1134</v>
      </c>
      <c r="G1214" t="s">
        <v>1030</v>
      </c>
      <c r="H1214" t="s">
        <v>1422</v>
      </c>
      <c r="I1214" t="s">
        <v>1423</v>
      </c>
      <c r="J1214" t="s">
        <v>1424</v>
      </c>
      <c r="L1214" t="s">
        <v>881</v>
      </c>
      <c r="M1214" t="s">
        <v>877</v>
      </c>
      <c r="N1214">
        <v>2</v>
      </c>
      <c r="O1214">
        <v>1.5900000000000001E-2</v>
      </c>
    </row>
    <row r="1215" spans="1:15">
      <c r="A1215" s="8">
        <v>38534</v>
      </c>
      <c r="B1215" s="6" t="s">
        <v>675</v>
      </c>
      <c r="C1215" s="6" t="s">
        <v>915</v>
      </c>
      <c r="D1215" s="7">
        <v>9</v>
      </c>
      <c r="E1215">
        <v>39</v>
      </c>
      <c r="F1215" t="s">
        <v>1134</v>
      </c>
      <c r="G1215" t="s">
        <v>1031</v>
      </c>
      <c r="H1215" t="s">
        <v>1422</v>
      </c>
      <c r="I1215" t="s">
        <v>1425</v>
      </c>
      <c r="J1215" t="s">
        <v>1424</v>
      </c>
      <c r="L1215" t="s">
        <v>881</v>
      </c>
      <c r="M1215" t="s">
        <v>877</v>
      </c>
      <c r="N1215">
        <v>45</v>
      </c>
      <c r="O1215">
        <v>0.27079999999999999</v>
      </c>
    </row>
    <row r="1216" spans="1:15">
      <c r="A1216" s="8">
        <v>38534</v>
      </c>
      <c r="B1216" s="6" t="s">
        <v>675</v>
      </c>
      <c r="C1216" s="6" t="s">
        <v>915</v>
      </c>
      <c r="D1216" s="7">
        <v>9</v>
      </c>
      <c r="E1216">
        <v>39</v>
      </c>
      <c r="F1216" t="s">
        <v>1134</v>
      </c>
      <c r="G1216" t="s">
        <v>1032</v>
      </c>
      <c r="H1216" t="s">
        <v>1426</v>
      </c>
      <c r="J1216" t="s">
        <v>1427</v>
      </c>
      <c r="L1216" t="s">
        <v>880</v>
      </c>
      <c r="M1216" t="s">
        <v>877</v>
      </c>
      <c r="N1216">
        <v>1</v>
      </c>
      <c r="O1216">
        <v>0</v>
      </c>
    </row>
    <row r="1217" spans="1:15">
      <c r="A1217" s="8">
        <v>38534</v>
      </c>
      <c r="B1217" s="6" t="s">
        <v>675</v>
      </c>
      <c r="C1217" s="6" t="s">
        <v>915</v>
      </c>
      <c r="D1217" s="7">
        <v>9</v>
      </c>
      <c r="E1217">
        <v>39</v>
      </c>
      <c r="F1217" t="s">
        <v>1134</v>
      </c>
      <c r="G1217" t="s">
        <v>1131</v>
      </c>
      <c r="H1217" t="s">
        <v>966</v>
      </c>
      <c r="J1217" t="s">
        <v>1428</v>
      </c>
      <c r="L1217" t="s">
        <v>881</v>
      </c>
      <c r="M1217" t="s">
        <v>877</v>
      </c>
      <c r="N1217">
        <v>1</v>
      </c>
      <c r="O1217">
        <v>1.72E-2</v>
      </c>
    </row>
    <row r="1218" spans="1:15">
      <c r="A1218" s="8">
        <v>38534</v>
      </c>
      <c r="B1218" s="6" t="s">
        <v>675</v>
      </c>
      <c r="C1218" s="6" t="s">
        <v>915</v>
      </c>
      <c r="D1218" s="7">
        <v>9</v>
      </c>
      <c r="E1218">
        <v>39</v>
      </c>
      <c r="F1218" t="s">
        <v>1134</v>
      </c>
      <c r="G1218" t="s">
        <v>1034</v>
      </c>
      <c r="H1218" t="s">
        <v>1429</v>
      </c>
      <c r="I1218" t="s">
        <v>1430</v>
      </c>
      <c r="J1218" t="s">
        <v>1431</v>
      </c>
      <c r="L1218" t="s">
        <v>881</v>
      </c>
      <c r="M1218" t="s">
        <v>877</v>
      </c>
      <c r="N1218">
        <v>2</v>
      </c>
      <c r="O1218">
        <v>5.7999999999999996E-3</v>
      </c>
    </row>
    <row r="1219" spans="1:15">
      <c r="A1219" s="8">
        <v>38534</v>
      </c>
      <c r="B1219" s="6" t="s">
        <v>675</v>
      </c>
      <c r="C1219" s="6" t="s">
        <v>915</v>
      </c>
      <c r="D1219" s="7">
        <v>9</v>
      </c>
      <c r="E1219">
        <v>39</v>
      </c>
      <c r="F1219" t="s">
        <v>1134</v>
      </c>
      <c r="G1219" t="s">
        <v>1035</v>
      </c>
      <c r="J1219" t="s">
        <v>1432</v>
      </c>
      <c r="K1219" t="s">
        <v>1433</v>
      </c>
      <c r="L1219" t="s">
        <v>882</v>
      </c>
      <c r="M1219" t="s">
        <v>877</v>
      </c>
      <c r="N1219">
        <v>80</v>
      </c>
      <c r="O1219">
        <v>0.62960000000000005</v>
      </c>
    </row>
    <row r="1220" spans="1:15">
      <c r="A1220" s="8">
        <v>38534</v>
      </c>
      <c r="B1220" s="6" t="s">
        <v>675</v>
      </c>
      <c r="C1220" s="6" t="s">
        <v>915</v>
      </c>
      <c r="D1220" s="7">
        <v>9</v>
      </c>
      <c r="E1220">
        <v>39</v>
      </c>
      <c r="F1220" t="s">
        <v>1134</v>
      </c>
      <c r="G1220" t="s">
        <v>1036</v>
      </c>
      <c r="K1220" t="s">
        <v>1434</v>
      </c>
      <c r="L1220" t="s">
        <v>885</v>
      </c>
      <c r="M1220" t="s">
        <v>877</v>
      </c>
      <c r="N1220">
        <v>36</v>
      </c>
      <c r="O1220">
        <v>0</v>
      </c>
    </row>
    <row r="1221" spans="1:15">
      <c r="A1221" s="8">
        <v>38534</v>
      </c>
      <c r="B1221" s="6" t="s">
        <v>675</v>
      </c>
      <c r="C1221" s="6" t="s">
        <v>915</v>
      </c>
      <c r="D1221" s="7">
        <v>9</v>
      </c>
      <c r="E1221">
        <v>39</v>
      </c>
      <c r="F1221" t="s">
        <v>1134</v>
      </c>
      <c r="G1221" t="s">
        <v>1085</v>
      </c>
      <c r="H1221" t="s">
        <v>1085</v>
      </c>
      <c r="J1221" t="s">
        <v>1276</v>
      </c>
      <c r="L1221" t="s">
        <v>881</v>
      </c>
      <c r="M1221" t="s">
        <v>877</v>
      </c>
      <c r="N1221">
        <v>5</v>
      </c>
      <c r="O1221">
        <v>4.1200000000000001E-2</v>
      </c>
    </row>
    <row r="1222" spans="1:15">
      <c r="A1222" s="8">
        <v>38534</v>
      </c>
      <c r="B1222" s="6" t="s">
        <v>675</v>
      </c>
      <c r="C1222" s="6" t="s">
        <v>915</v>
      </c>
      <c r="D1222" s="7">
        <v>9</v>
      </c>
      <c r="E1222">
        <v>39</v>
      </c>
      <c r="F1222" t="s">
        <v>1134</v>
      </c>
      <c r="G1222" t="s">
        <v>860</v>
      </c>
      <c r="J1222" t="s">
        <v>1436</v>
      </c>
      <c r="L1222" t="s">
        <v>880</v>
      </c>
      <c r="M1222" t="s">
        <v>877</v>
      </c>
      <c r="N1222">
        <v>12</v>
      </c>
      <c r="O1222">
        <v>0</v>
      </c>
    </row>
    <row r="1223" spans="1:15">
      <c r="A1223" s="8">
        <v>38534</v>
      </c>
      <c r="B1223" s="6" t="s">
        <v>675</v>
      </c>
      <c r="C1223" s="6" t="s">
        <v>915</v>
      </c>
      <c r="D1223" s="7">
        <v>9</v>
      </c>
      <c r="E1223">
        <v>39</v>
      </c>
      <c r="F1223" t="s">
        <v>1134</v>
      </c>
      <c r="G1223" t="s">
        <v>1062</v>
      </c>
      <c r="H1223" t="s">
        <v>1280</v>
      </c>
      <c r="I1223" t="s">
        <v>1498</v>
      </c>
      <c r="J1223" t="s">
        <v>1499</v>
      </c>
      <c r="L1223" t="s">
        <v>1071</v>
      </c>
      <c r="M1223" t="s">
        <v>877</v>
      </c>
      <c r="N1223">
        <v>1</v>
      </c>
      <c r="O1223">
        <v>3.61E-2</v>
      </c>
    </row>
    <row r="1224" spans="1:15">
      <c r="A1224" s="8">
        <v>38534</v>
      </c>
      <c r="B1224" s="6" t="s">
        <v>675</v>
      </c>
      <c r="C1224" s="6" t="s">
        <v>915</v>
      </c>
      <c r="D1224" s="7">
        <v>9</v>
      </c>
      <c r="E1224">
        <v>39</v>
      </c>
      <c r="F1224" t="s">
        <v>1134</v>
      </c>
      <c r="G1224" t="s">
        <v>1063</v>
      </c>
      <c r="H1224" t="s">
        <v>1500</v>
      </c>
      <c r="I1224" t="s">
        <v>1501</v>
      </c>
      <c r="J1224" t="s">
        <v>1502</v>
      </c>
      <c r="L1224" t="s">
        <v>881</v>
      </c>
      <c r="M1224" t="s">
        <v>877</v>
      </c>
      <c r="N1224">
        <v>27</v>
      </c>
      <c r="O1224">
        <v>0.2344</v>
      </c>
    </row>
    <row r="1225" spans="1:15">
      <c r="A1225" s="8">
        <v>38534</v>
      </c>
      <c r="B1225" s="6" t="s">
        <v>675</v>
      </c>
      <c r="C1225" s="6" t="s">
        <v>915</v>
      </c>
      <c r="D1225" s="7">
        <v>9</v>
      </c>
      <c r="E1225">
        <v>39</v>
      </c>
      <c r="F1225" t="s">
        <v>1134</v>
      </c>
      <c r="G1225" t="s">
        <v>861</v>
      </c>
      <c r="H1225" t="s">
        <v>1441</v>
      </c>
      <c r="I1225" t="s">
        <v>1442</v>
      </c>
      <c r="J1225" t="s">
        <v>1443</v>
      </c>
      <c r="L1225" t="s">
        <v>886</v>
      </c>
      <c r="M1225" t="s">
        <v>877</v>
      </c>
      <c r="N1225">
        <v>11</v>
      </c>
      <c r="O1225">
        <v>0.17510000000000001</v>
      </c>
    </row>
    <row r="1226" spans="1:15">
      <c r="A1226" s="8">
        <v>38534</v>
      </c>
      <c r="B1226" s="6" t="s">
        <v>675</v>
      </c>
      <c r="C1226" s="6" t="s">
        <v>915</v>
      </c>
      <c r="D1226" s="7">
        <v>9</v>
      </c>
      <c r="E1226">
        <v>39</v>
      </c>
      <c r="F1226" t="s">
        <v>1134</v>
      </c>
      <c r="G1226" t="s">
        <v>863</v>
      </c>
      <c r="H1226" t="s">
        <v>1444</v>
      </c>
      <c r="I1226" t="s">
        <v>1445</v>
      </c>
      <c r="J1226" t="s">
        <v>1446</v>
      </c>
      <c r="L1226" t="s">
        <v>886</v>
      </c>
      <c r="M1226" t="s">
        <v>877</v>
      </c>
      <c r="N1226">
        <v>25</v>
      </c>
      <c r="O1226">
        <v>0</v>
      </c>
    </row>
    <row r="1227" spans="1:15">
      <c r="A1227" s="8">
        <v>38534</v>
      </c>
      <c r="B1227" s="6" t="s">
        <v>675</v>
      </c>
      <c r="C1227" s="6" t="s">
        <v>915</v>
      </c>
      <c r="D1227" s="7">
        <v>9</v>
      </c>
      <c r="E1227">
        <v>39</v>
      </c>
      <c r="F1227" t="s">
        <v>1134</v>
      </c>
      <c r="G1227" t="s">
        <v>864</v>
      </c>
      <c r="J1227" t="s">
        <v>1447</v>
      </c>
      <c r="L1227" t="s">
        <v>886</v>
      </c>
      <c r="M1227" t="s">
        <v>877</v>
      </c>
      <c r="N1227">
        <v>18</v>
      </c>
      <c r="O1227">
        <v>0.39119999999999999</v>
      </c>
    </row>
    <row r="1228" spans="1:15">
      <c r="A1228" s="8">
        <v>38534</v>
      </c>
      <c r="B1228" s="6" t="s">
        <v>675</v>
      </c>
      <c r="C1228" s="6" t="s">
        <v>915</v>
      </c>
      <c r="D1228" s="7">
        <v>9</v>
      </c>
      <c r="E1228">
        <v>39</v>
      </c>
      <c r="F1228" t="s">
        <v>1134</v>
      </c>
      <c r="G1228" t="s">
        <v>865</v>
      </c>
      <c r="H1228" t="s">
        <v>1448</v>
      </c>
      <c r="I1228" t="s">
        <v>1449</v>
      </c>
      <c r="J1228" t="s">
        <v>1450</v>
      </c>
      <c r="L1228" t="s">
        <v>886</v>
      </c>
      <c r="M1228" t="s">
        <v>877</v>
      </c>
      <c r="N1228">
        <v>19</v>
      </c>
      <c r="O1228">
        <v>4.4299999999999999E-2</v>
      </c>
    </row>
    <row r="1229" spans="1:15">
      <c r="A1229" s="8">
        <v>38534</v>
      </c>
      <c r="B1229" s="6" t="s">
        <v>675</v>
      </c>
      <c r="C1229" s="6" t="s">
        <v>915</v>
      </c>
      <c r="D1229" s="7">
        <v>9</v>
      </c>
      <c r="E1229">
        <v>39</v>
      </c>
      <c r="F1229" t="s">
        <v>1134</v>
      </c>
      <c r="G1229" t="s">
        <v>866</v>
      </c>
      <c r="H1229" t="s">
        <v>1451</v>
      </c>
      <c r="J1229" t="s">
        <v>1447</v>
      </c>
      <c r="L1229" t="s">
        <v>886</v>
      </c>
      <c r="M1229" t="s">
        <v>877</v>
      </c>
      <c r="N1229">
        <v>2</v>
      </c>
      <c r="O1229">
        <v>1.0200000000000001E-2</v>
      </c>
    </row>
    <row r="1230" spans="1:15">
      <c r="A1230" s="8">
        <v>38534</v>
      </c>
      <c r="B1230" s="6" t="s">
        <v>675</v>
      </c>
      <c r="C1230" s="6" t="s">
        <v>915</v>
      </c>
      <c r="D1230" s="7">
        <v>9</v>
      </c>
      <c r="E1230">
        <v>39</v>
      </c>
      <c r="F1230" t="s">
        <v>1134</v>
      </c>
      <c r="G1230" t="s">
        <v>867</v>
      </c>
      <c r="H1230" t="s">
        <v>1452</v>
      </c>
      <c r="I1230" t="s">
        <v>1453</v>
      </c>
      <c r="J1230" t="s">
        <v>1454</v>
      </c>
      <c r="L1230" t="s">
        <v>886</v>
      </c>
      <c r="M1230" t="s">
        <v>877</v>
      </c>
      <c r="N1230">
        <v>21</v>
      </c>
      <c r="O1230">
        <v>3.4099999999999998E-2</v>
      </c>
    </row>
    <row r="1231" spans="1:15">
      <c r="A1231" s="8">
        <v>38534</v>
      </c>
      <c r="B1231" s="6" t="s">
        <v>675</v>
      </c>
      <c r="C1231" s="6" t="s">
        <v>915</v>
      </c>
      <c r="D1231" s="7">
        <v>9</v>
      </c>
      <c r="E1231">
        <v>39</v>
      </c>
      <c r="F1231" t="s">
        <v>1134</v>
      </c>
      <c r="G1231" t="s">
        <v>869</v>
      </c>
      <c r="H1231" t="s">
        <v>1455</v>
      </c>
      <c r="I1231" t="s">
        <v>1456</v>
      </c>
      <c r="J1231" t="s">
        <v>1457</v>
      </c>
      <c r="L1231" t="s">
        <v>886</v>
      </c>
      <c r="M1231" t="s">
        <v>877</v>
      </c>
      <c r="N1231">
        <v>23</v>
      </c>
      <c r="O1231">
        <v>4.0399999999999998E-2</v>
      </c>
    </row>
    <row r="1232" spans="1:15">
      <c r="A1232" s="8">
        <v>38534</v>
      </c>
      <c r="B1232" s="6" t="s">
        <v>675</v>
      </c>
      <c r="C1232" s="6" t="s">
        <v>915</v>
      </c>
      <c r="D1232" s="7">
        <v>9</v>
      </c>
      <c r="E1232">
        <v>39</v>
      </c>
      <c r="F1232" t="s">
        <v>1134</v>
      </c>
      <c r="G1232" t="s">
        <v>1064</v>
      </c>
      <c r="J1232" t="s">
        <v>1248</v>
      </c>
      <c r="L1232" t="s">
        <v>886</v>
      </c>
      <c r="M1232" t="s">
        <v>877</v>
      </c>
      <c r="N1232">
        <v>2</v>
      </c>
      <c r="O1232">
        <v>5.5999999999999999E-3</v>
      </c>
    </row>
    <row r="1233" spans="1:15">
      <c r="A1233" s="8">
        <v>38534</v>
      </c>
      <c r="B1233" s="6" t="s">
        <v>675</v>
      </c>
      <c r="C1233" s="6" t="s">
        <v>915</v>
      </c>
      <c r="D1233" s="7">
        <v>9</v>
      </c>
      <c r="E1233">
        <v>39</v>
      </c>
      <c r="F1233" t="s">
        <v>1134</v>
      </c>
      <c r="G1233" t="s">
        <v>870</v>
      </c>
      <c r="J1233" t="s">
        <v>1503</v>
      </c>
      <c r="L1233" t="s">
        <v>886</v>
      </c>
      <c r="M1233" t="s">
        <v>877</v>
      </c>
      <c r="N1233">
        <v>43</v>
      </c>
      <c r="O1233">
        <v>0.1095</v>
      </c>
    </row>
    <row r="1234" spans="1:15">
      <c r="A1234" s="8">
        <v>38534</v>
      </c>
      <c r="B1234" s="6" t="s">
        <v>675</v>
      </c>
      <c r="C1234" s="6" t="s">
        <v>915</v>
      </c>
      <c r="D1234" s="7">
        <v>9</v>
      </c>
      <c r="E1234">
        <v>39</v>
      </c>
      <c r="F1234" t="s">
        <v>1134</v>
      </c>
      <c r="G1234" t="s">
        <v>1132</v>
      </c>
      <c r="J1234" t="s">
        <v>1249</v>
      </c>
      <c r="L1234" t="s">
        <v>886</v>
      </c>
      <c r="M1234" t="s">
        <v>877</v>
      </c>
      <c r="N1234">
        <v>14</v>
      </c>
      <c r="O1234">
        <v>7.7899999999999997E-2</v>
      </c>
    </row>
    <row r="1235" spans="1:15">
      <c r="A1235" s="8">
        <v>38534</v>
      </c>
      <c r="B1235" s="6" t="s">
        <v>675</v>
      </c>
      <c r="C1235" s="6" t="s">
        <v>915</v>
      </c>
      <c r="D1235" s="7">
        <v>9</v>
      </c>
      <c r="E1235">
        <v>39</v>
      </c>
      <c r="F1235" t="s">
        <v>1134</v>
      </c>
      <c r="G1235" t="s">
        <v>871</v>
      </c>
      <c r="H1235" t="s">
        <v>1250</v>
      </c>
      <c r="J1235" t="s">
        <v>1251</v>
      </c>
      <c r="L1235" t="s">
        <v>882</v>
      </c>
      <c r="M1235" t="s">
        <v>877</v>
      </c>
      <c r="N1235">
        <v>1</v>
      </c>
      <c r="O1235">
        <v>0</v>
      </c>
    </row>
    <row r="1236" spans="1:15">
      <c r="A1236" s="8">
        <v>38534</v>
      </c>
      <c r="B1236" s="6" t="s">
        <v>675</v>
      </c>
      <c r="C1236" s="6" t="s">
        <v>915</v>
      </c>
      <c r="D1236" s="7">
        <v>9</v>
      </c>
      <c r="E1236">
        <v>39</v>
      </c>
      <c r="F1236" t="s">
        <v>1134</v>
      </c>
      <c r="G1236" t="s">
        <v>1066</v>
      </c>
      <c r="H1236" t="s">
        <v>1535</v>
      </c>
      <c r="J1236" t="s">
        <v>1536</v>
      </c>
      <c r="L1236" t="s">
        <v>879</v>
      </c>
      <c r="M1236" t="s">
        <v>877</v>
      </c>
      <c r="N1236">
        <v>9</v>
      </c>
      <c r="O1236">
        <v>7.8700000000000006E-2</v>
      </c>
    </row>
    <row r="1237" spans="1:15">
      <c r="A1237" s="8">
        <v>38534</v>
      </c>
      <c r="B1237" s="6" t="s">
        <v>675</v>
      </c>
      <c r="C1237" s="6" t="s">
        <v>915</v>
      </c>
      <c r="D1237" s="7">
        <v>9</v>
      </c>
      <c r="E1237">
        <v>39</v>
      </c>
      <c r="F1237" t="s">
        <v>1134</v>
      </c>
      <c r="G1237" t="s">
        <v>1067</v>
      </c>
      <c r="H1237" t="s">
        <v>1516</v>
      </c>
      <c r="J1237" t="s">
        <v>1517</v>
      </c>
      <c r="L1237" t="s">
        <v>1072</v>
      </c>
      <c r="M1237" t="s">
        <v>877</v>
      </c>
      <c r="N1237">
        <v>1</v>
      </c>
      <c r="O1237">
        <v>0</v>
      </c>
    </row>
    <row r="1238" spans="1:15">
      <c r="A1238" s="8">
        <v>38534</v>
      </c>
      <c r="B1238" s="6" t="s">
        <v>675</v>
      </c>
      <c r="C1238" s="6" t="s">
        <v>915</v>
      </c>
      <c r="D1238" s="7">
        <v>9</v>
      </c>
      <c r="E1238">
        <v>39</v>
      </c>
      <c r="F1238" t="s">
        <v>1134</v>
      </c>
      <c r="G1238" t="s">
        <v>873</v>
      </c>
      <c r="J1238" t="s">
        <v>873</v>
      </c>
      <c r="L1238" t="s">
        <v>880</v>
      </c>
      <c r="M1238" t="s">
        <v>877</v>
      </c>
      <c r="N1238">
        <v>3</v>
      </c>
      <c r="O1238">
        <v>1.5699999999999999E-2</v>
      </c>
    </row>
    <row r="1239" spans="1:15">
      <c r="A1239" s="8">
        <v>38534</v>
      </c>
      <c r="B1239" s="6" t="s">
        <v>675</v>
      </c>
      <c r="C1239" s="6" t="s">
        <v>915</v>
      </c>
      <c r="D1239" s="7">
        <v>9</v>
      </c>
      <c r="E1239">
        <v>39</v>
      </c>
      <c r="F1239" t="s">
        <v>1134</v>
      </c>
      <c r="G1239" t="s">
        <v>1078</v>
      </c>
      <c r="L1239" t="s">
        <v>1093</v>
      </c>
      <c r="M1239" t="s">
        <v>877</v>
      </c>
      <c r="N1239" t="s">
        <v>887</v>
      </c>
      <c r="O1239">
        <v>5.1875999999999998</v>
      </c>
    </row>
    <row r="1240" spans="1:15">
      <c r="A1240" s="8">
        <v>38534</v>
      </c>
      <c r="B1240" s="6" t="s">
        <v>675</v>
      </c>
      <c r="C1240" s="6" t="s">
        <v>915</v>
      </c>
      <c r="D1240" s="7">
        <v>9</v>
      </c>
      <c r="E1240">
        <v>39</v>
      </c>
      <c r="F1240" t="s">
        <v>1134</v>
      </c>
      <c r="G1240" t="s">
        <v>874</v>
      </c>
      <c r="H1240" t="s">
        <v>1253</v>
      </c>
      <c r="I1240" t="s">
        <v>1254</v>
      </c>
      <c r="J1240" t="s">
        <v>1255</v>
      </c>
      <c r="K1240" t="s">
        <v>1414</v>
      </c>
      <c r="L1240" t="s">
        <v>880</v>
      </c>
      <c r="M1240" t="s">
        <v>877</v>
      </c>
      <c r="N1240">
        <v>14</v>
      </c>
      <c r="O1240">
        <v>7.9000000000000008E-3</v>
      </c>
    </row>
    <row r="1241" spans="1:15">
      <c r="A1241" s="8">
        <v>38534</v>
      </c>
      <c r="B1241" s="6" t="s">
        <v>675</v>
      </c>
      <c r="C1241" s="6" t="s">
        <v>915</v>
      </c>
      <c r="D1241" s="7">
        <v>9</v>
      </c>
      <c r="E1241">
        <v>39</v>
      </c>
      <c r="F1241" t="s">
        <v>1134</v>
      </c>
      <c r="G1241" t="s">
        <v>1133</v>
      </c>
      <c r="H1241" t="s">
        <v>1357</v>
      </c>
      <c r="I1241" t="s">
        <v>1358</v>
      </c>
      <c r="J1241" t="s">
        <v>1359</v>
      </c>
      <c r="L1241" t="s">
        <v>886</v>
      </c>
      <c r="M1241" t="s">
        <v>877</v>
      </c>
      <c r="N1241">
        <v>1</v>
      </c>
      <c r="O1241">
        <v>5.16E-2</v>
      </c>
    </row>
    <row r="1242" spans="1:15">
      <c r="A1242" s="8">
        <v>38534</v>
      </c>
      <c r="B1242" s="6" t="s">
        <v>675</v>
      </c>
      <c r="C1242" s="6" t="s">
        <v>915</v>
      </c>
      <c r="D1242" s="7">
        <v>9</v>
      </c>
      <c r="E1242">
        <v>39</v>
      </c>
      <c r="F1242" t="s">
        <v>1134</v>
      </c>
      <c r="G1242" t="s">
        <v>875</v>
      </c>
      <c r="J1242" t="s">
        <v>1256</v>
      </c>
      <c r="L1242" t="s">
        <v>886</v>
      </c>
      <c r="M1242" t="s">
        <v>877</v>
      </c>
      <c r="N1242">
        <v>10</v>
      </c>
      <c r="O1242">
        <v>3.9699999999999999E-2</v>
      </c>
    </row>
    <row r="1243" spans="1:15">
      <c r="A1243" s="8">
        <v>38534</v>
      </c>
      <c r="B1243" s="6" t="s">
        <v>675</v>
      </c>
      <c r="C1243" s="6" t="s">
        <v>915</v>
      </c>
      <c r="D1243" s="7">
        <v>9</v>
      </c>
      <c r="E1243">
        <v>39</v>
      </c>
      <c r="F1243" t="s">
        <v>1134</v>
      </c>
      <c r="G1243" t="s">
        <v>1068</v>
      </c>
      <c r="H1243" t="s">
        <v>1511</v>
      </c>
      <c r="I1243" t="s">
        <v>1512</v>
      </c>
      <c r="J1243" t="s">
        <v>1454</v>
      </c>
      <c r="L1243" t="s">
        <v>886</v>
      </c>
      <c r="M1243" t="s">
        <v>877</v>
      </c>
      <c r="N1243">
        <v>5</v>
      </c>
      <c r="O1243">
        <v>0</v>
      </c>
    </row>
    <row r="1244" spans="1:15">
      <c r="A1244" s="8">
        <v>38534</v>
      </c>
      <c r="B1244" s="6" t="s">
        <v>675</v>
      </c>
      <c r="C1244" s="6" t="s">
        <v>915</v>
      </c>
      <c r="D1244" s="7">
        <v>9</v>
      </c>
      <c r="E1244">
        <v>39</v>
      </c>
      <c r="F1244" t="s">
        <v>1134</v>
      </c>
      <c r="G1244" t="s">
        <v>1069</v>
      </c>
      <c r="H1244" t="s">
        <v>1513</v>
      </c>
      <c r="J1244" t="s">
        <v>1514</v>
      </c>
      <c r="L1244" t="s">
        <v>886</v>
      </c>
      <c r="M1244" t="s">
        <v>877</v>
      </c>
      <c r="N1244">
        <v>1</v>
      </c>
      <c r="O1244">
        <v>9.2999999999999992E-3</v>
      </c>
    </row>
    <row r="1245" spans="1:15">
      <c r="A1245" s="8">
        <v>38534</v>
      </c>
      <c r="B1245" s="6" t="s">
        <v>670</v>
      </c>
      <c r="C1245" s="6" t="s">
        <v>59</v>
      </c>
      <c r="D1245" s="7">
        <v>9</v>
      </c>
      <c r="E1245">
        <v>39</v>
      </c>
      <c r="F1245" t="s">
        <v>1134</v>
      </c>
      <c r="G1245" t="s">
        <v>1079</v>
      </c>
      <c r="J1245" t="s">
        <v>1079</v>
      </c>
      <c r="L1245" t="s">
        <v>881</v>
      </c>
      <c r="M1245" t="s">
        <v>877</v>
      </c>
      <c r="N1245">
        <v>8</v>
      </c>
      <c r="O1245">
        <v>3.15E-2</v>
      </c>
    </row>
    <row r="1246" spans="1:15">
      <c r="A1246" s="8">
        <v>38534</v>
      </c>
      <c r="B1246" s="6" t="s">
        <v>675</v>
      </c>
      <c r="C1246" s="6" t="s">
        <v>915</v>
      </c>
      <c r="D1246" s="7">
        <v>10</v>
      </c>
      <c r="E1246">
        <v>40</v>
      </c>
      <c r="F1246" t="s">
        <v>738</v>
      </c>
      <c r="G1246" t="s">
        <v>1123</v>
      </c>
      <c r="J1246" t="s">
        <v>1167</v>
      </c>
      <c r="L1246" t="s">
        <v>881</v>
      </c>
      <c r="M1246" t="s">
        <v>877</v>
      </c>
      <c r="N1246">
        <v>16</v>
      </c>
      <c r="O1246">
        <v>4.0800000000000003E-2</v>
      </c>
    </row>
    <row r="1247" spans="1:15">
      <c r="A1247" s="8">
        <v>38534</v>
      </c>
      <c r="B1247" s="6" t="s">
        <v>675</v>
      </c>
      <c r="C1247" s="6" t="s">
        <v>915</v>
      </c>
      <c r="D1247" s="7">
        <v>10</v>
      </c>
      <c r="E1247">
        <v>40</v>
      </c>
      <c r="F1247" t="s">
        <v>738</v>
      </c>
      <c r="G1247" t="s">
        <v>889</v>
      </c>
      <c r="J1247" t="s">
        <v>1259</v>
      </c>
      <c r="L1247" t="s">
        <v>880</v>
      </c>
      <c r="M1247" t="s">
        <v>877</v>
      </c>
      <c r="N1247">
        <v>24</v>
      </c>
      <c r="O1247">
        <v>5.6800000000000003E-2</v>
      </c>
    </row>
    <row r="1248" spans="1:15">
      <c r="A1248" s="8">
        <v>38534</v>
      </c>
      <c r="B1248" s="6" t="s">
        <v>675</v>
      </c>
      <c r="C1248" s="6" t="s">
        <v>915</v>
      </c>
      <c r="D1248" s="7">
        <v>10</v>
      </c>
      <c r="E1248">
        <v>40</v>
      </c>
      <c r="F1248" t="s">
        <v>1138</v>
      </c>
      <c r="G1248" t="s">
        <v>1001</v>
      </c>
      <c r="H1248" t="s">
        <v>1163</v>
      </c>
      <c r="J1248" t="s">
        <v>1164</v>
      </c>
      <c r="L1248" t="s">
        <v>880</v>
      </c>
      <c r="M1248" t="s">
        <v>877</v>
      </c>
      <c r="N1248">
        <v>50</v>
      </c>
      <c r="O1248">
        <v>5.9200000000000003E-2</v>
      </c>
    </row>
    <row r="1249" spans="1:15">
      <c r="A1249" s="8">
        <v>38534</v>
      </c>
      <c r="B1249" s="6" t="s">
        <v>675</v>
      </c>
      <c r="C1249" s="6" t="s">
        <v>915</v>
      </c>
      <c r="D1249" s="7">
        <v>10</v>
      </c>
      <c r="E1249">
        <v>40</v>
      </c>
      <c r="F1249" t="s">
        <v>1138</v>
      </c>
      <c r="G1249" t="s">
        <v>1002</v>
      </c>
      <c r="J1249" t="s">
        <v>1165</v>
      </c>
      <c r="L1249" t="s">
        <v>880</v>
      </c>
      <c r="M1249" t="s">
        <v>877</v>
      </c>
      <c r="N1249">
        <v>900</v>
      </c>
      <c r="O1249">
        <v>3.3805999999999998</v>
      </c>
    </row>
    <row r="1250" spans="1:15">
      <c r="A1250" s="8">
        <v>38534</v>
      </c>
      <c r="B1250" s="6" t="s">
        <v>675</v>
      </c>
      <c r="C1250" s="6" t="s">
        <v>915</v>
      </c>
      <c r="D1250" s="7">
        <v>10</v>
      </c>
      <c r="E1250">
        <v>40</v>
      </c>
      <c r="F1250" t="s">
        <v>1138</v>
      </c>
      <c r="G1250" t="s">
        <v>1007</v>
      </c>
      <c r="H1250" t="s">
        <v>1174</v>
      </c>
      <c r="J1250" t="s">
        <v>1175</v>
      </c>
      <c r="L1250" t="s">
        <v>879</v>
      </c>
      <c r="M1250" t="s">
        <v>877</v>
      </c>
      <c r="N1250">
        <v>2</v>
      </c>
      <c r="O1250">
        <v>8.6E-3</v>
      </c>
    </row>
    <row r="1251" spans="1:15">
      <c r="A1251" s="8">
        <v>38534</v>
      </c>
      <c r="B1251" s="6" t="s">
        <v>675</v>
      </c>
      <c r="C1251" s="6" t="s">
        <v>915</v>
      </c>
      <c r="D1251" s="7">
        <v>10</v>
      </c>
      <c r="E1251">
        <v>40</v>
      </c>
      <c r="F1251" t="s">
        <v>1138</v>
      </c>
      <c r="G1251" t="s">
        <v>1009</v>
      </c>
      <c r="H1251" t="s">
        <v>1377</v>
      </c>
      <c r="J1251" t="s">
        <v>1009</v>
      </c>
      <c r="L1251" t="s">
        <v>880</v>
      </c>
      <c r="M1251" t="s">
        <v>877</v>
      </c>
      <c r="N1251">
        <v>25</v>
      </c>
      <c r="O1251">
        <v>5.1700000000000003E-2</v>
      </c>
    </row>
    <row r="1252" spans="1:15">
      <c r="A1252" s="8">
        <v>38534</v>
      </c>
      <c r="B1252" s="6" t="s">
        <v>675</v>
      </c>
      <c r="C1252" s="6" t="s">
        <v>915</v>
      </c>
      <c r="D1252" s="7">
        <v>10</v>
      </c>
      <c r="E1252">
        <v>40</v>
      </c>
      <c r="F1252" t="s">
        <v>1138</v>
      </c>
      <c r="G1252" t="s">
        <v>892</v>
      </c>
      <c r="H1252" t="s">
        <v>1263</v>
      </c>
      <c r="I1252" t="s">
        <v>1265</v>
      </c>
      <c r="J1252" t="s">
        <v>1264</v>
      </c>
      <c r="L1252" t="s">
        <v>1070</v>
      </c>
      <c r="M1252" t="s">
        <v>877</v>
      </c>
      <c r="N1252">
        <v>1</v>
      </c>
      <c r="O1252">
        <v>0.88570000000000004</v>
      </c>
    </row>
    <row r="1253" spans="1:15">
      <c r="A1253" s="8">
        <v>38534</v>
      </c>
      <c r="B1253" s="6" t="s">
        <v>675</v>
      </c>
      <c r="C1253" s="6" t="s">
        <v>915</v>
      </c>
      <c r="D1253" s="7">
        <v>10</v>
      </c>
      <c r="E1253">
        <v>40</v>
      </c>
      <c r="F1253" t="s">
        <v>1138</v>
      </c>
      <c r="G1253" t="s">
        <v>1099</v>
      </c>
      <c r="H1253" t="s">
        <v>1550</v>
      </c>
      <c r="I1253" t="s">
        <v>1551</v>
      </c>
      <c r="J1253" t="s">
        <v>1552</v>
      </c>
      <c r="L1253" t="s">
        <v>1095</v>
      </c>
      <c r="M1253" t="s">
        <v>877</v>
      </c>
      <c r="N1253" t="s">
        <v>887</v>
      </c>
      <c r="O1253">
        <v>2.92E-2</v>
      </c>
    </row>
    <row r="1254" spans="1:15">
      <c r="A1254" s="8">
        <v>38534</v>
      </c>
      <c r="B1254" s="6" t="s">
        <v>675</v>
      </c>
      <c r="C1254" s="6" t="s">
        <v>915</v>
      </c>
      <c r="D1254" s="7">
        <v>10</v>
      </c>
      <c r="E1254">
        <v>40</v>
      </c>
      <c r="F1254" t="s">
        <v>1138</v>
      </c>
      <c r="G1254" t="s">
        <v>1014</v>
      </c>
      <c r="H1254" t="s">
        <v>1391</v>
      </c>
      <c r="J1254" t="s">
        <v>1392</v>
      </c>
      <c r="L1254" t="s">
        <v>880</v>
      </c>
      <c r="M1254" t="s">
        <v>877</v>
      </c>
      <c r="N1254">
        <v>1</v>
      </c>
      <c r="O1254">
        <v>0</v>
      </c>
    </row>
    <row r="1255" spans="1:15">
      <c r="A1255" s="8">
        <v>38534</v>
      </c>
      <c r="B1255" s="6" t="s">
        <v>675</v>
      </c>
      <c r="C1255" s="6" t="s">
        <v>915</v>
      </c>
      <c r="D1255" s="7">
        <v>10</v>
      </c>
      <c r="E1255">
        <v>40</v>
      </c>
      <c r="F1255" t="s">
        <v>1138</v>
      </c>
      <c r="G1255" t="s">
        <v>1015</v>
      </c>
      <c r="L1255" t="s">
        <v>883</v>
      </c>
      <c r="M1255" t="s">
        <v>883</v>
      </c>
      <c r="N1255" t="s">
        <v>887</v>
      </c>
      <c r="O1255">
        <v>51.618099999999998</v>
      </c>
    </row>
    <row r="1256" spans="1:15">
      <c r="A1256" s="8">
        <v>38534</v>
      </c>
      <c r="B1256" s="6" t="s">
        <v>675</v>
      </c>
      <c r="C1256" s="6" t="s">
        <v>915</v>
      </c>
      <c r="D1256" s="7">
        <v>10</v>
      </c>
      <c r="E1256">
        <v>40</v>
      </c>
      <c r="F1256" t="s">
        <v>1138</v>
      </c>
      <c r="G1256" t="s">
        <v>1016</v>
      </c>
      <c r="H1256" t="s">
        <v>1393</v>
      </c>
      <c r="J1256" t="s">
        <v>1394</v>
      </c>
      <c r="L1256" t="s">
        <v>881</v>
      </c>
      <c r="M1256" t="s">
        <v>877</v>
      </c>
      <c r="N1256">
        <v>13</v>
      </c>
      <c r="O1256">
        <v>0</v>
      </c>
    </row>
    <row r="1257" spans="1:15">
      <c r="A1257" s="8">
        <v>38534</v>
      </c>
      <c r="B1257" s="6" t="s">
        <v>675</v>
      </c>
      <c r="C1257" s="6" t="s">
        <v>915</v>
      </c>
      <c r="D1257" s="7">
        <v>10</v>
      </c>
      <c r="E1257">
        <v>40</v>
      </c>
      <c r="F1257" t="s">
        <v>1138</v>
      </c>
      <c r="G1257" t="s">
        <v>1017</v>
      </c>
      <c r="K1257" t="s">
        <v>1395</v>
      </c>
      <c r="L1257" t="s">
        <v>884</v>
      </c>
      <c r="M1257" t="s">
        <v>877</v>
      </c>
      <c r="N1257">
        <v>155</v>
      </c>
      <c r="O1257">
        <v>0.11459999999999999</v>
      </c>
    </row>
    <row r="1258" spans="1:15">
      <c r="A1258" s="8">
        <v>38534</v>
      </c>
      <c r="B1258" s="6" t="s">
        <v>675</v>
      </c>
      <c r="C1258" s="6" t="s">
        <v>915</v>
      </c>
      <c r="D1258" s="7">
        <v>10</v>
      </c>
      <c r="E1258">
        <v>40</v>
      </c>
      <c r="F1258" t="s">
        <v>1138</v>
      </c>
      <c r="G1258" t="s">
        <v>1018</v>
      </c>
      <c r="H1258" t="s">
        <v>1396</v>
      </c>
      <c r="I1258" t="s">
        <v>1397</v>
      </c>
      <c r="J1258" t="s">
        <v>1398</v>
      </c>
      <c r="L1258" t="s">
        <v>881</v>
      </c>
      <c r="M1258" t="s">
        <v>877</v>
      </c>
      <c r="N1258">
        <v>25</v>
      </c>
      <c r="O1258">
        <v>5.3800000000000001E-2</v>
      </c>
    </row>
    <row r="1259" spans="1:15">
      <c r="A1259" s="8">
        <v>38534</v>
      </c>
      <c r="B1259" s="6" t="s">
        <v>675</v>
      </c>
      <c r="C1259" s="6" t="s">
        <v>915</v>
      </c>
      <c r="D1259" s="7">
        <v>10</v>
      </c>
      <c r="E1259">
        <v>40</v>
      </c>
      <c r="F1259" t="s">
        <v>1138</v>
      </c>
      <c r="G1259" t="s">
        <v>1019</v>
      </c>
      <c r="H1259" t="s">
        <v>1399</v>
      </c>
      <c r="I1259" t="s">
        <v>1400</v>
      </c>
      <c r="J1259" t="s">
        <v>1401</v>
      </c>
      <c r="L1259" t="s">
        <v>881</v>
      </c>
      <c r="M1259" t="s">
        <v>877</v>
      </c>
      <c r="N1259">
        <v>3</v>
      </c>
      <c r="O1259">
        <v>4.5999999999999999E-3</v>
      </c>
    </row>
    <row r="1260" spans="1:15">
      <c r="A1260" s="8">
        <v>38534</v>
      </c>
      <c r="B1260" s="6" t="s">
        <v>675</v>
      </c>
      <c r="C1260" s="6" t="s">
        <v>915</v>
      </c>
      <c r="D1260" s="7">
        <v>10</v>
      </c>
      <c r="E1260">
        <v>40</v>
      </c>
      <c r="F1260" t="s">
        <v>1138</v>
      </c>
      <c r="G1260" t="s">
        <v>1022</v>
      </c>
      <c r="H1260" t="s">
        <v>1404</v>
      </c>
      <c r="I1260" t="s">
        <v>1405</v>
      </c>
      <c r="J1260" t="s">
        <v>1406</v>
      </c>
      <c r="K1260" t="s">
        <v>1407</v>
      </c>
      <c r="L1260" t="s">
        <v>882</v>
      </c>
      <c r="M1260" t="s">
        <v>877</v>
      </c>
      <c r="N1260">
        <v>75</v>
      </c>
      <c r="O1260">
        <v>9.3200000000000005E-2</v>
      </c>
    </row>
    <row r="1261" spans="1:15">
      <c r="A1261" s="8">
        <v>38534</v>
      </c>
      <c r="B1261" s="6" t="s">
        <v>675</v>
      </c>
      <c r="C1261" s="6" t="s">
        <v>915</v>
      </c>
      <c r="D1261" s="7">
        <v>10</v>
      </c>
      <c r="E1261">
        <v>40</v>
      </c>
      <c r="F1261" t="s">
        <v>1138</v>
      </c>
      <c r="G1261" t="s">
        <v>1135</v>
      </c>
      <c r="H1261" t="s">
        <v>1408</v>
      </c>
      <c r="I1261" t="s">
        <v>1409</v>
      </c>
      <c r="J1261" t="s">
        <v>1410</v>
      </c>
      <c r="L1261" t="s">
        <v>881</v>
      </c>
      <c r="M1261" t="s">
        <v>877</v>
      </c>
      <c r="N1261">
        <v>9</v>
      </c>
      <c r="O1261">
        <v>3.3E-3</v>
      </c>
    </row>
    <row r="1262" spans="1:15">
      <c r="A1262" s="8">
        <v>38534</v>
      </c>
      <c r="B1262" s="6" t="s">
        <v>675</v>
      </c>
      <c r="C1262" s="6" t="s">
        <v>915</v>
      </c>
      <c r="D1262" s="7">
        <v>10</v>
      </c>
      <c r="E1262">
        <v>40</v>
      </c>
      <c r="F1262" t="s">
        <v>1138</v>
      </c>
      <c r="G1262" t="s">
        <v>1136</v>
      </c>
      <c r="H1262" t="s">
        <v>1429</v>
      </c>
      <c r="I1262" t="s">
        <v>1430</v>
      </c>
      <c r="J1262" t="s">
        <v>1431</v>
      </c>
      <c r="L1262" t="s">
        <v>881</v>
      </c>
      <c r="M1262" t="s">
        <v>877</v>
      </c>
      <c r="N1262">
        <v>1</v>
      </c>
      <c r="O1262">
        <v>0</v>
      </c>
    </row>
    <row r="1263" spans="1:15">
      <c r="A1263" s="8">
        <v>38534</v>
      </c>
      <c r="B1263" s="6" t="s">
        <v>675</v>
      </c>
      <c r="C1263" s="6" t="s">
        <v>915</v>
      </c>
      <c r="D1263" s="7">
        <v>10</v>
      </c>
      <c r="E1263">
        <v>40</v>
      </c>
      <c r="F1263" t="s">
        <v>1138</v>
      </c>
      <c r="G1263" t="s">
        <v>1103</v>
      </c>
      <c r="H1263" t="s">
        <v>1415</v>
      </c>
      <c r="J1263" t="s">
        <v>1416</v>
      </c>
      <c r="K1263" t="s">
        <v>1414</v>
      </c>
      <c r="L1263" t="s">
        <v>880</v>
      </c>
      <c r="M1263" t="s">
        <v>877</v>
      </c>
      <c r="N1263">
        <v>9</v>
      </c>
      <c r="O1263">
        <v>1E-3</v>
      </c>
    </row>
    <row r="1264" spans="1:15">
      <c r="A1264" s="8">
        <v>38534</v>
      </c>
      <c r="B1264" s="6" t="s">
        <v>675</v>
      </c>
      <c r="C1264" s="6" t="s">
        <v>915</v>
      </c>
      <c r="D1264" s="7">
        <v>10</v>
      </c>
      <c r="E1264">
        <v>40</v>
      </c>
      <c r="F1264" t="s">
        <v>1138</v>
      </c>
      <c r="G1264" t="s">
        <v>896</v>
      </c>
      <c r="H1264" t="s">
        <v>1273</v>
      </c>
      <c r="J1264" t="s">
        <v>1274</v>
      </c>
      <c r="K1264" t="s">
        <v>1275</v>
      </c>
      <c r="L1264" t="s">
        <v>880</v>
      </c>
      <c r="M1264" t="s">
        <v>877</v>
      </c>
      <c r="N1264">
        <v>105</v>
      </c>
      <c r="O1264">
        <v>8.3000000000000004E-2</v>
      </c>
    </row>
    <row r="1265" spans="1:15">
      <c r="A1265" s="8">
        <v>38534</v>
      </c>
      <c r="B1265" s="6" t="s">
        <v>675</v>
      </c>
      <c r="C1265" s="6" t="s">
        <v>915</v>
      </c>
      <c r="D1265" s="7">
        <v>10</v>
      </c>
      <c r="E1265">
        <v>40</v>
      </c>
      <c r="F1265" t="s">
        <v>1138</v>
      </c>
      <c r="G1265" t="s">
        <v>1026</v>
      </c>
      <c r="K1265" t="s">
        <v>1417</v>
      </c>
      <c r="L1265" t="s">
        <v>882</v>
      </c>
      <c r="M1265" t="s">
        <v>877</v>
      </c>
      <c r="N1265">
        <v>40</v>
      </c>
      <c r="O1265">
        <v>6.5299999999999997E-2</v>
      </c>
    </row>
    <row r="1266" spans="1:15">
      <c r="A1266" s="8">
        <v>38534</v>
      </c>
      <c r="B1266" s="6" t="s">
        <v>675</v>
      </c>
      <c r="C1266" s="6" t="s">
        <v>915</v>
      </c>
      <c r="D1266" s="7">
        <v>10</v>
      </c>
      <c r="E1266">
        <v>40</v>
      </c>
      <c r="F1266" t="s">
        <v>1138</v>
      </c>
      <c r="G1266" t="s">
        <v>897</v>
      </c>
      <c r="H1266" t="s">
        <v>1085</v>
      </c>
      <c r="J1266" t="s">
        <v>1276</v>
      </c>
      <c r="L1266" t="s">
        <v>881</v>
      </c>
      <c r="M1266" t="s">
        <v>877</v>
      </c>
      <c r="N1266">
        <v>1</v>
      </c>
      <c r="O1266">
        <v>0</v>
      </c>
    </row>
    <row r="1267" spans="1:15">
      <c r="A1267" s="8">
        <v>38534</v>
      </c>
      <c r="B1267" s="6" t="s">
        <v>675</v>
      </c>
      <c r="C1267" s="6" t="s">
        <v>915</v>
      </c>
      <c r="D1267" s="7">
        <v>10</v>
      </c>
      <c r="E1267">
        <v>40</v>
      </c>
      <c r="F1267" t="s">
        <v>1138</v>
      </c>
      <c r="G1267" t="s">
        <v>1027</v>
      </c>
      <c r="H1267" t="s">
        <v>1418</v>
      </c>
      <c r="J1267" t="s">
        <v>1419</v>
      </c>
      <c r="L1267" t="s">
        <v>881</v>
      </c>
      <c r="M1267" t="s">
        <v>877</v>
      </c>
      <c r="N1267">
        <v>14</v>
      </c>
      <c r="O1267">
        <v>9.1499999999999998E-2</v>
      </c>
    </row>
    <row r="1268" spans="1:15">
      <c r="A1268" s="8">
        <v>38534</v>
      </c>
      <c r="B1268" s="6" t="s">
        <v>675</v>
      </c>
      <c r="C1268" s="6" t="s">
        <v>915</v>
      </c>
      <c r="D1268" s="7">
        <v>10</v>
      </c>
      <c r="E1268">
        <v>40</v>
      </c>
      <c r="F1268" t="s">
        <v>1138</v>
      </c>
      <c r="G1268" t="s">
        <v>1028</v>
      </c>
      <c r="H1268" t="s">
        <v>1420</v>
      </c>
      <c r="J1268" t="s">
        <v>1421</v>
      </c>
      <c r="L1268" t="s">
        <v>881</v>
      </c>
      <c r="M1268" t="s">
        <v>877</v>
      </c>
      <c r="N1268">
        <v>101</v>
      </c>
      <c r="O1268">
        <v>9.2200000000000004E-2</v>
      </c>
    </row>
    <row r="1269" spans="1:15">
      <c r="A1269" s="8">
        <v>38534</v>
      </c>
      <c r="B1269" s="6" t="s">
        <v>675</v>
      </c>
      <c r="C1269" s="6" t="s">
        <v>915</v>
      </c>
      <c r="D1269" s="7">
        <v>10</v>
      </c>
      <c r="E1269">
        <v>40</v>
      </c>
      <c r="F1269" t="s">
        <v>1138</v>
      </c>
      <c r="G1269" t="s">
        <v>1031</v>
      </c>
      <c r="H1269" t="s">
        <v>1422</v>
      </c>
      <c r="I1269" t="s">
        <v>1425</v>
      </c>
      <c r="J1269" t="s">
        <v>1424</v>
      </c>
      <c r="L1269" t="s">
        <v>881</v>
      </c>
      <c r="M1269" t="s">
        <v>877</v>
      </c>
      <c r="N1269">
        <v>50</v>
      </c>
      <c r="O1269">
        <v>0.14949999999999999</v>
      </c>
    </row>
    <row r="1270" spans="1:15">
      <c r="A1270" s="8">
        <v>38534</v>
      </c>
      <c r="B1270" s="6" t="s">
        <v>675</v>
      </c>
      <c r="C1270" s="6" t="s">
        <v>915</v>
      </c>
      <c r="D1270" s="7">
        <v>10</v>
      </c>
      <c r="E1270">
        <v>40</v>
      </c>
      <c r="F1270" t="s">
        <v>1138</v>
      </c>
      <c r="G1270" t="s">
        <v>1137</v>
      </c>
      <c r="H1270" t="s">
        <v>966</v>
      </c>
      <c r="J1270" t="s">
        <v>1428</v>
      </c>
      <c r="L1270" t="s">
        <v>881</v>
      </c>
      <c r="M1270" t="s">
        <v>877</v>
      </c>
      <c r="N1270">
        <v>1</v>
      </c>
      <c r="O1270">
        <v>2.3E-3</v>
      </c>
    </row>
    <row r="1271" spans="1:15">
      <c r="A1271" s="8">
        <v>38534</v>
      </c>
      <c r="B1271" s="6" t="s">
        <v>675</v>
      </c>
      <c r="C1271" s="6" t="s">
        <v>915</v>
      </c>
      <c r="D1271" s="7">
        <v>10</v>
      </c>
      <c r="E1271">
        <v>40</v>
      </c>
      <c r="F1271" t="s">
        <v>1138</v>
      </c>
      <c r="G1271" t="s">
        <v>1034</v>
      </c>
      <c r="H1271" t="s">
        <v>1429</v>
      </c>
      <c r="I1271" t="s">
        <v>1430</v>
      </c>
      <c r="J1271" t="s">
        <v>1431</v>
      </c>
      <c r="L1271" t="s">
        <v>881</v>
      </c>
      <c r="M1271" t="s">
        <v>877</v>
      </c>
      <c r="N1271">
        <v>6</v>
      </c>
      <c r="O1271">
        <v>0</v>
      </c>
    </row>
    <row r="1272" spans="1:15">
      <c r="A1272" s="8">
        <v>38534</v>
      </c>
      <c r="B1272" s="6" t="s">
        <v>675</v>
      </c>
      <c r="C1272" s="6" t="s">
        <v>915</v>
      </c>
      <c r="D1272" s="7">
        <v>10</v>
      </c>
      <c r="E1272">
        <v>40</v>
      </c>
      <c r="F1272" t="s">
        <v>1138</v>
      </c>
      <c r="G1272" t="s">
        <v>1035</v>
      </c>
      <c r="J1272" t="s">
        <v>1432</v>
      </c>
      <c r="K1272" t="s">
        <v>1433</v>
      </c>
      <c r="L1272" t="s">
        <v>882</v>
      </c>
      <c r="M1272" t="s">
        <v>877</v>
      </c>
      <c r="N1272">
        <v>82</v>
      </c>
      <c r="O1272">
        <v>5.7700000000000001E-2</v>
      </c>
    </row>
    <row r="1273" spans="1:15">
      <c r="A1273" s="8">
        <v>38534</v>
      </c>
      <c r="B1273" s="6" t="s">
        <v>675</v>
      </c>
      <c r="C1273" s="6" t="s">
        <v>915</v>
      </c>
      <c r="D1273" s="7">
        <v>10</v>
      </c>
      <c r="E1273">
        <v>40</v>
      </c>
      <c r="F1273" t="s">
        <v>1138</v>
      </c>
      <c r="G1273" t="s">
        <v>1036</v>
      </c>
      <c r="K1273" t="s">
        <v>1434</v>
      </c>
      <c r="L1273" t="s">
        <v>885</v>
      </c>
      <c r="M1273" t="s">
        <v>877</v>
      </c>
      <c r="N1273">
        <v>47</v>
      </c>
      <c r="O1273">
        <v>9.1999999999999998E-3</v>
      </c>
    </row>
    <row r="1274" spans="1:15">
      <c r="A1274" s="8">
        <v>38534</v>
      </c>
      <c r="B1274" s="6" t="s">
        <v>675</v>
      </c>
      <c r="C1274" s="6" t="s">
        <v>915</v>
      </c>
      <c r="D1274" s="7">
        <v>10</v>
      </c>
      <c r="E1274">
        <v>40</v>
      </c>
      <c r="F1274" t="s">
        <v>1138</v>
      </c>
      <c r="G1274" t="s">
        <v>1127</v>
      </c>
      <c r="H1274" t="s">
        <v>1612</v>
      </c>
      <c r="J1274" t="s">
        <v>1613</v>
      </c>
      <c r="K1274" t="s">
        <v>1534</v>
      </c>
      <c r="L1274" t="s">
        <v>1094</v>
      </c>
      <c r="M1274" t="s">
        <v>877</v>
      </c>
      <c r="N1274">
        <v>10</v>
      </c>
      <c r="O1274">
        <v>9.8100000000000007E-2</v>
      </c>
    </row>
    <row r="1275" spans="1:15">
      <c r="A1275" s="8">
        <v>38534</v>
      </c>
      <c r="B1275" s="6" t="s">
        <v>675</v>
      </c>
      <c r="C1275" s="6" t="s">
        <v>915</v>
      </c>
      <c r="D1275" s="7">
        <v>10</v>
      </c>
      <c r="E1275">
        <v>40</v>
      </c>
      <c r="F1275" t="s">
        <v>1138</v>
      </c>
      <c r="G1275" t="s">
        <v>1085</v>
      </c>
      <c r="H1275" t="s">
        <v>1085</v>
      </c>
      <c r="J1275" t="s">
        <v>1276</v>
      </c>
      <c r="L1275" t="s">
        <v>881</v>
      </c>
      <c r="M1275" t="s">
        <v>877</v>
      </c>
      <c r="N1275">
        <v>2</v>
      </c>
      <c r="O1275">
        <v>0.1207</v>
      </c>
    </row>
    <row r="1276" spans="1:15">
      <c r="A1276" s="8">
        <v>38534</v>
      </c>
      <c r="B1276" s="6" t="s">
        <v>675</v>
      </c>
      <c r="C1276" s="6" t="s">
        <v>915</v>
      </c>
      <c r="D1276" s="7">
        <v>10</v>
      </c>
      <c r="E1276">
        <v>40</v>
      </c>
      <c r="F1276" t="s">
        <v>1138</v>
      </c>
      <c r="G1276" t="s">
        <v>860</v>
      </c>
      <c r="J1276" t="s">
        <v>1436</v>
      </c>
      <c r="L1276" t="s">
        <v>880</v>
      </c>
      <c r="M1276" t="s">
        <v>877</v>
      </c>
      <c r="N1276">
        <v>21</v>
      </c>
      <c r="O1276">
        <v>6.6199999999999995E-2</v>
      </c>
    </row>
    <row r="1277" spans="1:15">
      <c r="A1277" s="8">
        <v>38534</v>
      </c>
      <c r="B1277" s="6" t="s">
        <v>675</v>
      </c>
      <c r="C1277" s="6" t="s">
        <v>915</v>
      </c>
      <c r="D1277" s="7">
        <v>10</v>
      </c>
      <c r="E1277">
        <v>40</v>
      </c>
      <c r="F1277" t="s">
        <v>1138</v>
      </c>
      <c r="G1277" t="s">
        <v>1063</v>
      </c>
      <c r="H1277" t="s">
        <v>1500</v>
      </c>
      <c r="I1277" t="s">
        <v>1501</v>
      </c>
      <c r="J1277" t="s">
        <v>1502</v>
      </c>
      <c r="L1277" t="s">
        <v>881</v>
      </c>
      <c r="M1277" t="s">
        <v>877</v>
      </c>
      <c r="N1277">
        <v>1</v>
      </c>
      <c r="O1277">
        <v>0</v>
      </c>
    </row>
    <row r="1278" spans="1:15">
      <c r="A1278" s="8">
        <v>38534</v>
      </c>
      <c r="B1278" s="6" t="s">
        <v>675</v>
      </c>
      <c r="C1278" s="6" t="s">
        <v>915</v>
      </c>
      <c r="D1278" s="7">
        <v>10</v>
      </c>
      <c r="E1278">
        <v>40</v>
      </c>
      <c r="F1278" t="s">
        <v>1138</v>
      </c>
      <c r="G1278" t="s">
        <v>861</v>
      </c>
      <c r="H1278" t="s">
        <v>1441</v>
      </c>
      <c r="I1278" t="s">
        <v>1442</v>
      </c>
      <c r="J1278" t="s">
        <v>1443</v>
      </c>
      <c r="L1278" t="s">
        <v>886</v>
      </c>
      <c r="M1278" t="s">
        <v>877</v>
      </c>
      <c r="N1278">
        <v>11</v>
      </c>
      <c r="O1278">
        <v>6.2E-2</v>
      </c>
    </row>
    <row r="1279" spans="1:15">
      <c r="A1279" s="8">
        <v>38534</v>
      </c>
      <c r="B1279" s="6" t="s">
        <v>675</v>
      </c>
      <c r="C1279" s="6" t="s">
        <v>915</v>
      </c>
      <c r="D1279" s="7">
        <v>10</v>
      </c>
      <c r="E1279">
        <v>40</v>
      </c>
      <c r="F1279" t="s">
        <v>1138</v>
      </c>
      <c r="G1279" t="s">
        <v>862</v>
      </c>
      <c r="H1279" t="s">
        <v>1444</v>
      </c>
      <c r="I1279" t="s">
        <v>1445</v>
      </c>
      <c r="J1279" t="s">
        <v>1446</v>
      </c>
      <c r="L1279" t="s">
        <v>886</v>
      </c>
      <c r="M1279" t="s">
        <v>877</v>
      </c>
      <c r="N1279">
        <v>4</v>
      </c>
      <c r="O1279">
        <v>9.2999999999999992E-3</v>
      </c>
    </row>
    <row r="1280" spans="1:15">
      <c r="A1280" s="8">
        <v>38534</v>
      </c>
      <c r="B1280" s="6" t="s">
        <v>675</v>
      </c>
      <c r="C1280" s="6" t="s">
        <v>915</v>
      </c>
      <c r="D1280" s="7">
        <v>10</v>
      </c>
      <c r="E1280">
        <v>40</v>
      </c>
      <c r="F1280" t="s">
        <v>1138</v>
      </c>
      <c r="G1280" t="s">
        <v>863</v>
      </c>
      <c r="J1280" t="s">
        <v>1447</v>
      </c>
      <c r="L1280" t="s">
        <v>886</v>
      </c>
      <c r="M1280" t="s">
        <v>877</v>
      </c>
      <c r="N1280">
        <v>25</v>
      </c>
      <c r="O1280">
        <v>1.1299999999999999E-2</v>
      </c>
    </row>
    <row r="1281" spans="1:15">
      <c r="A1281" s="8">
        <v>38534</v>
      </c>
      <c r="B1281" s="6" t="s">
        <v>675</v>
      </c>
      <c r="C1281" s="6" t="s">
        <v>915</v>
      </c>
      <c r="D1281" s="7">
        <v>10</v>
      </c>
      <c r="E1281">
        <v>40</v>
      </c>
      <c r="F1281" t="s">
        <v>1138</v>
      </c>
      <c r="G1281" t="s">
        <v>864</v>
      </c>
      <c r="H1281" t="s">
        <v>1448</v>
      </c>
      <c r="I1281" t="s">
        <v>1449</v>
      </c>
      <c r="J1281" t="s">
        <v>1450</v>
      </c>
      <c r="L1281" t="s">
        <v>886</v>
      </c>
      <c r="M1281" t="s">
        <v>877</v>
      </c>
      <c r="N1281">
        <v>9</v>
      </c>
      <c r="O1281">
        <v>2.52E-2</v>
      </c>
    </row>
    <row r="1282" spans="1:15">
      <c r="A1282" s="8">
        <v>38534</v>
      </c>
      <c r="B1282" s="6" t="s">
        <v>675</v>
      </c>
      <c r="C1282" s="6" t="s">
        <v>915</v>
      </c>
      <c r="D1282" s="7">
        <v>10</v>
      </c>
      <c r="E1282">
        <v>40</v>
      </c>
      <c r="F1282" t="s">
        <v>1138</v>
      </c>
      <c r="G1282" t="s">
        <v>865</v>
      </c>
      <c r="H1282" t="s">
        <v>1451</v>
      </c>
      <c r="J1282" t="s">
        <v>1447</v>
      </c>
      <c r="L1282" t="s">
        <v>886</v>
      </c>
      <c r="M1282" t="s">
        <v>877</v>
      </c>
      <c r="N1282">
        <v>13</v>
      </c>
      <c r="O1282">
        <v>3.3700000000000001E-2</v>
      </c>
    </row>
    <row r="1283" spans="1:15">
      <c r="A1283" s="8">
        <v>38534</v>
      </c>
      <c r="B1283" s="6" t="s">
        <v>675</v>
      </c>
      <c r="C1283" s="6" t="s">
        <v>915</v>
      </c>
      <c r="D1283" s="7">
        <v>10</v>
      </c>
      <c r="E1283">
        <v>40</v>
      </c>
      <c r="F1283" t="s">
        <v>1138</v>
      </c>
      <c r="G1283" t="s">
        <v>866</v>
      </c>
      <c r="H1283" t="s">
        <v>1452</v>
      </c>
      <c r="I1283" t="s">
        <v>1453</v>
      </c>
      <c r="J1283" t="s">
        <v>1454</v>
      </c>
      <c r="L1283" t="s">
        <v>886</v>
      </c>
      <c r="M1283" t="s">
        <v>877</v>
      </c>
      <c r="N1283">
        <v>35</v>
      </c>
      <c r="O1283">
        <v>2.3300000000000001E-2</v>
      </c>
    </row>
    <row r="1284" spans="1:15">
      <c r="A1284" s="8">
        <v>38534</v>
      </c>
      <c r="B1284" s="6" t="s">
        <v>675</v>
      </c>
      <c r="C1284" s="6" t="s">
        <v>915</v>
      </c>
      <c r="D1284" s="7">
        <v>10</v>
      </c>
      <c r="E1284">
        <v>40</v>
      </c>
      <c r="F1284" t="s">
        <v>1138</v>
      </c>
      <c r="G1284" t="s">
        <v>867</v>
      </c>
      <c r="H1284" t="s">
        <v>1455</v>
      </c>
      <c r="I1284" t="s">
        <v>1456</v>
      </c>
      <c r="J1284" t="s">
        <v>1457</v>
      </c>
      <c r="L1284" t="s">
        <v>886</v>
      </c>
      <c r="M1284" t="s">
        <v>877</v>
      </c>
      <c r="N1284">
        <v>27</v>
      </c>
      <c r="O1284">
        <v>4.58E-2</v>
      </c>
    </row>
    <row r="1285" spans="1:15">
      <c r="A1285" s="8">
        <v>38534</v>
      </c>
      <c r="B1285" s="6" t="s">
        <v>675</v>
      </c>
      <c r="C1285" s="6" t="s">
        <v>915</v>
      </c>
      <c r="D1285" s="7">
        <v>10</v>
      </c>
      <c r="E1285">
        <v>40</v>
      </c>
      <c r="F1285" t="s">
        <v>1138</v>
      </c>
      <c r="G1285" t="s">
        <v>869</v>
      </c>
      <c r="J1285" t="s">
        <v>1248</v>
      </c>
      <c r="L1285" t="s">
        <v>886</v>
      </c>
      <c r="M1285" t="s">
        <v>877</v>
      </c>
      <c r="N1285">
        <v>15</v>
      </c>
      <c r="O1285">
        <v>1.6500000000000001E-2</v>
      </c>
    </row>
    <row r="1286" spans="1:15">
      <c r="A1286" s="8">
        <v>38534</v>
      </c>
      <c r="B1286" s="6" t="s">
        <v>675</v>
      </c>
      <c r="C1286" s="6" t="s">
        <v>915</v>
      </c>
      <c r="D1286" s="7">
        <v>10</v>
      </c>
      <c r="E1286">
        <v>40</v>
      </c>
      <c r="F1286" t="s">
        <v>1138</v>
      </c>
      <c r="G1286" t="s">
        <v>1064</v>
      </c>
      <c r="J1286" t="s">
        <v>1503</v>
      </c>
      <c r="L1286" t="s">
        <v>886</v>
      </c>
      <c r="M1286" t="s">
        <v>877</v>
      </c>
      <c r="N1286">
        <v>12</v>
      </c>
      <c r="O1286">
        <v>6.3600000000000004E-2</v>
      </c>
    </row>
    <row r="1287" spans="1:15">
      <c r="A1287" s="8">
        <v>38534</v>
      </c>
      <c r="B1287" s="6" t="s">
        <v>675</v>
      </c>
      <c r="C1287" s="6" t="s">
        <v>915</v>
      </c>
      <c r="D1287" s="7">
        <v>10</v>
      </c>
      <c r="E1287">
        <v>40</v>
      </c>
      <c r="F1287" t="s">
        <v>1138</v>
      </c>
      <c r="G1287" t="s">
        <v>870</v>
      </c>
      <c r="J1287" t="s">
        <v>1249</v>
      </c>
      <c r="L1287" t="s">
        <v>886</v>
      </c>
      <c r="M1287" t="s">
        <v>877</v>
      </c>
      <c r="N1287">
        <v>7</v>
      </c>
      <c r="O1287">
        <v>3.5999999999999999E-3</v>
      </c>
    </row>
    <row r="1288" spans="1:15">
      <c r="A1288" s="8">
        <v>38534</v>
      </c>
      <c r="B1288" s="6" t="s">
        <v>675</v>
      </c>
      <c r="C1288" s="6" t="s">
        <v>915</v>
      </c>
      <c r="D1288" s="7">
        <v>10</v>
      </c>
      <c r="E1288">
        <v>40</v>
      </c>
      <c r="F1288" t="s">
        <v>1138</v>
      </c>
      <c r="G1288" t="s">
        <v>1066</v>
      </c>
      <c r="H1288" t="s">
        <v>1535</v>
      </c>
      <c r="J1288" t="s">
        <v>1536</v>
      </c>
      <c r="L1288" t="s">
        <v>879</v>
      </c>
      <c r="M1288" t="s">
        <v>877</v>
      </c>
      <c r="N1288">
        <v>18</v>
      </c>
      <c r="O1288">
        <v>5.1799999999999999E-2</v>
      </c>
    </row>
    <row r="1289" spans="1:15">
      <c r="A1289" s="8">
        <v>38534</v>
      </c>
      <c r="B1289" s="6" t="s">
        <v>675</v>
      </c>
      <c r="C1289" s="6" t="s">
        <v>915</v>
      </c>
      <c r="D1289" s="7">
        <v>10</v>
      </c>
      <c r="E1289">
        <v>40</v>
      </c>
      <c r="F1289" t="s">
        <v>1138</v>
      </c>
      <c r="G1289" t="s">
        <v>1067</v>
      </c>
      <c r="H1289" t="s">
        <v>1516</v>
      </c>
      <c r="J1289" t="s">
        <v>1517</v>
      </c>
      <c r="L1289" t="s">
        <v>1072</v>
      </c>
      <c r="M1289" t="s">
        <v>877</v>
      </c>
      <c r="N1289">
        <v>1</v>
      </c>
      <c r="O1289">
        <v>6.1999999999999998E-3</v>
      </c>
    </row>
    <row r="1290" spans="1:15">
      <c r="A1290" s="8">
        <v>38534</v>
      </c>
      <c r="B1290" s="6" t="s">
        <v>675</v>
      </c>
      <c r="C1290" s="6" t="s">
        <v>915</v>
      </c>
      <c r="D1290" s="7">
        <v>10</v>
      </c>
      <c r="E1290">
        <v>40</v>
      </c>
      <c r="F1290" t="s">
        <v>1138</v>
      </c>
      <c r="G1290" t="s">
        <v>873</v>
      </c>
      <c r="J1290" t="s">
        <v>873</v>
      </c>
      <c r="L1290" t="s">
        <v>880</v>
      </c>
      <c r="M1290" t="s">
        <v>877</v>
      </c>
      <c r="N1290">
        <v>6</v>
      </c>
      <c r="O1290">
        <v>3.5999999999999997E-2</v>
      </c>
    </row>
    <row r="1291" spans="1:15">
      <c r="A1291" s="8">
        <v>38534</v>
      </c>
      <c r="B1291" s="6" t="s">
        <v>675</v>
      </c>
      <c r="C1291" s="6" t="s">
        <v>915</v>
      </c>
      <c r="D1291" s="7">
        <v>10</v>
      </c>
      <c r="E1291">
        <v>40</v>
      </c>
      <c r="F1291" t="s">
        <v>1138</v>
      </c>
      <c r="G1291" t="s">
        <v>874</v>
      </c>
      <c r="H1291" t="s">
        <v>1253</v>
      </c>
      <c r="I1291" t="s">
        <v>1254</v>
      </c>
      <c r="J1291" t="s">
        <v>1255</v>
      </c>
      <c r="K1291" t="s">
        <v>1414</v>
      </c>
      <c r="L1291" t="s">
        <v>880</v>
      </c>
      <c r="M1291" t="s">
        <v>877</v>
      </c>
      <c r="N1291">
        <v>33</v>
      </c>
      <c r="O1291">
        <v>2.1999999999999999E-2</v>
      </c>
    </row>
    <row r="1292" spans="1:15">
      <c r="A1292" s="8">
        <v>38534</v>
      </c>
      <c r="B1292" s="6" t="s">
        <v>670</v>
      </c>
      <c r="C1292" s="6" t="s">
        <v>59</v>
      </c>
      <c r="D1292" s="7">
        <v>10</v>
      </c>
      <c r="E1292">
        <v>40</v>
      </c>
      <c r="F1292" t="s">
        <v>1138</v>
      </c>
      <c r="G1292" t="s">
        <v>875</v>
      </c>
      <c r="J1292" t="s">
        <v>1256</v>
      </c>
      <c r="L1292" t="s">
        <v>886</v>
      </c>
      <c r="M1292" t="s">
        <v>877</v>
      </c>
      <c r="N1292">
        <v>21</v>
      </c>
      <c r="O1292">
        <v>5.9499999999999997E-2</v>
      </c>
    </row>
    <row r="1293" spans="1:15">
      <c r="A1293" s="8">
        <v>38534</v>
      </c>
      <c r="B1293" s="6" t="s">
        <v>670</v>
      </c>
      <c r="C1293" s="6" t="s">
        <v>59</v>
      </c>
      <c r="D1293" s="7">
        <v>10</v>
      </c>
      <c r="E1293">
        <v>40</v>
      </c>
      <c r="F1293" t="s">
        <v>1138</v>
      </c>
      <c r="G1293" t="s">
        <v>1068</v>
      </c>
      <c r="H1293" t="s">
        <v>1511</v>
      </c>
      <c r="I1293" t="s">
        <v>1512</v>
      </c>
      <c r="J1293" t="s">
        <v>1454</v>
      </c>
      <c r="L1293" t="s">
        <v>886</v>
      </c>
      <c r="M1293" t="s">
        <v>877</v>
      </c>
      <c r="N1293">
        <v>5</v>
      </c>
      <c r="O1293">
        <v>7.9000000000000008E-3</v>
      </c>
    </row>
    <row r="1294" spans="1:15">
      <c r="A1294" s="8">
        <v>38534</v>
      </c>
      <c r="B1294" s="6" t="s">
        <v>675</v>
      </c>
      <c r="C1294" s="6" t="s">
        <v>915</v>
      </c>
      <c r="D1294">
        <v>12</v>
      </c>
      <c r="E1294">
        <v>42</v>
      </c>
      <c r="F1294" t="s">
        <v>951</v>
      </c>
      <c r="G1294" t="s">
        <v>1123</v>
      </c>
      <c r="H1294" t="s">
        <v>1364</v>
      </c>
      <c r="I1294" t="s">
        <v>1365</v>
      </c>
      <c r="J1294" t="s">
        <v>1167</v>
      </c>
      <c r="L1294" t="s">
        <v>881</v>
      </c>
      <c r="M1294" t="s">
        <v>877</v>
      </c>
      <c r="N1294">
        <v>8</v>
      </c>
      <c r="O1294">
        <v>9.7600000000000006E-2</v>
      </c>
    </row>
    <row r="1295" spans="1:15">
      <c r="A1295" s="8">
        <v>38534</v>
      </c>
      <c r="B1295" s="6" t="s">
        <v>675</v>
      </c>
      <c r="C1295" s="6" t="s">
        <v>915</v>
      </c>
      <c r="D1295">
        <v>12</v>
      </c>
      <c r="E1295">
        <v>42</v>
      </c>
      <c r="F1295" t="s">
        <v>951</v>
      </c>
      <c r="G1295" t="s">
        <v>889</v>
      </c>
      <c r="H1295" t="s">
        <v>1542</v>
      </c>
      <c r="I1295" t="s">
        <v>1543</v>
      </c>
      <c r="J1295" t="s">
        <v>1259</v>
      </c>
      <c r="L1295" t="s">
        <v>880</v>
      </c>
      <c r="M1295" t="s">
        <v>877</v>
      </c>
      <c r="N1295">
        <v>52</v>
      </c>
      <c r="O1295">
        <v>8.3400000000000002E-2</v>
      </c>
    </row>
    <row r="1296" spans="1:15">
      <c r="A1296" s="8">
        <v>38534</v>
      </c>
      <c r="B1296" s="6" t="s">
        <v>675</v>
      </c>
      <c r="C1296" s="6" t="s">
        <v>915</v>
      </c>
      <c r="D1296">
        <v>12</v>
      </c>
      <c r="E1296">
        <v>42</v>
      </c>
      <c r="F1296" t="s">
        <v>951</v>
      </c>
      <c r="G1296" t="s">
        <v>1001</v>
      </c>
      <c r="H1296" t="s">
        <v>1163</v>
      </c>
      <c r="J1296" t="s">
        <v>1164</v>
      </c>
      <c r="L1296" t="s">
        <v>880</v>
      </c>
      <c r="M1296" t="s">
        <v>877</v>
      </c>
      <c r="N1296">
        <v>9</v>
      </c>
      <c r="O1296">
        <v>5.6399999999999999E-2</v>
      </c>
    </row>
    <row r="1297" spans="1:15">
      <c r="A1297" s="8">
        <v>38534</v>
      </c>
      <c r="B1297" s="6" t="s">
        <v>675</v>
      </c>
      <c r="C1297" s="6" t="s">
        <v>915</v>
      </c>
      <c r="D1297">
        <v>12</v>
      </c>
      <c r="E1297">
        <v>42</v>
      </c>
      <c r="F1297" t="s">
        <v>951</v>
      </c>
      <c r="G1297" t="s">
        <v>1002</v>
      </c>
      <c r="J1297" t="s">
        <v>1165</v>
      </c>
      <c r="L1297" t="s">
        <v>880</v>
      </c>
      <c r="M1297" t="s">
        <v>877</v>
      </c>
      <c r="N1297">
        <v>700</v>
      </c>
      <c r="O1297">
        <v>1.3193999999999999</v>
      </c>
    </row>
    <row r="1298" spans="1:15">
      <c r="A1298" s="8">
        <v>38534</v>
      </c>
      <c r="B1298" s="6" t="s">
        <v>675</v>
      </c>
      <c r="C1298" s="6" t="s">
        <v>915</v>
      </c>
      <c r="D1298">
        <v>12</v>
      </c>
      <c r="E1298">
        <v>42</v>
      </c>
      <c r="F1298" t="s">
        <v>951</v>
      </c>
      <c r="G1298" t="s">
        <v>1003</v>
      </c>
      <c r="H1298" t="s">
        <v>1003</v>
      </c>
      <c r="I1298" t="s">
        <v>1166</v>
      </c>
      <c r="J1298" t="s">
        <v>1167</v>
      </c>
      <c r="L1298" t="s">
        <v>881</v>
      </c>
      <c r="M1298" t="s">
        <v>877</v>
      </c>
      <c r="N1298">
        <v>3</v>
      </c>
      <c r="O1298">
        <v>0.15490000000000001</v>
      </c>
    </row>
    <row r="1299" spans="1:15">
      <c r="A1299" s="8">
        <v>38534</v>
      </c>
      <c r="B1299" s="6" t="s">
        <v>675</v>
      </c>
      <c r="C1299" s="6" t="s">
        <v>915</v>
      </c>
      <c r="D1299">
        <v>12</v>
      </c>
      <c r="E1299">
        <v>42</v>
      </c>
      <c r="F1299" t="s">
        <v>951</v>
      </c>
      <c r="G1299" t="s">
        <v>1004</v>
      </c>
      <c r="L1299" t="s">
        <v>876</v>
      </c>
      <c r="M1299" t="s">
        <v>876</v>
      </c>
      <c r="N1299" t="s">
        <v>887</v>
      </c>
      <c r="O1299">
        <v>1.5063</v>
      </c>
    </row>
    <row r="1300" spans="1:15">
      <c r="A1300" s="8">
        <v>38534</v>
      </c>
      <c r="B1300" s="6" t="s">
        <v>675</v>
      </c>
      <c r="C1300" s="6" t="s">
        <v>915</v>
      </c>
      <c r="D1300">
        <v>12</v>
      </c>
      <c r="E1300">
        <v>42</v>
      </c>
      <c r="F1300" t="s">
        <v>951</v>
      </c>
      <c r="G1300" t="s">
        <v>1139</v>
      </c>
      <c r="H1300" t="s">
        <v>1547</v>
      </c>
      <c r="J1300" t="s">
        <v>1548</v>
      </c>
      <c r="L1300" t="s">
        <v>881</v>
      </c>
      <c r="M1300" t="s">
        <v>877</v>
      </c>
      <c r="N1300">
        <v>2</v>
      </c>
      <c r="O1300">
        <v>4.4000000000000003E-3</v>
      </c>
    </row>
    <row r="1301" spans="1:15">
      <c r="A1301" s="8">
        <v>38534</v>
      </c>
      <c r="B1301" s="6" t="s">
        <v>675</v>
      </c>
      <c r="C1301" s="6" t="s">
        <v>915</v>
      </c>
      <c r="D1301">
        <v>12</v>
      </c>
      <c r="E1301">
        <v>42</v>
      </c>
      <c r="F1301" t="s">
        <v>951</v>
      </c>
      <c r="G1301" t="s">
        <v>1007</v>
      </c>
      <c r="H1301" t="s">
        <v>1174</v>
      </c>
      <c r="J1301" t="s">
        <v>1175</v>
      </c>
      <c r="L1301" t="s">
        <v>879</v>
      </c>
      <c r="M1301" t="s">
        <v>877</v>
      </c>
      <c r="N1301">
        <v>2</v>
      </c>
      <c r="O1301">
        <v>8.5000000000000006E-3</v>
      </c>
    </row>
    <row r="1302" spans="1:15">
      <c r="A1302" s="8">
        <v>38534</v>
      </c>
      <c r="B1302" s="6" t="s">
        <v>675</v>
      </c>
      <c r="C1302" s="6" t="s">
        <v>915</v>
      </c>
      <c r="D1302">
        <v>12</v>
      </c>
      <c r="E1302">
        <v>42</v>
      </c>
      <c r="F1302" t="s">
        <v>951</v>
      </c>
      <c r="G1302" t="s">
        <v>1082</v>
      </c>
      <c r="H1302" t="s">
        <v>1524</v>
      </c>
      <c r="I1302" t="s">
        <v>1525</v>
      </c>
      <c r="J1302" t="s">
        <v>1526</v>
      </c>
      <c r="L1302" t="s">
        <v>881</v>
      </c>
      <c r="M1302" t="s">
        <v>877</v>
      </c>
      <c r="N1302">
        <v>7</v>
      </c>
      <c r="O1302">
        <v>0.46750000000000003</v>
      </c>
    </row>
    <row r="1303" spans="1:15">
      <c r="A1303" s="8">
        <v>38534</v>
      </c>
      <c r="B1303" s="6" t="s">
        <v>675</v>
      </c>
      <c r="C1303" s="6" t="s">
        <v>915</v>
      </c>
      <c r="D1303">
        <v>12</v>
      </c>
      <c r="E1303">
        <v>42</v>
      </c>
      <c r="F1303" t="s">
        <v>951</v>
      </c>
      <c r="G1303" t="s">
        <v>1009</v>
      </c>
      <c r="H1303" t="s">
        <v>1377</v>
      </c>
      <c r="J1303" t="s">
        <v>1009</v>
      </c>
      <c r="L1303" t="s">
        <v>880</v>
      </c>
      <c r="M1303" t="s">
        <v>877</v>
      </c>
      <c r="N1303">
        <v>14</v>
      </c>
      <c r="O1303">
        <v>9.9000000000000008E-3</v>
      </c>
    </row>
    <row r="1304" spans="1:15">
      <c r="A1304" s="8">
        <v>38534</v>
      </c>
      <c r="B1304" s="6" t="s">
        <v>675</v>
      </c>
      <c r="C1304" s="6" t="s">
        <v>915</v>
      </c>
      <c r="D1304">
        <v>12</v>
      </c>
      <c r="E1304">
        <v>42</v>
      </c>
      <c r="F1304" t="s">
        <v>951</v>
      </c>
      <c r="G1304" t="s">
        <v>1140</v>
      </c>
      <c r="H1304" t="s">
        <v>1638</v>
      </c>
      <c r="I1304" t="s">
        <v>1166</v>
      </c>
      <c r="J1304" t="s">
        <v>1432</v>
      </c>
      <c r="L1304" t="s">
        <v>882</v>
      </c>
      <c r="M1304" t="s">
        <v>877</v>
      </c>
      <c r="N1304">
        <v>14</v>
      </c>
      <c r="O1304">
        <v>4.53E-2</v>
      </c>
    </row>
    <row r="1305" spans="1:15">
      <c r="A1305" s="8">
        <v>38534</v>
      </c>
      <c r="B1305" s="6" t="s">
        <v>675</v>
      </c>
      <c r="C1305" s="6" t="s">
        <v>915</v>
      </c>
      <c r="D1305">
        <v>12</v>
      </c>
      <c r="E1305">
        <v>42</v>
      </c>
      <c r="F1305" t="s">
        <v>951</v>
      </c>
      <c r="G1305" t="s">
        <v>1011</v>
      </c>
      <c r="H1305" t="s">
        <v>1382</v>
      </c>
      <c r="I1305" t="s">
        <v>1383</v>
      </c>
      <c r="J1305" t="s">
        <v>1384</v>
      </c>
      <c r="L1305" t="s">
        <v>882</v>
      </c>
      <c r="M1305" t="s">
        <v>877</v>
      </c>
      <c r="N1305">
        <v>20</v>
      </c>
      <c r="O1305">
        <v>0.26960000000000001</v>
      </c>
    </row>
    <row r="1306" spans="1:15">
      <c r="A1306" s="8">
        <v>38534</v>
      </c>
      <c r="B1306" s="6" t="s">
        <v>675</v>
      </c>
      <c r="C1306" s="6" t="s">
        <v>915</v>
      </c>
      <c r="D1306">
        <v>12</v>
      </c>
      <c r="E1306">
        <v>42</v>
      </c>
      <c r="F1306" t="s">
        <v>951</v>
      </c>
      <c r="G1306" t="s">
        <v>894</v>
      </c>
      <c r="H1306" t="s">
        <v>1385</v>
      </c>
      <c r="I1306" t="s">
        <v>1269</v>
      </c>
      <c r="J1306" t="s">
        <v>1387</v>
      </c>
      <c r="L1306" t="s">
        <v>881</v>
      </c>
      <c r="M1306" t="s">
        <v>877</v>
      </c>
      <c r="N1306">
        <v>4</v>
      </c>
      <c r="O1306">
        <v>1.8499999999999999E-2</v>
      </c>
    </row>
    <row r="1307" spans="1:15">
      <c r="A1307" s="8">
        <v>38534</v>
      </c>
      <c r="B1307" s="6" t="s">
        <v>675</v>
      </c>
      <c r="C1307" s="6" t="s">
        <v>915</v>
      </c>
      <c r="D1307">
        <v>12</v>
      </c>
      <c r="E1307">
        <v>42</v>
      </c>
      <c r="F1307" t="s">
        <v>951</v>
      </c>
      <c r="G1307" t="s">
        <v>1012</v>
      </c>
      <c r="H1307" t="s">
        <v>1385</v>
      </c>
      <c r="I1307" t="s">
        <v>1386</v>
      </c>
      <c r="J1307" t="s">
        <v>1387</v>
      </c>
      <c r="L1307" t="s">
        <v>881</v>
      </c>
      <c r="M1307" t="s">
        <v>877</v>
      </c>
      <c r="N1307">
        <v>1</v>
      </c>
      <c r="O1307">
        <v>1.8E-3</v>
      </c>
    </row>
    <row r="1308" spans="1:15">
      <c r="A1308" s="8">
        <v>38534</v>
      </c>
      <c r="B1308" s="6" t="s">
        <v>675</v>
      </c>
      <c r="C1308" s="6" t="s">
        <v>915</v>
      </c>
      <c r="D1308">
        <v>12</v>
      </c>
      <c r="E1308">
        <v>42</v>
      </c>
      <c r="F1308" t="s">
        <v>951</v>
      </c>
      <c r="G1308" t="s">
        <v>1014</v>
      </c>
      <c r="H1308" t="s">
        <v>1391</v>
      </c>
      <c r="J1308" t="s">
        <v>1392</v>
      </c>
      <c r="L1308" t="s">
        <v>880</v>
      </c>
      <c r="M1308" t="s">
        <v>877</v>
      </c>
      <c r="N1308">
        <v>10</v>
      </c>
      <c r="O1308">
        <v>3.8E-3</v>
      </c>
    </row>
    <row r="1309" spans="1:15">
      <c r="A1309" s="8">
        <v>38534</v>
      </c>
      <c r="B1309" s="6" t="s">
        <v>675</v>
      </c>
      <c r="C1309" s="6" t="s">
        <v>915</v>
      </c>
      <c r="D1309">
        <v>12</v>
      </c>
      <c r="E1309">
        <v>42</v>
      </c>
      <c r="F1309" t="s">
        <v>951</v>
      </c>
      <c r="G1309" t="s">
        <v>1015</v>
      </c>
      <c r="L1309" t="s">
        <v>883</v>
      </c>
      <c r="M1309" t="s">
        <v>883</v>
      </c>
      <c r="N1309" t="s">
        <v>887</v>
      </c>
      <c r="O1309">
        <v>292.13159999999999</v>
      </c>
    </row>
    <row r="1310" spans="1:15">
      <c r="A1310" s="8">
        <v>38534</v>
      </c>
      <c r="B1310" s="6" t="s">
        <v>675</v>
      </c>
      <c r="C1310" s="6" t="s">
        <v>915</v>
      </c>
      <c r="D1310">
        <v>12</v>
      </c>
      <c r="E1310">
        <v>42</v>
      </c>
      <c r="F1310" t="s">
        <v>951</v>
      </c>
      <c r="G1310" t="s">
        <v>1090</v>
      </c>
      <c r="H1310" t="s">
        <v>1547</v>
      </c>
      <c r="J1310" t="s">
        <v>1548</v>
      </c>
      <c r="L1310" t="s">
        <v>881</v>
      </c>
      <c r="M1310" t="s">
        <v>877</v>
      </c>
      <c r="N1310">
        <v>1</v>
      </c>
      <c r="O1310">
        <v>5.1999999999999998E-3</v>
      </c>
    </row>
    <row r="1311" spans="1:15">
      <c r="A1311" s="8">
        <v>38534</v>
      </c>
      <c r="B1311" s="6" t="s">
        <v>675</v>
      </c>
      <c r="C1311" s="6" t="s">
        <v>915</v>
      </c>
      <c r="D1311">
        <v>12</v>
      </c>
      <c r="E1311">
        <v>42</v>
      </c>
      <c r="F1311" t="s">
        <v>951</v>
      </c>
      <c r="G1311" t="s">
        <v>1016</v>
      </c>
      <c r="H1311" t="s">
        <v>1393</v>
      </c>
      <c r="J1311" t="s">
        <v>1394</v>
      </c>
      <c r="L1311" t="s">
        <v>881</v>
      </c>
      <c r="M1311" t="s">
        <v>877</v>
      </c>
      <c r="N1311">
        <v>102</v>
      </c>
      <c r="O1311">
        <v>0.27050000000000002</v>
      </c>
    </row>
    <row r="1312" spans="1:15">
      <c r="A1312" s="8">
        <v>38534</v>
      </c>
      <c r="B1312" s="6" t="s">
        <v>675</v>
      </c>
      <c r="C1312" s="6" t="s">
        <v>915</v>
      </c>
      <c r="D1312">
        <v>12</v>
      </c>
      <c r="E1312">
        <v>42</v>
      </c>
      <c r="F1312" t="s">
        <v>951</v>
      </c>
      <c r="G1312" t="s">
        <v>1017</v>
      </c>
      <c r="K1312" t="s">
        <v>1395</v>
      </c>
      <c r="L1312" t="s">
        <v>884</v>
      </c>
      <c r="M1312" t="s">
        <v>877</v>
      </c>
      <c r="N1312">
        <v>1500</v>
      </c>
      <c r="O1312">
        <v>0.6331</v>
      </c>
    </row>
    <row r="1313" spans="1:15">
      <c r="A1313" s="8">
        <v>38534</v>
      </c>
      <c r="B1313" s="6" t="s">
        <v>675</v>
      </c>
      <c r="C1313" s="6" t="s">
        <v>915</v>
      </c>
      <c r="D1313">
        <v>12</v>
      </c>
      <c r="E1313">
        <v>42</v>
      </c>
      <c r="F1313" t="s">
        <v>951</v>
      </c>
      <c r="G1313" t="s">
        <v>1018</v>
      </c>
      <c r="H1313" t="s">
        <v>1396</v>
      </c>
      <c r="I1313" t="s">
        <v>1397</v>
      </c>
      <c r="J1313" t="s">
        <v>1398</v>
      </c>
      <c r="L1313" t="s">
        <v>881</v>
      </c>
      <c r="M1313" t="s">
        <v>877</v>
      </c>
      <c r="N1313">
        <v>18</v>
      </c>
      <c r="O1313">
        <v>9.9199999999999997E-2</v>
      </c>
    </row>
    <row r="1314" spans="1:15">
      <c r="A1314" s="8">
        <v>38534</v>
      </c>
      <c r="B1314" s="6" t="s">
        <v>675</v>
      </c>
      <c r="C1314" s="6" t="s">
        <v>915</v>
      </c>
      <c r="D1314">
        <v>12</v>
      </c>
      <c r="E1314">
        <v>42</v>
      </c>
      <c r="F1314" t="s">
        <v>951</v>
      </c>
      <c r="G1314" t="s">
        <v>1019</v>
      </c>
      <c r="H1314" t="s">
        <v>1399</v>
      </c>
      <c r="I1314" t="s">
        <v>1400</v>
      </c>
      <c r="J1314" t="s">
        <v>1401</v>
      </c>
      <c r="L1314" t="s">
        <v>881</v>
      </c>
      <c r="M1314" t="s">
        <v>877</v>
      </c>
      <c r="N1314">
        <v>1</v>
      </c>
      <c r="O1314">
        <v>2.0000000000000001E-4</v>
      </c>
    </row>
    <row r="1315" spans="1:15">
      <c r="A1315" s="8">
        <v>38534</v>
      </c>
      <c r="B1315" s="6" t="s">
        <v>675</v>
      </c>
      <c r="C1315" s="6" t="s">
        <v>915</v>
      </c>
      <c r="D1315">
        <v>12</v>
      </c>
      <c r="E1315">
        <v>42</v>
      </c>
      <c r="F1315" t="s">
        <v>951</v>
      </c>
      <c r="G1315" t="s">
        <v>1020</v>
      </c>
      <c r="H1315" t="s">
        <v>1020</v>
      </c>
      <c r="I1315" t="s">
        <v>1177</v>
      </c>
      <c r="J1315" t="s">
        <v>1570</v>
      </c>
      <c r="L1315" t="s">
        <v>880</v>
      </c>
      <c r="M1315" t="s">
        <v>877</v>
      </c>
      <c r="N1315">
        <v>1</v>
      </c>
      <c r="O1315">
        <v>1.78E-2</v>
      </c>
    </row>
    <row r="1316" spans="1:15">
      <c r="A1316" s="8">
        <v>38534</v>
      </c>
      <c r="B1316" s="6" t="s">
        <v>675</v>
      </c>
      <c r="C1316" s="6" t="s">
        <v>915</v>
      </c>
      <c r="D1316">
        <v>12</v>
      </c>
      <c r="E1316">
        <v>42</v>
      </c>
      <c r="F1316" t="s">
        <v>951</v>
      </c>
      <c r="G1316" t="s">
        <v>1021</v>
      </c>
      <c r="H1316" t="s">
        <v>1402</v>
      </c>
      <c r="J1316" t="s">
        <v>1403</v>
      </c>
      <c r="L1316" t="s">
        <v>880</v>
      </c>
      <c r="M1316" t="s">
        <v>877</v>
      </c>
      <c r="N1316">
        <v>8</v>
      </c>
      <c r="O1316">
        <v>0.20030000000000001</v>
      </c>
    </row>
    <row r="1317" spans="1:15">
      <c r="A1317" s="8">
        <v>38534</v>
      </c>
      <c r="B1317" s="6" t="s">
        <v>675</v>
      </c>
      <c r="C1317" s="6" t="s">
        <v>915</v>
      </c>
      <c r="D1317">
        <v>12</v>
      </c>
      <c r="E1317">
        <v>42</v>
      </c>
      <c r="F1317" t="s">
        <v>951</v>
      </c>
      <c r="G1317" t="s">
        <v>1022</v>
      </c>
      <c r="H1317" t="s">
        <v>1404</v>
      </c>
      <c r="I1317" t="s">
        <v>1405</v>
      </c>
      <c r="J1317" t="s">
        <v>1406</v>
      </c>
      <c r="K1317" t="s">
        <v>1407</v>
      </c>
      <c r="L1317" t="s">
        <v>882</v>
      </c>
      <c r="M1317" t="s">
        <v>877</v>
      </c>
      <c r="N1317">
        <v>6</v>
      </c>
      <c r="O1317">
        <v>7.4999999999999997E-3</v>
      </c>
    </row>
    <row r="1318" spans="1:15">
      <c r="A1318" s="8">
        <v>38534</v>
      </c>
      <c r="B1318" s="6" t="s">
        <v>675</v>
      </c>
      <c r="C1318" s="6" t="s">
        <v>915</v>
      </c>
      <c r="D1318">
        <v>12</v>
      </c>
      <c r="E1318">
        <v>42</v>
      </c>
      <c r="F1318" t="s">
        <v>951</v>
      </c>
      <c r="G1318" t="s">
        <v>1023</v>
      </c>
      <c r="H1318" t="s">
        <v>1408</v>
      </c>
      <c r="I1318" t="s">
        <v>1409</v>
      </c>
      <c r="J1318" t="s">
        <v>1410</v>
      </c>
      <c r="L1318" t="s">
        <v>881</v>
      </c>
      <c r="M1318" t="s">
        <v>877</v>
      </c>
      <c r="N1318">
        <v>10</v>
      </c>
      <c r="O1318">
        <v>1.7299999999999999E-2</v>
      </c>
    </row>
    <row r="1319" spans="1:15">
      <c r="A1319" s="8">
        <v>38534</v>
      </c>
      <c r="B1319" s="6" t="s">
        <v>675</v>
      </c>
      <c r="C1319" s="6" t="s">
        <v>915</v>
      </c>
      <c r="D1319">
        <v>12</v>
      </c>
      <c r="E1319">
        <v>42</v>
      </c>
      <c r="F1319" t="s">
        <v>951</v>
      </c>
      <c r="G1319" t="s">
        <v>1100</v>
      </c>
      <c r="H1319" t="s">
        <v>1422</v>
      </c>
      <c r="J1319" t="s">
        <v>1424</v>
      </c>
      <c r="L1319" t="s">
        <v>881</v>
      </c>
      <c r="M1319" t="s">
        <v>877</v>
      </c>
      <c r="N1319">
        <v>23</v>
      </c>
      <c r="O1319">
        <v>0.55320000000000003</v>
      </c>
    </row>
    <row r="1320" spans="1:15">
      <c r="A1320" s="8">
        <v>38534</v>
      </c>
      <c r="B1320" s="6" t="s">
        <v>675</v>
      </c>
      <c r="C1320" s="6" t="s">
        <v>915</v>
      </c>
      <c r="D1320">
        <v>12</v>
      </c>
      <c r="E1320">
        <v>42</v>
      </c>
      <c r="F1320" t="s">
        <v>951</v>
      </c>
      <c r="G1320" t="s">
        <v>1076</v>
      </c>
      <c r="J1320" t="s">
        <v>1410</v>
      </c>
      <c r="L1320" t="s">
        <v>881</v>
      </c>
      <c r="M1320" t="s">
        <v>877</v>
      </c>
      <c r="N1320">
        <v>2</v>
      </c>
      <c r="O1320">
        <v>6.0000000000000001E-3</v>
      </c>
    </row>
    <row r="1321" spans="1:15">
      <c r="A1321" s="8">
        <v>38534</v>
      </c>
      <c r="B1321" s="6" t="s">
        <v>675</v>
      </c>
      <c r="C1321" s="6" t="s">
        <v>915</v>
      </c>
      <c r="D1321">
        <v>12</v>
      </c>
      <c r="E1321">
        <v>42</v>
      </c>
      <c r="F1321" t="s">
        <v>951</v>
      </c>
      <c r="G1321" t="s">
        <v>895</v>
      </c>
      <c r="H1321" t="s">
        <v>1271</v>
      </c>
      <c r="J1321" t="s">
        <v>1272</v>
      </c>
      <c r="K1321" t="s">
        <v>1414</v>
      </c>
      <c r="L1321" t="s">
        <v>880</v>
      </c>
      <c r="M1321" t="s">
        <v>877</v>
      </c>
      <c r="N1321">
        <v>13</v>
      </c>
      <c r="O1321">
        <v>6.1000000000000004E-3</v>
      </c>
    </row>
    <row r="1322" spans="1:15">
      <c r="A1322" s="8">
        <v>38534</v>
      </c>
      <c r="B1322" s="6" t="s">
        <v>675</v>
      </c>
      <c r="C1322" s="6" t="s">
        <v>915</v>
      </c>
      <c r="D1322">
        <v>12</v>
      </c>
      <c r="E1322">
        <v>42</v>
      </c>
      <c r="F1322" t="s">
        <v>951</v>
      </c>
      <c r="G1322" t="s">
        <v>1103</v>
      </c>
      <c r="H1322" t="s">
        <v>1415</v>
      </c>
      <c r="J1322" t="s">
        <v>1416</v>
      </c>
      <c r="K1322" t="s">
        <v>1414</v>
      </c>
      <c r="L1322" t="s">
        <v>880</v>
      </c>
      <c r="M1322" t="s">
        <v>877</v>
      </c>
      <c r="N1322">
        <v>20</v>
      </c>
      <c r="O1322">
        <v>5.1000000000000004E-3</v>
      </c>
    </row>
    <row r="1323" spans="1:15">
      <c r="A1323" s="8">
        <v>38534</v>
      </c>
      <c r="B1323" s="6" t="s">
        <v>675</v>
      </c>
      <c r="C1323" s="6" t="s">
        <v>915</v>
      </c>
      <c r="D1323">
        <v>12</v>
      </c>
      <c r="E1323">
        <v>42</v>
      </c>
      <c r="F1323" t="s">
        <v>951</v>
      </c>
      <c r="G1323" t="s">
        <v>896</v>
      </c>
      <c r="H1323" t="s">
        <v>1273</v>
      </c>
      <c r="J1323" t="s">
        <v>1274</v>
      </c>
      <c r="K1323" t="s">
        <v>1275</v>
      </c>
      <c r="L1323" t="s">
        <v>880</v>
      </c>
      <c r="M1323" t="s">
        <v>877</v>
      </c>
      <c r="N1323">
        <v>42</v>
      </c>
      <c r="O1323">
        <v>1.7000000000000001E-2</v>
      </c>
    </row>
    <row r="1324" spans="1:15">
      <c r="A1324" s="8">
        <v>38534</v>
      </c>
      <c r="B1324" s="6" t="s">
        <v>675</v>
      </c>
      <c r="C1324" s="6" t="s">
        <v>915</v>
      </c>
      <c r="D1324">
        <v>12</v>
      </c>
      <c r="E1324">
        <v>42</v>
      </c>
      <c r="F1324" t="s">
        <v>951</v>
      </c>
      <c r="G1324" t="s">
        <v>1026</v>
      </c>
      <c r="K1324" t="s">
        <v>1417</v>
      </c>
      <c r="L1324" t="s">
        <v>882</v>
      </c>
      <c r="M1324" t="s">
        <v>877</v>
      </c>
      <c r="N1324">
        <v>25</v>
      </c>
      <c r="O1324">
        <v>0.32779999999999998</v>
      </c>
    </row>
    <row r="1325" spans="1:15">
      <c r="A1325" s="8">
        <v>38534</v>
      </c>
      <c r="B1325" s="6" t="s">
        <v>675</v>
      </c>
      <c r="C1325" s="6" t="s">
        <v>915</v>
      </c>
      <c r="D1325">
        <v>12</v>
      </c>
      <c r="E1325">
        <v>42</v>
      </c>
      <c r="F1325" t="s">
        <v>951</v>
      </c>
      <c r="G1325" t="s">
        <v>897</v>
      </c>
      <c r="H1325" t="s">
        <v>1085</v>
      </c>
      <c r="J1325" t="s">
        <v>1276</v>
      </c>
      <c r="L1325" t="s">
        <v>881</v>
      </c>
      <c r="M1325" t="s">
        <v>877</v>
      </c>
      <c r="N1325">
        <v>1</v>
      </c>
      <c r="O1325">
        <v>2.3E-3</v>
      </c>
    </row>
    <row r="1326" spans="1:15">
      <c r="A1326" s="8">
        <v>38534</v>
      </c>
      <c r="B1326" s="6" t="s">
        <v>675</v>
      </c>
      <c r="C1326" s="6" t="s">
        <v>915</v>
      </c>
      <c r="D1326">
        <v>12</v>
      </c>
      <c r="E1326">
        <v>42</v>
      </c>
      <c r="F1326" t="s">
        <v>951</v>
      </c>
      <c r="G1326" t="s">
        <v>1027</v>
      </c>
      <c r="H1326" t="s">
        <v>1418</v>
      </c>
      <c r="J1326" t="s">
        <v>1419</v>
      </c>
      <c r="L1326" t="s">
        <v>881</v>
      </c>
      <c r="M1326" t="s">
        <v>877</v>
      </c>
      <c r="N1326">
        <v>116</v>
      </c>
      <c r="O1326">
        <v>1.8743000000000001</v>
      </c>
    </row>
    <row r="1327" spans="1:15">
      <c r="A1327" s="8">
        <v>38534</v>
      </c>
      <c r="B1327" s="6" t="s">
        <v>675</v>
      </c>
      <c r="C1327" s="6" t="s">
        <v>915</v>
      </c>
      <c r="D1327">
        <v>12</v>
      </c>
      <c r="E1327">
        <v>42</v>
      </c>
      <c r="F1327" t="s">
        <v>951</v>
      </c>
      <c r="G1327" t="s">
        <v>1028</v>
      </c>
      <c r="H1327" t="s">
        <v>1420</v>
      </c>
      <c r="J1327" t="s">
        <v>1421</v>
      </c>
      <c r="L1327" t="s">
        <v>881</v>
      </c>
      <c r="M1327" t="s">
        <v>877</v>
      </c>
      <c r="N1327">
        <v>102</v>
      </c>
      <c r="O1327">
        <v>0.1477</v>
      </c>
    </row>
    <row r="1328" spans="1:15">
      <c r="A1328" s="8">
        <v>38534</v>
      </c>
      <c r="B1328" s="6" t="s">
        <v>675</v>
      </c>
      <c r="C1328" s="6" t="s">
        <v>915</v>
      </c>
      <c r="D1328">
        <v>12</v>
      </c>
      <c r="E1328">
        <v>42</v>
      </c>
      <c r="F1328" t="s">
        <v>951</v>
      </c>
      <c r="G1328" t="s">
        <v>1030</v>
      </c>
      <c r="H1328" t="s">
        <v>1422</v>
      </c>
      <c r="I1328" t="s">
        <v>1423</v>
      </c>
      <c r="J1328" t="s">
        <v>1424</v>
      </c>
      <c r="L1328" t="s">
        <v>881</v>
      </c>
      <c r="M1328" t="s">
        <v>877</v>
      </c>
      <c r="N1328">
        <v>5</v>
      </c>
      <c r="O1328">
        <v>0.13950000000000001</v>
      </c>
    </row>
    <row r="1329" spans="1:15">
      <c r="A1329" s="8">
        <v>38534</v>
      </c>
      <c r="B1329" s="6" t="s">
        <v>675</v>
      </c>
      <c r="C1329" s="6" t="s">
        <v>915</v>
      </c>
      <c r="D1329">
        <v>12</v>
      </c>
      <c r="E1329">
        <v>42</v>
      </c>
      <c r="F1329" t="s">
        <v>951</v>
      </c>
      <c r="G1329" t="s">
        <v>1031</v>
      </c>
      <c r="H1329" t="s">
        <v>1422</v>
      </c>
      <c r="I1329" t="s">
        <v>1425</v>
      </c>
      <c r="J1329" t="s">
        <v>1424</v>
      </c>
      <c r="L1329" t="s">
        <v>881</v>
      </c>
      <c r="M1329" t="s">
        <v>877</v>
      </c>
      <c r="N1329">
        <v>118</v>
      </c>
      <c r="O1329">
        <v>0.54669999999999996</v>
      </c>
    </row>
    <row r="1330" spans="1:15">
      <c r="A1330" s="8">
        <v>38534</v>
      </c>
      <c r="B1330" s="6" t="s">
        <v>675</v>
      </c>
      <c r="C1330" s="6" t="s">
        <v>915</v>
      </c>
      <c r="D1330">
        <v>12</v>
      </c>
      <c r="E1330">
        <v>42</v>
      </c>
      <c r="F1330" t="s">
        <v>951</v>
      </c>
      <c r="G1330" t="s">
        <v>1032</v>
      </c>
      <c r="H1330" t="s">
        <v>1426</v>
      </c>
      <c r="J1330" t="s">
        <v>1427</v>
      </c>
      <c r="L1330" t="s">
        <v>880</v>
      </c>
      <c r="M1330" t="s">
        <v>877</v>
      </c>
      <c r="N1330">
        <v>6</v>
      </c>
      <c r="O1330">
        <v>0.66490000000000005</v>
      </c>
    </row>
    <row r="1331" spans="1:15">
      <c r="A1331" s="8">
        <v>38534</v>
      </c>
      <c r="B1331" s="6" t="s">
        <v>675</v>
      </c>
      <c r="C1331" s="6" t="s">
        <v>915</v>
      </c>
      <c r="D1331">
        <v>12</v>
      </c>
      <c r="E1331">
        <v>42</v>
      </c>
      <c r="F1331" t="s">
        <v>951</v>
      </c>
      <c r="G1331" t="s">
        <v>1033</v>
      </c>
      <c r="H1331" t="s">
        <v>966</v>
      </c>
      <c r="J1331" t="s">
        <v>1428</v>
      </c>
      <c r="L1331" t="s">
        <v>881</v>
      </c>
      <c r="M1331" t="s">
        <v>877</v>
      </c>
      <c r="N1331">
        <v>8</v>
      </c>
      <c r="O1331">
        <v>0.34050000000000002</v>
      </c>
    </row>
    <row r="1332" spans="1:15">
      <c r="A1332" s="8">
        <v>38534</v>
      </c>
      <c r="B1332" s="6" t="s">
        <v>675</v>
      </c>
      <c r="C1332" s="6" t="s">
        <v>915</v>
      </c>
      <c r="D1332">
        <v>12</v>
      </c>
      <c r="E1332">
        <v>42</v>
      </c>
      <c r="F1332" t="s">
        <v>951</v>
      </c>
      <c r="G1332" t="s">
        <v>1034</v>
      </c>
      <c r="H1332" t="s">
        <v>1429</v>
      </c>
      <c r="I1332" t="s">
        <v>1430</v>
      </c>
      <c r="J1332" t="s">
        <v>1431</v>
      </c>
      <c r="L1332" t="s">
        <v>881</v>
      </c>
      <c r="M1332" t="s">
        <v>877</v>
      </c>
      <c r="N1332">
        <v>1</v>
      </c>
      <c r="O1332">
        <v>1E-4</v>
      </c>
    </row>
    <row r="1333" spans="1:15">
      <c r="A1333" s="8">
        <v>38534</v>
      </c>
      <c r="B1333" s="6" t="s">
        <v>675</v>
      </c>
      <c r="C1333" s="6" t="s">
        <v>915</v>
      </c>
      <c r="D1333">
        <v>12</v>
      </c>
      <c r="E1333">
        <v>42</v>
      </c>
      <c r="F1333" t="s">
        <v>951</v>
      </c>
      <c r="G1333" t="s">
        <v>1035</v>
      </c>
      <c r="J1333" t="s">
        <v>1432</v>
      </c>
      <c r="K1333" t="s">
        <v>1433</v>
      </c>
      <c r="L1333" t="s">
        <v>882</v>
      </c>
      <c r="M1333" t="s">
        <v>877</v>
      </c>
      <c r="N1333">
        <v>43</v>
      </c>
      <c r="O1333">
        <v>2.53E-2</v>
      </c>
    </row>
    <row r="1334" spans="1:15">
      <c r="A1334" s="8">
        <v>38534</v>
      </c>
      <c r="B1334" s="6" t="s">
        <v>675</v>
      </c>
      <c r="C1334" s="6" t="s">
        <v>915</v>
      </c>
      <c r="D1334">
        <v>12</v>
      </c>
      <c r="E1334">
        <v>42</v>
      </c>
      <c r="F1334" t="s">
        <v>951</v>
      </c>
      <c r="G1334" t="s">
        <v>1036</v>
      </c>
      <c r="K1334" t="s">
        <v>1434</v>
      </c>
      <c r="L1334" t="s">
        <v>885</v>
      </c>
      <c r="M1334" t="s">
        <v>877</v>
      </c>
      <c r="N1334">
        <v>53</v>
      </c>
      <c r="O1334">
        <v>1.34E-2</v>
      </c>
    </row>
    <row r="1335" spans="1:15">
      <c r="A1335" s="8">
        <v>38534</v>
      </c>
      <c r="B1335" s="6" t="s">
        <v>675</v>
      </c>
      <c r="C1335" s="6" t="s">
        <v>915</v>
      </c>
      <c r="D1335">
        <v>12</v>
      </c>
      <c r="E1335">
        <v>42</v>
      </c>
      <c r="F1335" t="s">
        <v>951</v>
      </c>
      <c r="G1335" t="s">
        <v>1127</v>
      </c>
      <c r="H1335" t="s">
        <v>1612</v>
      </c>
      <c r="J1335" t="s">
        <v>1613</v>
      </c>
      <c r="K1335" t="s">
        <v>1534</v>
      </c>
      <c r="L1335" t="s">
        <v>1094</v>
      </c>
      <c r="M1335" t="s">
        <v>877</v>
      </c>
      <c r="N1335">
        <v>2</v>
      </c>
      <c r="O1335">
        <v>3.1399999999999997E-2</v>
      </c>
    </row>
    <row r="1336" spans="1:15">
      <c r="A1336" s="8">
        <v>38534</v>
      </c>
      <c r="B1336" s="6" t="s">
        <v>675</v>
      </c>
      <c r="C1336" s="6" t="s">
        <v>915</v>
      </c>
      <c r="D1336">
        <v>12</v>
      </c>
      <c r="E1336">
        <v>42</v>
      </c>
      <c r="F1336" t="s">
        <v>951</v>
      </c>
      <c r="G1336" t="s">
        <v>1141</v>
      </c>
      <c r="J1336" t="s">
        <v>1639</v>
      </c>
      <c r="L1336" t="s">
        <v>881</v>
      </c>
      <c r="M1336" t="s">
        <v>877</v>
      </c>
      <c r="N1336">
        <v>1</v>
      </c>
      <c r="O1336">
        <v>1.3599999999999999E-2</v>
      </c>
    </row>
    <row r="1337" spans="1:15">
      <c r="A1337" s="8">
        <v>38534</v>
      </c>
      <c r="B1337" s="6" t="s">
        <v>675</v>
      </c>
      <c r="C1337" s="6" t="s">
        <v>915</v>
      </c>
      <c r="D1337">
        <v>12</v>
      </c>
      <c r="E1337">
        <v>42</v>
      </c>
      <c r="F1337" t="s">
        <v>951</v>
      </c>
      <c r="G1337" t="s">
        <v>860</v>
      </c>
      <c r="J1337" t="s">
        <v>1436</v>
      </c>
      <c r="L1337" t="s">
        <v>880</v>
      </c>
      <c r="M1337" t="s">
        <v>877</v>
      </c>
      <c r="N1337">
        <v>10</v>
      </c>
      <c r="O1337">
        <v>8.6E-3</v>
      </c>
    </row>
    <row r="1338" spans="1:15">
      <c r="A1338" s="8">
        <v>38534</v>
      </c>
      <c r="B1338" s="6" t="s">
        <v>675</v>
      </c>
      <c r="C1338" s="6" t="s">
        <v>915</v>
      </c>
      <c r="D1338">
        <v>12</v>
      </c>
      <c r="E1338">
        <v>42</v>
      </c>
      <c r="F1338" t="s">
        <v>951</v>
      </c>
      <c r="G1338" t="s">
        <v>1063</v>
      </c>
      <c r="H1338" t="s">
        <v>1500</v>
      </c>
      <c r="I1338" t="s">
        <v>1501</v>
      </c>
      <c r="J1338" t="s">
        <v>1502</v>
      </c>
      <c r="L1338" t="s">
        <v>881</v>
      </c>
      <c r="M1338" t="s">
        <v>877</v>
      </c>
      <c r="N1338">
        <v>85</v>
      </c>
      <c r="O1338">
        <v>0.78290000000000004</v>
      </c>
    </row>
    <row r="1339" spans="1:15">
      <c r="A1339" s="8">
        <v>38534</v>
      </c>
      <c r="B1339" s="6" t="s">
        <v>675</v>
      </c>
      <c r="C1339" s="6" t="s">
        <v>915</v>
      </c>
      <c r="D1339">
        <v>12</v>
      </c>
      <c r="E1339">
        <v>42</v>
      </c>
      <c r="F1339" t="s">
        <v>951</v>
      </c>
      <c r="G1339" t="s">
        <v>949</v>
      </c>
      <c r="H1339" t="s">
        <v>1206</v>
      </c>
      <c r="I1339" t="s">
        <v>1373</v>
      </c>
      <c r="J1339" t="s">
        <v>1374</v>
      </c>
      <c r="L1339" t="s">
        <v>880</v>
      </c>
      <c r="M1339" t="s">
        <v>877</v>
      </c>
      <c r="N1339">
        <v>1</v>
      </c>
      <c r="O1339">
        <v>3.7699999999999997E-2</v>
      </c>
    </row>
    <row r="1340" spans="1:15">
      <c r="A1340" s="8">
        <v>38534</v>
      </c>
      <c r="B1340" s="6" t="s">
        <v>675</v>
      </c>
      <c r="C1340" s="6" t="s">
        <v>915</v>
      </c>
      <c r="D1340">
        <v>12</v>
      </c>
      <c r="E1340">
        <v>42</v>
      </c>
      <c r="F1340" t="s">
        <v>951</v>
      </c>
      <c r="G1340" t="s">
        <v>1121</v>
      </c>
      <c r="H1340" t="s">
        <v>1640</v>
      </c>
      <c r="I1340" t="s">
        <v>1641</v>
      </c>
      <c r="J1340" t="s">
        <v>1642</v>
      </c>
      <c r="L1340" t="s">
        <v>955</v>
      </c>
      <c r="M1340" t="s">
        <v>877</v>
      </c>
      <c r="N1340">
        <v>5</v>
      </c>
      <c r="O1340">
        <v>0.14649999999999999</v>
      </c>
    </row>
    <row r="1341" spans="1:15">
      <c r="A1341" s="8">
        <v>38534</v>
      </c>
      <c r="B1341" s="6" t="s">
        <v>675</v>
      </c>
      <c r="C1341" s="6" t="s">
        <v>915</v>
      </c>
      <c r="D1341">
        <v>12</v>
      </c>
      <c r="E1341">
        <v>42</v>
      </c>
      <c r="F1341" t="s">
        <v>951</v>
      </c>
      <c r="G1341" t="s">
        <v>861</v>
      </c>
      <c r="H1341" t="s">
        <v>1441</v>
      </c>
      <c r="I1341" t="s">
        <v>1442</v>
      </c>
      <c r="J1341" t="s">
        <v>1443</v>
      </c>
      <c r="L1341" t="s">
        <v>886</v>
      </c>
      <c r="M1341" t="s">
        <v>877</v>
      </c>
      <c r="N1341">
        <v>36</v>
      </c>
      <c r="O1341">
        <v>1.9935</v>
      </c>
    </row>
    <row r="1342" spans="1:15">
      <c r="A1342" s="8">
        <v>38534</v>
      </c>
      <c r="B1342" s="6" t="s">
        <v>675</v>
      </c>
      <c r="C1342" s="6" t="s">
        <v>915</v>
      </c>
      <c r="D1342">
        <v>12</v>
      </c>
      <c r="E1342">
        <v>42</v>
      </c>
      <c r="F1342" t="s">
        <v>951</v>
      </c>
      <c r="G1342" t="s">
        <v>862</v>
      </c>
      <c r="H1342" t="s">
        <v>1444</v>
      </c>
      <c r="I1342" t="s">
        <v>1445</v>
      </c>
      <c r="J1342" t="s">
        <v>1446</v>
      </c>
      <c r="L1342" t="s">
        <v>886</v>
      </c>
      <c r="M1342" t="s">
        <v>877</v>
      </c>
      <c r="N1342">
        <v>13</v>
      </c>
      <c r="O1342">
        <v>0.2109</v>
      </c>
    </row>
    <row r="1343" spans="1:15">
      <c r="A1343" s="8">
        <v>38534</v>
      </c>
      <c r="B1343" s="6" t="s">
        <v>675</v>
      </c>
      <c r="C1343" s="6" t="s">
        <v>915</v>
      </c>
      <c r="D1343">
        <v>12</v>
      </c>
      <c r="E1343">
        <v>42</v>
      </c>
      <c r="F1343" t="s">
        <v>951</v>
      </c>
      <c r="G1343" t="s">
        <v>863</v>
      </c>
      <c r="J1343" t="s">
        <v>1447</v>
      </c>
      <c r="L1343" t="s">
        <v>886</v>
      </c>
      <c r="M1343" t="s">
        <v>877</v>
      </c>
      <c r="N1343">
        <v>153</v>
      </c>
      <c r="O1343">
        <v>8.2500000000000004E-2</v>
      </c>
    </row>
    <row r="1344" spans="1:15">
      <c r="A1344" s="8">
        <v>38534</v>
      </c>
      <c r="B1344" s="6" t="s">
        <v>675</v>
      </c>
      <c r="C1344" s="6" t="s">
        <v>915</v>
      </c>
      <c r="D1344">
        <v>12</v>
      </c>
      <c r="E1344">
        <v>42</v>
      </c>
      <c r="F1344" t="s">
        <v>951</v>
      </c>
      <c r="G1344" t="s">
        <v>864</v>
      </c>
      <c r="H1344" t="s">
        <v>1448</v>
      </c>
      <c r="I1344" t="s">
        <v>1449</v>
      </c>
      <c r="J1344" t="s">
        <v>1450</v>
      </c>
      <c r="L1344" t="s">
        <v>886</v>
      </c>
      <c r="M1344" t="s">
        <v>877</v>
      </c>
      <c r="N1344">
        <v>5</v>
      </c>
      <c r="O1344">
        <v>2.3900000000000001E-2</v>
      </c>
    </row>
    <row r="1345" spans="1:15">
      <c r="A1345" s="8">
        <v>38534</v>
      </c>
      <c r="B1345" s="6" t="s">
        <v>675</v>
      </c>
      <c r="C1345" s="6" t="s">
        <v>915</v>
      </c>
      <c r="D1345">
        <v>12</v>
      </c>
      <c r="E1345">
        <v>42</v>
      </c>
      <c r="F1345" t="s">
        <v>951</v>
      </c>
      <c r="G1345" t="s">
        <v>865</v>
      </c>
      <c r="H1345" t="s">
        <v>1451</v>
      </c>
      <c r="J1345" t="s">
        <v>1447</v>
      </c>
      <c r="L1345" t="s">
        <v>886</v>
      </c>
      <c r="M1345" t="s">
        <v>877</v>
      </c>
      <c r="N1345">
        <v>14</v>
      </c>
      <c r="O1345">
        <v>6.7799999999999999E-2</v>
      </c>
    </row>
    <row r="1346" spans="1:15">
      <c r="A1346" s="8">
        <v>38534</v>
      </c>
      <c r="B1346" s="6" t="s">
        <v>675</v>
      </c>
      <c r="C1346" s="6" t="s">
        <v>915</v>
      </c>
      <c r="D1346">
        <v>12</v>
      </c>
      <c r="E1346">
        <v>42</v>
      </c>
      <c r="F1346" t="s">
        <v>951</v>
      </c>
      <c r="G1346" t="s">
        <v>866</v>
      </c>
      <c r="H1346" t="s">
        <v>1452</v>
      </c>
      <c r="I1346" t="s">
        <v>1453</v>
      </c>
      <c r="J1346" t="s">
        <v>1454</v>
      </c>
      <c r="L1346" t="s">
        <v>886</v>
      </c>
      <c r="M1346" t="s">
        <v>877</v>
      </c>
      <c r="N1346">
        <v>2</v>
      </c>
      <c r="O1346">
        <v>1.6000000000000001E-3</v>
      </c>
    </row>
    <row r="1347" spans="1:15">
      <c r="A1347" s="8">
        <v>38534</v>
      </c>
      <c r="B1347" s="6" t="s">
        <v>675</v>
      </c>
      <c r="C1347" s="6" t="s">
        <v>915</v>
      </c>
      <c r="D1347">
        <v>12</v>
      </c>
      <c r="E1347">
        <v>42</v>
      </c>
      <c r="F1347" t="s">
        <v>951</v>
      </c>
      <c r="G1347" t="s">
        <v>867</v>
      </c>
      <c r="H1347" t="s">
        <v>1455</v>
      </c>
      <c r="I1347" t="s">
        <v>1456</v>
      </c>
      <c r="J1347" t="s">
        <v>1457</v>
      </c>
      <c r="L1347" t="s">
        <v>886</v>
      </c>
      <c r="M1347" t="s">
        <v>877</v>
      </c>
      <c r="N1347">
        <v>2</v>
      </c>
      <c r="O1347">
        <v>1E-4</v>
      </c>
    </row>
    <row r="1348" spans="1:15">
      <c r="A1348" s="8">
        <v>38534</v>
      </c>
      <c r="B1348" s="6" t="s">
        <v>675</v>
      </c>
      <c r="C1348" s="6" t="s">
        <v>915</v>
      </c>
      <c r="D1348">
        <v>12</v>
      </c>
      <c r="E1348">
        <v>42</v>
      </c>
      <c r="F1348" t="s">
        <v>951</v>
      </c>
      <c r="G1348" t="s">
        <v>869</v>
      </c>
      <c r="J1348" t="s">
        <v>1248</v>
      </c>
      <c r="L1348" t="s">
        <v>886</v>
      </c>
      <c r="M1348" t="s">
        <v>877</v>
      </c>
      <c r="N1348">
        <v>18</v>
      </c>
      <c r="O1348">
        <v>9.6199999999999994E-2</v>
      </c>
    </row>
    <row r="1349" spans="1:15">
      <c r="A1349" s="8">
        <v>38534</v>
      </c>
      <c r="B1349" s="6" t="s">
        <v>675</v>
      </c>
      <c r="C1349" s="6" t="s">
        <v>915</v>
      </c>
      <c r="D1349">
        <v>12</v>
      </c>
      <c r="E1349">
        <v>42</v>
      </c>
      <c r="F1349" t="s">
        <v>951</v>
      </c>
      <c r="G1349" t="s">
        <v>1064</v>
      </c>
      <c r="J1349" t="s">
        <v>1503</v>
      </c>
      <c r="L1349" t="s">
        <v>886</v>
      </c>
      <c r="M1349" t="s">
        <v>877</v>
      </c>
      <c r="N1349">
        <v>3</v>
      </c>
      <c r="O1349">
        <v>1.18E-2</v>
      </c>
    </row>
    <row r="1350" spans="1:15">
      <c r="A1350" s="8">
        <v>38534</v>
      </c>
      <c r="B1350" s="6" t="s">
        <v>675</v>
      </c>
      <c r="C1350" s="6" t="s">
        <v>915</v>
      </c>
      <c r="D1350">
        <v>12</v>
      </c>
      <c r="E1350">
        <v>42</v>
      </c>
      <c r="F1350" t="s">
        <v>951</v>
      </c>
      <c r="G1350" t="s">
        <v>950</v>
      </c>
      <c r="H1350" t="s">
        <v>1643</v>
      </c>
      <c r="I1350" t="s">
        <v>1644</v>
      </c>
      <c r="J1350" t="s">
        <v>1645</v>
      </c>
      <c r="L1350" t="s">
        <v>886</v>
      </c>
      <c r="M1350" t="s">
        <v>877</v>
      </c>
      <c r="N1350">
        <v>5</v>
      </c>
      <c r="O1350">
        <v>0.1918</v>
      </c>
    </row>
    <row r="1351" spans="1:15">
      <c r="A1351" s="8">
        <v>38534</v>
      </c>
      <c r="B1351" s="6" t="s">
        <v>675</v>
      </c>
      <c r="C1351" s="6" t="s">
        <v>915</v>
      </c>
      <c r="D1351">
        <v>12</v>
      </c>
      <c r="E1351">
        <v>42</v>
      </c>
      <c r="F1351" t="s">
        <v>951</v>
      </c>
      <c r="G1351" t="s">
        <v>870</v>
      </c>
      <c r="J1351" t="s">
        <v>1249</v>
      </c>
      <c r="L1351" t="s">
        <v>886</v>
      </c>
      <c r="M1351" t="s">
        <v>877</v>
      </c>
      <c r="N1351">
        <v>29</v>
      </c>
      <c r="O1351">
        <v>4.2200000000000001E-2</v>
      </c>
    </row>
    <row r="1352" spans="1:15">
      <c r="A1352" s="8">
        <v>38534</v>
      </c>
      <c r="B1352" s="6" t="s">
        <v>675</v>
      </c>
      <c r="C1352" s="6" t="s">
        <v>915</v>
      </c>
      <c r="D1352">
        <v>12</v>
      </c>
      <c r="E1352">
        <v>42</v>
      </c>
      <c r="F1352" t="s">
        <v>951</v>
      </c>
      <c r="G1352" t="s">
        <v>1066</v>
      </c>
      <c r="H1352" t="s">
        <v>1535</v>
      </c>
      <c r="J1352" t="s">
        <v>1536</v>
      </c>
      <c r="L1352" t="s">
        <v>879</v>
      </c>
      <c r="M1352" t="s">
        <v>877</v>
      </c>
      <c r="N1352">
        <v>7</v>
      </c>
      <c r="O1352">
        <v>7.6E-3</v>
      </c>
    </row>
    <row r="1353" spans="1:15">
      <c r="A1353" s="8">
        <v>38534</v>
      </c>
      <c r="B1353" s="6" t="s">
        <v>675</v>
      </c>
      <c r="C1353" s="6" t="s">
        <v>915</v>
      </c>
      <c r="D1353">
        <v>12</v>
      </c>
      <c r="E1353">
        <v>42</v>
      </c>
      <c r="F1353" t="s">
        <v>951</v>
      </c>
      <c r="G1353" t="s">
        <v>873</v>
      </c>
      <c r="J1353" t="s">
        <v>873</v>
      </c>
      <c r="L1353" t="s">
        <v>880</v>
      </c>
      <c r="M1353" t="s">
        <v>877</v>
      </c>
      <c r="N1353">
        <v>36</v>
      </c>
      <c r="O1353">
        <v>0.151</v>
      </c>
    </row>
    <row r="1354" spans="1:15">
      <c r="A1354" s="8">
        <v>38534</v>
      </c>
      <c r="B1354" s="6" t="s">
        <v>675</v>
      </c>
      <c r="C1354" s="6" t="s">
        <v>915</v>
      </c>
      <c r="D1354">
        <v>12</v>
      </c>
      <c r="E1354">
        <v>42</v>
      </c>
      <c r="F1354" t="s">
        <v>951</v>
      </c>
      <c r="G1354" t="s">
        <v>874</v>
      </c>
      <c r="H1354" t="s">
        <v>1253</v>
      </c>
      <c r="I1354" t="s">
        <v>1254</v>
      </c>
      <c r="J1354" t="s">
        <v>1255</v>
      </c>
      <c r="K1354" t="s">
        <v>1414</v>
      </c>
      <c r="L1354" t="s">
        <v>880</v>
      </c>
      <c r="M1354" t="s">
        <v>877</v>
      </c>
      <c r="N1354">
        <v>14</v>
      </c>
      <c r="O1354">
        <v>3.2899999999999999E-2</v>
      </c>
    </row>
    <row r="1355" spans="1:15">
      <c r="A1355" s="8">
        <v>38534</v>
      </c>
      <c r="B1355" s="6" t="s">
        <v>675</v>
      </c>
      <c r="C1355" s="6" t="s">
        <v>915</v>
      </c>
      <c r="D1355">
        <v>12</v>
      </c>
      <c r="E1355">
        <v>42</v>
      </c>
      <c r="F1355" t="s">
        <v>951</v>
      </c>
      <c r="G1355" t="s">
        <v>1130</v>
      </c>
      <c r="H1355" t="s">
        <v>1646</v>
      </c>
      <c r="I1355" t="s">
        <v>1647</v>
      </c>
      <c r="J1355" t="s">
        <v>1351</v>
      </c>
      <c r="L1355" t="s">
        <v>886</v>
      </c>
      <c r="M1355" t="s">
        <v>877</v>
      </c>
      <c r="N1355">
        <v>12</v>
      </c>
      <c r="O1355">
        <v>0.31380000000000002</v>
      </c>
    </row>
    <row r="1356" spans="1:15">
      <c r="A1356" s="8">
        <v>38534</v>
      </c>
      <c r="B1356" s="6" t="s">
        <v>675</v>
      </c>
      <c r="C1356" s="6" t="s">
        <v>915</v>
      </c>
      <c r="D1356">
        <v>12</v>
      </c>
      <c r="E1356">
        <v>42</v>
      </c>
      <c r="F1356" t="s">
        <v>951</v>
      </c>
      <c r="G1356" t="s">
        <v>875</v>
      </c>
      <c r="J1356" t="s">
        <v>1256</v>
      </c>
      <c r="L1356" t="s">
        <v>886</v>
      </c>
      <c r="M1356" t="s">
        <v>877</v>
      </c>
      <c r="N1356">
        <v>34</v>
      </c>
      <c r="O1356">
        <v>0.50790000000000002</v>
      </c>
    </row>
    <row r="1357" spans="1:15">
      <c r="A1357" s="8">
        <v>38534</v>
      </c>
      <c r="B1357" s="6" t="s">
        <v>670</v>
      </c>
      <c r="C1357" s="6" t="s">
        <v>59</v>
      </c>
      <c r="D1357">
        <v>12</v>
      </c>
      <c r="E1357">
        <v>42</v>
      </c>
      <c r="F1357" t="s">
        <v>951</v>
      </c>
      <c r="G1357" t="s">
        <v>1068</v>
      </c>
      <c r="H1357" t="s">
        <v>1511</v>
      </c>
      <c r="I1357" t="s">
        <v>1512</v>
      </c>
      <c r="J1357" t="s">
        <v>1454</v>
      </c>
      <c r="L1357" t="s">
        <v>886</v>
      </c>
      <c r="M1357" t="s">
        <v>877</v>
      </c>
      <c r="N1357">
        <v>4</v>
      </c>
      <c r="O1357">
        <v>9.4000000000000004E-3</v>
      </c>
    </row>
    <row r="1358" spans="1:15">
      <c r="A1358" s="8">
        <v>38534</v>
      </c>
      <c r="B1358" s="6" t="s">
        <v>670</v>
      </c>
      <c r="C1358" s="6" t="s">
        <v>59</v>
      </c>
      <c r="D1358">
        <v>12</v>
      </c>
      <c r="E1358">
        <v>42</v>
      </c>
      <c r="F1358" t="s">
        <v>951</v>
      </c>
      <c r="G1358" t="s">
        <v>1069</v>
      </c>
      <c r="H1358" t="s">
        <v>1513</v>
      </c>
      <c r="J1358" t="s">
        <v>1514</v>
      </c>
      <c r="L1358" t="s">
        <v>886</v>
      </c>
      <c r="M1358" t="s">
        <v>877</v>
      </c>
      <c r="N1358">
        <v>13</v>
      </c>
      <c r="O1358">
        <v>0.16850000000000001</v>
      </c>
    </row>
    <row r="1359" spans="1:15">
      <c r="A1359" s="8">
        <v>38534</v>
      </c>
      <c r="B1359" s="6" t="s">
        <v>670</v>
      </c>
      <c r="C1359" s="6" t="s">
        <v>59</v>
      </c>
      <c r="D1359">
        <v>12</v>
      </c>
      <c r="E1359">
        <v>42</v>
      </c>
      <c r="F1359" t="s">
        <v>951</v>
      </c>
      <c r="G1359" t="s">
        <v>1079</v>
      </c>
      <c r="J1359" t="s">
        <v>1079</v>
      </c>
      <c r="L1359" t="s">
        <v>881</v>
      </c>
      <c r="M1359" t="s">
        <v>877</v>
      </c>
      <c r="N1359">
        <v>4</v>
      </c>
      <c r="O1359">
        <v>1.49E-2</v>
      </c>
    </row>
    <row r="1360" spans="1:15">
      <c r="A1360" s="8">
        <v>38534</v>
      </c>
      <c r="B1360" s="6" t="s">
        <v>675</v>
      </c>
      <c r="C1360" s="6" t="s">
        <v>915</v>
      </c>
      <c r="D1360">
        <v>13</v>
      </c>
      <c r="E1360">
        <v>43</v>
      </c>
      <c r="F1360" t="s">
        <v>60</v>
      </c>
      <c r="G1360" t="s">
        <v>889</v>
      </c>
      <c r="J1360" t="s">
        <v>1259</v>
      </c>
      <c r="L1360" t="s">
        <v>880</v>
      </c>
      <c r="M1360" t="s">
        <v>877</v>
      </c>
      <c r="N1360">
        <v>6</v>
      </c>
      <c r="O1360">
        <v>1.01E-2</v>
      </c>
    </row>
    <row r="1361" spans="1:15">
      <c r="A1361" s="8">
        <v>38534</v>
      </c>
      <c r="B1361" s="6" t="s">
        <v>675</v>
      </c>
      <c r="C1361" s="6" t="s">
        <v>915</v>
      </c>
      <c r="D1361">
        <v>13</v>
      </c>
      <c r="E1361">
        <v>43</v>
      </c>
      <c r="F1361" t="s">
        <v>60</v>
      </c>
      <c r="G1361" t="s">
        <v>1001</v>
      </c>
      <c r="H1361" t="s">
        <v>1163</v>
      </c>
      <c r="J1361" t="s">
        <v>1164</v>
      </c>
      <c r="L1361" t="s">
        <v>880</v>
      </c>
      <c r="M1361" t="s">
        <v>877</v>
      </c>
      <c r="N1361">
        <v>35</v>
      </c>
      <c r="O1361">
        <v>4.1399999999999999E-2</v>
      </c>
    </row>
    <row r="1362" spans="1:15">
      <c r="A1362" s="8">
        <v>38534</v>
      </c>
      <c r="B1362" s="6" t="s">
        <v>675</v>
      </c>
      <c r="C1362" s="6" t="s">
        <v>915</v>
      </c>
      <c r="D1362">
        <v>13</v>
      </c>
      <c r="E1362">
        <v>43</v>
      </c>
      <c r="F1362" t="s">
        <v>60</v>
      </c>
      <c r="G1362" t="s">
        <v>1002</v>
      </c>
      <c r="J1362" t="s">
        <v>1165</v>
      </c>
      <c r="L1362" t="s">
        <v>880</v>
      </c>
      <c r="M1362" t="s">
        <v>877</v>
      </c>
      <c r="N1362">
        <v>2600</v>
      </c>
      <c r="O1362">
        <v>4.2671000000000001</v>
      </c>
    </row>
    <row r="1363" spans="1:15">
      <c r="A1363" s="8">
        <v>38534</v>
      </c>
      <c r="B1363" s="6" t="s">
        <v>675</v>
      </c>
      <c r="C1363" s="6" t="s">
        <v>915</v>
      </c>
      <c r="D1363">
        <v>13</v>
      </c>
      <c r="E1363">
        <v>43</v>
      </c>
      <c r="F1363" t="s">
        <v>954</v>
      </c>
      <c r="G1363" t="s">
        <v>1005</v>
      </c>
      <c r="H1363" t="s">
        <v>1168</v>
      </c>
      <c r="I1363" t="s">
        <v>1169</v>
      </c>
      <c r="J1363" t="s">
        <v>1170</v>
      </c>
      <c r="L1363" t="s">
        <v>878</v>
      </c>
      <c r="M1363" t="s">
        <v>877</v>
      </c>
      <c r="N1363">
        <v>4</v>
      </c>
      <c r="O1363">
        <v>3.7600000000000001E-2</v>
      </c>
    </row>
    <row r="1364" spans="1:15">
      <c r="A1364" s="8">
        <v>38534</v>
      </c>
      <c r="B1364" s="6" t="s">
        <v>675</v>
      </c>
      <c r="C1364" s="6" t="s">
        <v>915</v>
      </c>
      <c r="D1364">
        <v>13</v>
      </c>
      <c r="E1364">
        <v>43</v>
      </c>
      <c r="F1364" t="s">
        <v>954</v>
      </c>
      <c r="G1364" t="s">
        <v>1007</v>
      </c>
      <c r="H1364" t="s">
        <v>1174</v>
      </c>
      <c r="J1364" t="s">
        <v>1175</v>
      </c>
      <c r="L1364" t="s">
        <v>879</v>
      </c>
      <c r="M1364" t="s">
        <v>877</v>
      </c>
      <c r="N1364">
        <v>6</v>
      </c>
      <c r="O1364">
        <v>4.19E-2</v>
      </c>
    </row>
    <row r="1365" spans="1:15">
      <c r="A1365" s="8">
        <v>38534</v>
      </c>
      <c r="B1365" s="6" t="s">
        <v>675</v>
      </c>
      <c r="C1365" s="6" t="s">
        <v>915</v>
      </c>
      <c r="D1365">
        <v>13</v>
      </c>
      <c r="E1365">
        <v>43</v>
      </c>
      <c r="F1365" t="s">
        <v>954</v>
      </c>
      <c r="G1365" t="s">
        <v>1081</v>
      </c>
      <c r="H1365" t="s">
        <v>1521</v>
      </c>
      <c r="I1365" t="s">
        <v>1522</v>
      </c>
      <c r="J1365" t="s">
        <v>1523</v>
      </c>
      <c r="L1365" t="s">
        <v>879</v>
      </c>
      <c r="M1365" t="s">
        <v>877</v>
      </c>
      <c r="N1365">
        <v>2</v>
      </c>
      <c r="O1365">
        <v>0.14269999999999999</v>
      </c>
    </row>
    <row r="1366" spans="1:15">
      <c r="A1366" s="8">
        <v>38534</v>
      </c>
      <c r="B1366" s="6" t="s">
        <v>675</v>
      </c>
      <c r="C1366" s="6" t="s">
        <v>915</v>
      </c>
      <c r="D1366">
        <v>13</v>
      </c>
      <c r="E1366">
        <v>43</v>
      </c>
      <c r="F1366" t="s">
        <v>954</v>
      </c>
      <c r="G1366" t="s">
        <v>1075</v>
      </c>
      <c r="L1366" t="s">
        <v>1092</v>
      </c>
      <c r="M1366" t="s">
        <v>877</v>
      </c>
      <c r="N1366" t="s">
        <v>887</v>
      </c>
      <c r="O1366">
        <v>5.1715999999999998</v>
      </c>
    </row>
    <row r="1367" spans="1:15">
      <c r="A1367" s="8">
        <v>38534</v>
      </c>
      <c r="B1367" s="6" t="s">
        <v>675</v>
      </c>
      <c r="C1367" s="6" t="s">
        <v>915</v>
      </c>
      <c r="D1367">
        <v>13</v>
      </c>
      <c r="E1367">
        <v>43</v>
      </c>
      <c r="F1367" t="s">
        <v>954</v>
      </c>
      <c r="G1367" t="s">
        <v>952</v>
      </c>
      <c r="H1367" t="s">
        <v>1366</v>
      </c>
      <c r="I1367" t="s">
        <v>1367</v>
      </c>
      <c r="J1367" t="s">
        <v>1368</v>
      </c>
      <c r="K1367" t="s">
        <v>1369</v>
      </c>
      <c r="L1367" t="s">
        <v>881</v>
      </c>
      <c r="M1367" t="s">
        <v>877</v>
      </c>
      <c r="N1367">
        <v>3</v>
      </c>
      <c r="O1367">
        <v>1.4390000000000001</v>
      </c>
    </row>
    <row r="1368" spans="1:15">
      <c r="A1368" s="8">
        <v>38534</v>
      </c>
      <c r="B1368" s="6" t="s">
        <v>675</v>
      </c>
      <c r="C1368" s="6" t="s">
        <v>915</v>
      </c>
      <c r="D1368">
        <v>13</v>
      </c>
      <c r="E1368">
        <v>43</v>
      </c>
      <c r="F1368" t="s">
        <v>954</v>
      </c>
      <c r="G1368" t="s">
        <v>1082</v>
      </c>
      <c r="H1368" t="s">
        <v>1524</v>
      </c>
      <c r="I1368" t="s">
        <v>1525</v>
      </c>
      <c r="J1368" t="s">
        <v>1526</v>
      </c>
      <c r="L1368" t="s">
        <v>881</v>
      </c>
      <c r="M1368" t="s">
        <v>877</v>
      </c>
      <c r="N1368">
        <v>1</v>
      </c>
      <c r="O1368">
        <v>7.6E-3</v>
      </c>
    </row>
    <row r="1369" spans="1:15">
      <c r="A1369" s="8">
        <v>38534</v>
      </c>
      <c r="B1369" s="6" t="s">
        <v>675</v>
      </c>
      <c r="C1369" s="6" t="s">
        <v>915</v>
      </c>
      <c r="D1369">
        <v>13</v>
      </c>
      <c r="E1369">
        <v>43</v>
      </c>
      <c r="F1369" t="s">
        <v>954</v>
      </c>
      <c r="G1369" t="s">
        <v>1009</v>
      </c>
      <c r="H1369" t="s">
        <v>1377</v>
      </c>
      <c r="J1369" t="s">
        <v>1009</v>
      </c>
      <c r="L1369" t="s">
        <v>880</v>
      </c>
      <c r="M1369" t="s">
        <v>877</v>
      </c>
      <c r="N1369">
        <v>6</v>
      </c>
      <c r="O1369">
        <v>8.9999999999999993E-3</v>
      </c>
    </row>
    <row r="1370" spans="1:15">
      <c r="A1370" s="8">
        <v>38534</v>
      </c>
      <c r="B1370" s="6" t="s">
        <v>675</v>
      </c>
      <c r="C1370" s="6" t="s">
        <v>915</v>
      </c>
      <c r="D1370">
        <v>13</v>
      </c>
      <c r="E1370">
        <v>43</v>
      </c>
      <c r="F1370" t="s">
        <v>954</v>
      </c>
      <c r="G1370" t="s">
        <v>890</v>
      </c>
      <c r="H1370" t="s">
        <v>1260</v>
      </c>
      <c r="I1370" t="s">
        <v>1261</v>
      </c>
      <c r="J1370" t="s">
        <v>1262</v>
      </c>
      <c r="L1370" t="s">
        <v>1070</v>
      </c>
      <c r="M1370" t="s">
        <v>877</v>
      </c>
      <c r="N1370">
        <v>2</v>
      </c>
      <c r="O1370">
        <v>0.25979999999999998</v>
      </c>
    </row>
    <row r="1371" spans="1:15">
      <c r="A1371" s="8">
        <v>38534</v>
      </c>
      <c r="B1371" s="6" t="s">
        <v>675</v>
      </c>
      <c r="C1371" s="6" t="s">
        <v>915</v>
      </c>
      <c r="D1371">
        <v>13</v>
      </c>
      <c r="E1371">
        <v>43</v>
      </c>
      <c r="F1371" t="s">
        <v>954</v>
      </c>
      <c r="G1371" t="s">
        <v>892</v>
      </c>
      <c r="H1371" t="s">
        <v>1263</v>
      </c>
      <c r="I1371" t="s">
        <v>1265</v>
      </c>
      <c r="J1371" t="s">
        <v>1264</v>
      </c>
      <c r="L1371" t="s">
        <v>1070</v>
      </c>
      <c r="M1371" t="s">
        <v>877</v>
      </c>
      <c r="N1371">
        <v>2</v>
      </c>
      <c r="O1371">
        <v>9.5200000000000007E-2</v>
      </c>
    </row>
    <row r="1372" spans="1:15">
      <c r="A1372" s="8">
        <v>38534</v>
      </c>
      <c r="B1372" s="6" t="s">
        <v>675</v>
      </c>
      <c r="C1372" s="6" t="s">
        <v>915</v>
      </c>
      <c r="D1372">
        <v>13</v>
      </c>
      <c r="E1372">
        <v>43</v>
      </c>
      <c r="F1372" t="s">
        <v>954</v>
      </c>
      <c r="G1372" t="s">
        <v>1126</v>
      </c>
      <c r="K1372" t="s">
        <v>1353</v>
      </c>
      <c r="L1372" t="s">
        <v>880</v>
      </c>
      <c r="M1372" t="s">
        <v>877</v>
      </c>
      <c r="N1372">
        <v>7</v>
      </c>
      <c r="O1372">
        <v>0</v>
      </c>
    </row>
    <row r="1373" spans="1:15">
      <c r="A1373" s="8">
        <v>38534</v>
      </c>
      <c r="B1373" s="6" t="s">
        <v>675</v>
      </c>
      <c r="C1373" s="6" t="s">
        <v>915</v>
      </c>
      <c r="D1373">
        <v>13</v>
      </c>
      <c r="E1373">
        <v>43</v>
      </c>
      <c r="F1373" t="s">
        <v>954</v>
      </c>
      <c r="G1373" t="s">
        <v>894</v>
      </c>
      <c r="H1373" t="s">
        <v>1385</v>
      </c>
      <c r="I1373" t="s">
        <v>1269</v>
      </c>
      <c r="J1373" t="s">
        <v>1387</v>
      </c>
      <c r="L1373" t="s">
        <v>881</v>
      </c>
      <c r="M1373" t="s">
        <v>877</v>
      </c>
      <c r="N1373">
        <v>1</v>
      </c>
      <c r="O1373">
        <v>3.04E-2</v>
      </c>
    </row>
    <row r="1374" spans="1:15">
      <c r="A1374" s="8">
        <v>38534</v>
      </c>
      <c r="B1374" s="6" t="s">
        <v>675</v>
      </c>
      <c r="C1374" s="6" t="s">
        <v>915</v>
      </c>
      <c r="D1374">
        <v>13</v>
      </c>
      <c r="E1374">
        <v>43</v>
      </c>
      <c r="F1374" t="s">
        <v>954</v>
      </c>
      <c r="G1374" t="s">
        <v>1012</v>
      </c>
      <c r="H1374" t="s">
        <v>1385</v>
      </c>
      <c r="I1374" t="s">
        <v>1386</v>
      </c>
      <c r="J1374" t="s">
        <v>1387</v>
      </c>
      <c r="L1374" t="s">
        <v>881</v>
      </c>
      <c r="M1374" t="s">
        <v>877</v>
      </c>
      <c r="N1374">
        <v>2</v>
      </c>
      <c r="O1374">
        <v>2.1299999999999999E-2</v>
      </c>
    </row>
    <row r="1375" spans="1:15">
      <c r="A1375" s="8">
        <v>38534</v>
      </c>
      <c r="B1375" s="6" t="s">
        <v>675</v>
      </c>
      <c r="C1375" s="6" t="s">
        <v>915</v>
      </c>
      <c r="D1375">
        <v>13</v>
      </c>
      <c r="E1375">
        <v>43</v>
      </c>
      <c r="F1375" t="s">
        <v>954</v>
      </c>
      <c r="G1375" t="s">
        <v>1015</v>
      </c>
      <c r="L1375" t="s">
        <v>883</v>
      </c>
      <c r="M1375" t="s">
        <v>883</v>
      </c>
      <c r="N1375" t="s">
        <v>887</v>
      </c>
      <c r="O1375">
        <v>46.290300000000002</v>
      </c>
    </row>
    <row r="1376" spans="1:15">
      <c r="A1376" s="8">
        <v>38534</v>
      </c>
      <c r="B1376" s="6" t="s">
        <v>675</v>
      </c>
      <c r="C1376" s="6" t="s">
        <v>915</v>
      </c>
      <c r="D1376">
        <v>13</v>
      </c>
      <c r="E1376">
        <v>43</v>
      </c>
      <c r="F1376" t="s">
        <v>954</v>
      </c>
      <c r="G1376" t="s">
        <v>1016</v>
      </c>
      <c r="H1376" t="s">
        <v>1393</v>
      </c>
      <c r="J1376" t="s">
        <v>1394</v>
      </c>
      <c r="L1376" t="s">
        <v>881</v>
      </c>
      <c r="M1376" t="s">
        <v>877</v>
      </c>
      <c r="N1376">
        <v>15</v>
      </c>
      <c r="O1376">
        <v>4.5100000000000001E-2</v>
      </c>
    </row>
    <row r="1377" spans="1:15">
      <c r="A1377" s="8">
        <v>38534</v>
      </c>
      <c r="B1377" s="6" t="s">
        <v>675</v>
      </c>
      <c r="C1377" s="6" t="s">
        <v>915</v>
      </c>
      <c r="D1377">
        <v>13</v>
      </c>
      <c r="E1377">
        <v>43</v>
      </c>
      <c r="F1377" t="s">
        <v>954</v>
      </c>
      <c r="G1377" t="s">
        <v>1108</v>
      </c>
      <c r="L1377" t="s">
        <v>1118</v>
      </c>
      <c r="M1377" t="s">
        <v>877</v>
      </c>
      <c r="N1377">
        <v>1</v>
      </c>
      <c r="O1377">
        <v>2.9700000000000001E-2</v>
      </c>
    </row>
    <row r="1378" spans="1:15">
      <c r="A1378" s="8">
        <v>38534</v>
      </c>
      <c r="B1378" s="6" t="s">
        <v>675</v>
      </c>
      <c r="C1378" s="6" t="s">
        <v>915</v>
      </c>
      <c r="D1378">
        <v>13</v>
      </c>
      <c r="E1378">
        <v>43</v>
      </c>
      <c r="F1378" t="s">
        <v>954</v>
      </c>
      <c r="G1378" t="s">
        <v>1017</v>
      </c>
      <c r="K1378" t="s">
        <v>1395</v>
      </c>
      <c r="L1378" t="s">
        <v>884</v>
      </c>
      <c r="M1378" t="s">
        <v>877</v>
      </c>
      <c r="N1378">
        <v>133</v>
      </c>
      <c r="O1378">
        <v>4.0599999999999997E-2</v>
      </c>
    </row>
    <row r="1379" spans="1:15">
      <c r="A1379" s="8">
        <v>38534</v>
      </c>
      <c r="B1379" s="6" t="s">
        <v>675</v>
      </c>
      <c r="C1379" s="6" t="s">
        <v>915</v>
      </c>
      <c r="D1379">
        <v>13</v>
      </c>
      <c r="E1379">
        <v>43</v>
      </c>
      <c r="F1379" t="s">
        <v>954</v>
      </c>
      <c r="G1379" t="s">
        <v>1018</v>
      </c>
      <c r="H1379" t="s">
        <v>1396</v>
      </c>
      <c r="I1379" t="s">
        <v>1397</v>
      </c>
      <c r="J1379" t="s">
        <v>1398</v>
      </c>
      <c r="L1379" t="s">
        <v>881</v>
      </c>
      <c r="M1379" t="s">
        <v>877</v>
      </c>
      <c r="N1379">
        <v>4</v>
      </c>
      <c r="O1379">
        <v>2.69E-2</v>
      </c>
    </row>
    <row r="1380" spans="1:15">
      <c r="A1380" s="8">
        <v>38534</v>
      </c>
      <c r="B1380" s="6" t="s">
        <v>675</v>
      </c>
      <c r="C1380" s="6" t="s">
        <v>915</v>
      </c>
      <c r="D1380">
        <v>13</v>
      </c>
      <c r="E1380">
        <v>43</v>
      </c>
      <c r="F1380" t="s">
        <v>954</v>
      </c>
      <c r="G1380" t="s">
        <v>1113</v>
      </c>
      <c r="H1380" t="s">
        <v>1519</v>
      </c>
      <c r="I1380" t="s">
        <v>1520</v>
      </c>
      <c r="J1380" t="s">
        <v>1390</v>
      </c>
      <c r="L1380" t="s">
        <v>880</v>
      </c>
      <c r="M1380" t="s">
        <v>877</v>
      </c>
      <c r="N1380">
        <v>1</v>
      </c>
      <c r="O1380">
        <v>0.4496</v>
      </c>
    </row>
    <row r="1381" spans="1:15">
      <c r="A1381" s="8">
        <v>38534</v>
      </c>
      <c r="B1381" s="6" t="s">
        <v>675</v>
      </c>
      <c r="C1381" s="6" t="s">
        <v>915</v>
      </c>
      <c r="D1381">
        <v>13</v>
      </c>
      <c r="E1381">
        <v>43</v>
      </c>
      <c r="F1381" t="s">
        <v>954</v>
      </c>
      <c r="G1381" t="s">
        <v>1021</v>
      </c>
      <c r="H1381" t="s">
        <v>1402</v>
      </c>
      <c r="J1381" t="s">
        <v>1403</v>
      </c>
      <c r="L1381" t="s">
        <v>880</v>
      </c>
      <c r="M1381" t="s">
        <v>877</v>
      </c>
      <c r="N1381">
        <v>4</v>
      </c>
      <c r="O1381">
        <v>1.4522999999999999</v>
      </c>
    </row>
    <row r="1382" spans="1:15">
      <c r="A1382" s="8">
        <v>38534</v>
      </c>
      <c r="B1382" s="6" t="s">
        <v>675</v>
      </c>
      <c r="C1382" s="6" t="s">
        <v>915</v>
      </c>
      <c r="D1382">
        <v>13</v>
      </c>
      <c r="E1382">
        <v>43</v>
      </c>
      <c r="F1382" t="s">
        <v>954</v>
      </c>
      <c r="G1382" t="s">
        <v>1022</v>
      </c>
      <c r="H1382" t="s">
        <v>1404</v>
      </c>
      <c r="I1382" t="s">
        <v>1405</v>
      </c>
      <c r="J1382" t="s">
        <v>1406</v>
      </c>
      <c r="K1382" t="s">
        <v>1407</v>
      </c>
      <c r="L1382" t="s">
        <v>882</v>
      </c>
      <c r="M1382" t="s">
        <v>877</v>
      </c>
      <c r="N1382">
        <v>46</v>
      </c>
      <c r="O1382">
        <v>1.6299999999999999E-2</v>
      </c>
    </row>
    <row r="1383" spans="1:15">
      <c r="A1383" s="8">
        <v>38534</v>
      </c>
      <c r="B1383" s="6" t="s">
        <v>675</v>
      </c>
      <c r="C1383" s="6" t="s">
        <v>915</v>
      </c>
      <c r="D1383">
        <v>13</v>
      </c>
      <c r="E1383">
        <v>43</v>
      </c>
      <c r="F1383" t="s">
        <v>954</v>
      </c>
      <c r="G1383" t="s">
        <v>1023</v>
      </c>
      <c r="H1383" t="s">
        <v>1408</v>
      </c>
      <c r="I1383" t="s">
        <v>1409</v>
      </c>
      <c r="J1383" t="s">
        <v>1410</v>
      </c>
      <c r="L1383" t="s">
        <v>881</v>
      </c>
      <c r="M1383" t="s">
        <v>877</v>
      </c>
      <c r="N1383">
        <v>4</v>
      </c>
      <c r="O1383">
        <v>8.0000000000000002E-3</v>
      </c>
    </row>
    <row r="1384" spans="1:15">
      <c r="A1384" s="8">
        <v>38534</v>
      </c>
      <c r="B1384" s="6" t="s">
        <v>675</v>
      </c>
      <c r="C1384" s="6" t="s">
        <v>915</v>
      </c>
      <c r="D1384">
        <v>13</v>
      </c>
      <c r="E1384">
        <v>43</v>
      </c>
      <c r="F1384" t="s">
        <v>954</v>
      </c>
      <c r="G1384" t="s">
        <v>1102</v>
      </c>
      <c r="H1384" t="s">
        <v>1553</v>
      </c>
      <c r="J1384" t="s">
        <v>1554</v>
      </c>
      <c r="K1384" t="s">
        <v>1275</v>
      </c>
      <c r="L1384" t="s">
        <v>880</v>
      </c>
      <c r="M1384" t="s">
        <v>877</v>
      </c>
      <c r="N1384">
        <v>1</v>
      </c>
      <c r="O1384">
        <v>6.9999999999999999E-4</v>
      </c>
    </row>
    <row r="1385" spans="1:15">
      <c r="A1385" s="8">
        <v>38534</v>
      </c>
      <c r="B1385" s="6" t="s">
        <v>675</v>
      </c>
      <c r="C1385" s="6" t="s">
        <v>915</v>
      </c>
      <c r="D1385">
        <v>13</v>
      </c>
      <c r="E1385">
        <v>43</v>
      </c>
      <c r="F1385" t="s">
        <v>954</v>
      </c>
      <c r="G1385" t="s">
        <v>895</v>
      </c>
      <c r="H1385" t="s">
        <v>1271</v>
      </c>
      <c r="J1385" t="s">
        <v>1272</v>
      </c>
      <c r="K1385" t="s">
        <v>1414</v>
      </c>
      <c r="L1385" t="s">
        <v>880</v>
      </c>
      <c r="M1385" t="s">
        <v>877</v>
      </c>
      <c r="N1385">
        <v>4</v>
      </c>
      <c r="O1385">
        <v>0</v>
      </c>
    </row>
    <row r="1386" spans="1:15">
      <c r="A1386" s="8">
        <v>38534</v>
      </c>
      <c r="B1386" s="6" t="s">
        <v>675</v>
      </c>
      <c r="C1386" s="6" t="s">
        <v>915</v>
      </c>
      <c r="D1386">
        <v>13</v>
      </c>
      <c r="E1386">
        <v>43</v>
      </c>
      <c r="F1386" t="s">
        <v>954</v>
      </c>
      <c r="G1386" t="s">
        <v>1103</v>
      </c>
      <c r="H1386" t="s">
        <v>1415</v>
      </c>
      <c r="J1386" t="s">
        <v>1416</v>
      </c>
      <c r="K1386" t="s">
        <v>1414</v>
      </c>
      <c r="L1386" t="s">
        <v>880</v>
      </c>
      <c r="M1386" t="s">
        <v>877</v>
      </c>
      <c r="N1386">
        <v>7</v>
      </c>
      <c r="O1386">
        <v>4.4999999999999997E-3</v>
      </c>
    </row>
    <row r="1387" spans="1:15">
      <c r="A1387" s="8">
        <v>38534</v>
      </c>
      <c r="B1387" s="6" t="s">
        <v>675</v>
      </c>
      <c r="C1387" s="6" t="s">
        <v>915</v>
      </c>
      <c r="D1387">
        <v>13</v>
      </c>
      <c r="E1387">
        <v>43</v>
      </c>
      <c r="F1387" t="s">
        <v>954</v>
      </c>
      <c r="G1387" t="s">
        <v>896</v>
      </c>
      <c r="H1387" t="s">
        <v>1273</v>
      </c>
      <c r="J1387" t="s">
        <v>1274</v>
      </c>
      <c r="K1387" t="s">
        <v>1275</v>
      </c>
      <c r="L1387" t="s">
        <v>880</v>
      </c>
      <c r="M1387" t="s">
        <v>877</v>
      </c>
      <c r="N1387">
        <v>14</v>
      </c>
      <c r="O1387">
        <v>3.0000000000000001E-3</v>
      </c>
    </row>
    <row r="1388" spans="1:15">
      <c r="A1388" s="8">
        <v>38534</v>
      </c>
      <c r="B1388" s="6" t="s">
        <v>675</v>
      </c>
      <c r="C1388" s="6" t="s">
        <v>915</v>
      </c>
      <c r="D1388">
        <v>13</v>
      </c>
      <c r="E1388">
        <v>43</v>
      </c>
      <c r="F1388" t="s">
        <v>954</v>
      </c>
      <c r="G1388" t="s">
        <v>1026</v>
      </c>
      <c r="K1388" t="s">
        <v>1417</v>
      </c>
      <c r="L1388" t="s">
        <v>882</v>
      </c>
      <c r="M1388" t="s">
        <v>877</v>
      </c>
      <c r="N1388">
        <v>3</v>
      </c>
      <c r="O1388">
        <v>7.0000000000000001E-3</v>
      </c>
    </row>
    <row r="1389" spans="1:15">
      <c r="A1389" s="8">
        <v>38534</v>
      </c>
      <c r="B1389" s="6" t="s">
        <v>675</v>
      </c>
      <c r="C1389" s="6" t="s">
        <v>915</v>
      </c>
      <c r="D1389">
        <v>13</v>
      </c>
      <c r="E1389">
        <v>43</v>
      </c>
      <c r="F1389" t="s">
        <v>954</v>
      </c>
      <c r="G1389" t="s">
        <v>897</v>
      </c>
      <c r="H1389" t="s">
        <v>1085</v>
      </c>
      <c r="J1389" t="s">
        <v>1276</v>
      </c>
      <c r="L1389" t="s">
        <v>881</v>
      </c>
      <c r="M1389" t="s">
        <v>877</v>
      </c>
      <c r="N1389">
        <v>1</v>
      </c>
      <c r="O1389">
        <v>0.24249999999999999</v>
      </c>
    </row>
    <row r="1390" spans="1:15">
      <c r="A1390" s="8">
        <v>38534</v>
      </c>
      <c r="B1390" s="6" t="s">
        <v>675</v>
      </c>
      <c r="C1390" s="6" t="s">
        <v>915</v>
      </c>
      <c r="D1390">
        <v>13</v>
      </c>
      <c r="E1390">
        <v>43</v>
      </c>
      <c r="F1390" t="s">
        <v>954</v>
      </c>
      <c r="G1390" t="s">
        <v>1028</v>
      </c>
      <c r="H1390" t="s">
        <v>1420</v>
      </c>
      <c r="J1390" t="s">
        <v>1421</v>
      </c>
      <c r="L1390" t="s">
        <v>881</v>
      </c>
      <c r="M1390" t="s">
        <v>877</v>
      </c>
      <c r="N1390">
        <v>4</v>
      </c>
      <c r="O1390">
        <v>4.0000000000000001E-3</v>
      </c>
    </row>
    <row r="1391" spans="1:15">
      <c r="A1391" s="8">
        <v>38534</v>
      </c>
      <c r="B1391" s="6" t="s">
        <v>675</v>
      </c>
      <c r="C1391" s="6" t="s">
        <v>915</v>
      </c>
      <c r="D1391">
        <v>13</v>
      </c>
      <c r="E1391">
        <v>43</v>
      </c>
      <c r="F1391" t="s">
        <v>954</v>
      </c>
      <c r="G1391" t="s">
        <v>1030</v>
      </c>
      <c r="H1391" t="s">
        <v>1422</v>
      </c>
      <c r="I1391" t="s">
        <v>1423</v>
      </c>
      <c r="J1391" t="s">
        <v>1424</v>
      </c>
      <c r="L1391" t="s">
        <v>881</v>
      </c>
      <c r="M1391" t="s">
        <v>877</v>
      </c>
      <c r="N1391">
        <v>1</v>
      </c>
      <c r="O1391">
        <v>4.1000000000000003E-3</v>
      </c>
    </row>
    <row r="1392" spans="1:15">
      <c r="A1392" s="8">
        <v>38534</v>
      </c>
      <c r="B1392" s="6" t="s">
        <v>675</v>
      </c>
      <c r="C1392" s="6" t="s">
        <v>915</v>
      </c>
      <c r="D1392">
        <v>13</v>
      </c>
      <c r="E1392">
        <v>43</v>
      </c>
      <c r="F1392" t="s">
        <v>954</v>
      </c>
      <c r="G1392" t="s">
        <v>1032</v>
      </c>
      <c r="H1392" t="s">
        <v>1426</v>
      </c>
      <c r="J1392" t="s">
        <v>1427</v>
      </c>
      <c r="L1392" t="s">
        <v>880</v>
      </c>
      <c r="M1392" t="s">
        <v>877</v>
      </c>
      <c r="N1392">
        <v>1</v>
      </c>
      <c r="O1392">
        <v>0.19539999999999999</v>
      </c>
    </row>
    <row r="1393" spans="1:15">
      <c r="A1393" s="8">
        <v>38534</v>
      </c>
      <c r="B1393" s="6" t="s">
        <v>675</v>
      </c>
      <c r="C1393" s="6" t="s">
        <v>915</v>
      </c>
      <c r="D1393">
        <v>13</v>
      </c>
      <c r="E1393">
        <v>43</v>
      </c>
      <c r="F1393" t="s">
        <v>954</v>
      </c>
      <c r="G1393" t="s">
        <v>1033</v>
      </c>
      <c r="H1393" t="s">
        <v>966</v>
      </c>
      <c r="J1393" t="s">
        <v>1428</v>
      </c>
      <c r="L1393" t="s">
        <v>881</v>
      </c>
      <c r="M1393" t="s">
        <v>877</v>
      </c>
      <c r="N1393">
        <v>4</v>
      </c>
      <c r="O1393">
        <v>1.6E-2</v>
      </c>
    </row>
    <row r="1394" spans="1:15">
      <c r="A1394" s="8">
        <v>38534</v>
      </c>
      <c r="B1394" s="6" t="s">
        <v>675</v>
      </c>
      <c r="C1394" s="6" t="s">
        <v>915</v>
      </c>
      <c r="D1394">
        <v>13</v>
      </c>
      <c r="E1394">
        <v>43</v>
      </c>
      <c r="F1394" t="s">
        <v>954</v>
      </c>
      <c r="G1394" t="s">
        <v>1034</v>
      </c>
      <c r="H1394" t="s">
        <v>1429</v>
      </c>
      <c r="I1394" t="s">
        <v>1430</v>
      </c>
      <c r="J1394" t="s">
        <v>1431</v>
      </c>
      <c r="L1394" t="s">
        <v>881</v>
      </c>
      <c r="M1394" t="s">
        <v>877</v>
      </c>
      <c r="N1394">
        <v>1</v>
      </c>
      <c r="O1394">
        <v>1E-3</v>
      </c>
    </row>
    <row r="1395" spans="1:15">
      <c r="A1395" s="8">
        <v>38534</v>
      </c>
      <c r="B1395" s="6" t="s">
        <v>675</v>
      </c>
      <c r="C1395" s="6" t="s">
        <v>915</v>
      </c>
      <c r="D1395">
        <v>13</v>
      </c>
      <c r="E1395">
        <v>43</v>
      </c>
      <c r="F1395" t="s">
        <v>954</v>
      </c>
      <c r="G1395" t="s">
        <v>1035</v>
      </c>
      <c r="J1395" t="s">
        <v>1432</v>
      </c>
      <c r="K1395" t="s">
        <v>1433</v>
      </c>
      <c r="L1395" t="s">
        <v>882</v>
      </c>
      <c r="M1395" t="s">
        <v>877</v>
      </c>
      <c r="N1395">
        <v>77</v>
      </c>
      <c r="O1395">
        <v>3.2399999999999998E-2</v>
      </c>
    </row>
    <row r="1396" spans="1:15">
      <c r="A1396" s="8">
        <v>38534</v>
      </c>
      <c r="B1396" s="6" t="s">
        <v>675</v>
      </c>
      <c r="C1396" s="6" t="s">
        <v>915</v>
      </c>
      <c r="D1396">
        <v>13</v>
      </c>
      <c r="E1396">
        <v>43</v>
      </c>
      <c r="F1396" t="s">
        <v>954</v>
      </c>
      <c r="G1396" t="s">
        <v>1036</v>
      </c>
      <c r="K1396" t="s">
        <v>1434</v>
      </c>
      <c r="L1396" t="s">
        <v>885</v>
      </c>
      <c r="M1396" t="s">
        <v>877</v>
      </c>
      <c r="N1396">
        <v>14</v>
      </c>
      <c r="O1396">
        <v>1.8E-3</v>
      </c>
    </row>
    <row r="1397" spans="1:15">
      <c r="A1397" s="8">
        <v>38534</v>
      </c>
      <c r="B1397" s="6" t="s">
        <v>675</v>
      </c>
      <c r="C1397" s="6" t="s">
        <v>915</v>
      </c>
      <c r="D1397">
        <v>13</v>
      </c>
      <c r="E1397">
        <v>43</v>
      </c>
      <c r="F1397" t="s">
        <v>954</v>
      </c>
      <c r="G1397" t="s">
        <v>1127</v>
      </c>
      <c r="H1397" t="s">
        <v>1531</v>
      </c>
      <c r="I1397" t="s">
        <v>1532</v>
      </c>
      <c r="J1397" t="s">
        <v>1533</v>
      </c>
      <c r="K1397" t="s">
        <v>1534</v>
      </c>
      <c r="L1397" t="s">
        <v>1094</v>
      </c>
      <c r="M1397" t="s">
        <v>877</v>
      </c>
      <c r="N1397">
        <v>3</v>
      </c>
      <c r="O1397">
        <v>9.5999999999999992E-3</v>
      </c>
    </row>
    <row r="1398" spans="1:15">
      <c r="A1398" s="8">
        <v>38534</v>
      </c>
      <c r="B1398" s="6" t="s">
        <v>675</v>
      </c>
      <c r="C1398" s="6" t="s">
        <v>915</v>
      </c>
      <c r="D1398">
        <v>13</v>
      </c>
      <c r="E1398">
        <v>43</v>
      </c>
      <c r="F1398" t="s">
        <v>954</v>
      </c>
      <c r="G1398" t="s">
        <v>953</v>
      </c>
      <c r="H1398" t="s">
        <v>1648</v>
      </c>
      <c r="I1398" t="s">
        <v>1649</v>
      </c>
      <c r="J1398" t="s">
        <v>1650</v>
      </c>
      <c r="L1398" t="s">
        <v>880</v>
      </c>
      <c r="M1398" t="s">
        <v>877</v>
      </c>
      <c r="N1398">
        <v>1</v>
      </c>
      <c r="O1398">
        <v>4.0000000000000002E-4</v>
      </c>
    </row>
    <row r="1399" spans="1:15">
      <c r="A1399" s="8">
        <v>38534</v>
      </c>
      <c r="B1399" s="6" t="s">
        <v>675</v>
      </c>
      <c r="C1399" s="6" t="s">
        <v>915</v>
      </c>
      <c r="D1399">
        <v>13</v>
      </c>
      <c r="E1399">
        <v>43</v>
      </c>
      <c r="F1399" t="s">
        <v>954</v>
      </c>
      <c r="G1399" t="s">
        <v>861</v>
      </c>
      <c r="H1399" t="s">
        <v>1441</v>
      </c>
      <c r="I1399" t="s">
        <v>1442</v>
      </c>
      <c r="J1399" t="s">
        <v>1443</v>
      </c>
      <c r="L1399" t="s">
        <v>886</v>
      </c>
      <c r="M1399" t="s">
        <v>877</v>
      </c>
      <c r="N1399">
        <v>35</v>
      </c>
      <c r="O1399">
        <v>0.13739999999999999</v>
      </c>
    </row>
    <row r="1400" spans="1:15">
      <c r="A1400" s="8">
        <v>38534</v>
      </c>
      <c r="B1400" s="6" t="s">
        <v>675</v>
      </c>
      <c r="C1400" s="6" t="s">
        <v>915</v>
      </c>
      <c r="D1400">
        <v>13</v>
      </c>
      <c r="E1400">
        <v>43</v>
      </c>
      <c r="F1400" t="s">
        <v>954</v>
      </c>
      <c r="G1400" t="s">
        <v>862</v>
      </c>
      <c r="H1400" t="s">
        <v>1444</v>
      </c>
      <c r="I1400" t="s">
        <v>1445</v>
      </c>
      <c r="J1400" t="s">
        <v>1446</v>
      </c>
      <c r="L1400" t="s">
        <v>886</v>
      </c>
      <c r="M1400" t="s">
        <v>877</v>
      </c>
      <c r="N1400">
        <v>7</v>
      </c>
      <c r="O1400">
        <v>0.11210000000000001</v>
      </c>
    </row>
    <row r="1401" spans="1:15">
      <c r="A1401" s="8">
        <v>38534</v>
      </c>
      <c r="B1401" s="6" t="s">
        <v>675</v>
      </c>
      <c r="C1401" s="6" t="s">
        <v>915</v>
      </c>
      <c r="D1401">
        <v>13</v>
      </c>
      <c r="E1401">
        <v>43</v>
      </c>
      <c r="F1401" t="s">
        <v>954</v>
      </c>
      <c r="G1401" t="s">
        <v>863</v>
      </c>
      <c r="J1401" t="s">
        <v>1447</v>
      </c>
      <c r="L1401" t="s">
        <v>886</v>
      </c>
      <c r="M1401" t="s">
        <v>877</v>
      </c>
      <c r="N1401">
        <v>8</v>
      </c>
      <c r="O1401">
        <v>7.1999999999999998E-3</v>
      </c>
    </row>
    <row r="1402" spans="1:15">
      <c r="A1402" s="8">
        <v>38534</v>
      </c>
      <c r="B1402" s="6" t="s">
        <v>675</v>
      </c>
      <c r="C1402" s="6" t="s">
        <v>915</v>
      </c>
      <c r="D1402">
        <v>13</v>
      </c>
      <c r="E1402">
        <v>43</v>
      </c>
      <c r="F1402" t="s">
        <v>954</v>
      </c>
      <c r="G1402" t="s">
        <v>865</v>
      </c>
      <c r="H1402" t="s">
        <v>1451</v>
      </c>
      <c r="J1402" t="s">
        <v>1447</v>
      </c>
      <c r="L1402" t="s">
        <v>886</v>
      </c>
      <c r="M1402" t="s">
        <v>877</v>
      </c>
      <c r="N1402">
        <v>7</v>
      </c>
      <c r="O1402">
        <v>1.29E-2</v>
      </c>
    </row>
    <row r="1403" spans="1:15">
      <c r="A1403" s="8">
        <v>38534</v>
      </c>
      <c r="B1403" s="6" t="s">
        <v>675</v>
      </c>
      <c r="C1403" s="6" t="s">
        <v>915</v>
      </c>
      <c r="D1403">
        <v>13</v>
      </c>
      <c r="E1403">
        <v>43</v>
      </c>
      <c r="F1403" t="s">
        <v>954</v>
      </c>
      <c r="G1403" t="s">
        <v>866</v>
      </c>
      <c r="H1403" t="s">
        <v>1452</v>
      </c>
      <c r="I1403" t="s">
        <v>1453</v>
      </c>
      <c r="J1403" t="s">
        <v>1454</v>
      </c>
      <c r="L1403" t="s">
        <v>886</v>
      </c>
      <c r="M1403" t="s">
        <v>877</v>
      </c>
      <c r="N1403">
        <v>1</v>
      </c>
      <c r="O1403">
        <v>1.8E-3</v>
      </c>
    </row>
    <row r="1404" spans="1:15">
      <c r="A1404" s="8">
        <v>38534</v>
      </c>
      <c r="B1404" s="6" t="s">
        <v>675</v>
      </c>
      <c r="C1404" s="6" t="s">
        <v>915</v>
      </c>
      <c r="D1404">
        <v>13</v>
      </c>
      <c r="E1404">
        <v>43</v>
      </c>
      <c r="F1404" t="s">
        <v>954</v>
      </c>
      <c r="G1404" t="s">
        <v>1064</v>
      </c>
      <c r="J1404" t="s">
        <v>1503</v>
      </c>
      <c r="L1404" t="s">
        <v>886</v>
      </c>
      <c r="M1404" t="s">
        <v>877</v>
      </c>
      <c r="N1404">
        <v>8</v>
      </c>
      <c r="O1404">
        <v>2.07E-2</v>
      </c>
    </row>
    <row r="1405" spans="1:15">
      <c r="A1405" s="8">
        <v>38534</v>
      </c>
      <c r="B1405" s="6" t="s">
        <v>675</v>
      </c>
      <c r="C1405" s="6" t="s">
        <v>915</v>
      </c>
      <c r="D1405">
        <v>13</v>
      </c>
      <c r="E1405">
        <v>43</v>
      </c>
      <c r="F1405" t="s">
        <v>954</v>
      </c>
      <c r="G1405" t="s">
        <v>1065</v>
      </c>
      <c r="L1405" t="s">
        <v>883</v>
      </c>
      <c r="M1405" t="s">
        <v>883</v>
      </c>
      <c r="N1405">
        <v>1</v>
      </c>
      <c r="O1405">
        <v>1.1000000000000001E-3</v>
      </c>
    </row>
    <row r="1406" spans="1:15">
      <c r="A1406" s="8">
        <v>38534</v>
      </c>
      <c r="B1406" s="6" t="s">
        <v>675</v>
      </c>
      <c r="C1406" s="6" t="s">
        <v>915</v>
      </c>
      <c r="D1406">
        <v>13</v>
      </c>
      <c r="E1406">
        <v>43</v>
      </c>
      <c r="F1406" t="s">
        <v>954</v>
      </c>
      <c r="G1406" t="s">
        <v>1651</v>
      </c>
      <c r="J1406" t="s">
        <v>1652</v>
      </c>
      <c r="L1406" t="s">
        <v>1117</v>
      </c>
      <c r="M1406" t="s">
        <v>877</v>
      </c>
      <c r="N1406">
        <v>3</v>
      </c>
      <c r="O1406">
        <v>0.17319999999999999</v>
      </c>
    </row>
    <row r="1407" spans="1:15">
      <c r="A1407" s="8">
        <v>38534</v>
      </c>
      <c r="B1407" s="6" t="s">
        <v>675</v>
      </c>
      <c r="C1407" s="6" t="s">
        <v>915</v>
      </c>
      <c r="D1407">
        <v>13</v>
      </c>
      <c r="E1407">
        <v>43</v>
      </c>
      <c r="F1407" t="s">
        <v>954</v>
      </c>
      <c r="G1407" t="s">
        <v>1066</v>
      </c>
      <c r="H1407" t="s">
        <v>1535</v>
      </c>
      <c r="J1407" t="s">
        <v>1536</v>
      </c>
      <c r="L1407" t="s">
        <v>879</v>
      </c>
      <c r="M1407" t="s">
        <v>877</v>
      </c>
      <c r="N1407">
        <v>2</v>
      </c>
      <c r="O1407">
        <v>1.7399999999999999E-2</v>
      </c>
    </row>
    <row r="1408" spans="1:15">
      <c r="A1408" s="8">
        <v>38534</v>
      </c>
      <c r="B1408" s="6" t="s">
        <v>675</v>
      </c>
      <c r="C1408" s="6" t="s">
        <v>915</v>
      </c>
      <c r="D1408">
        <v>13</v>
      </c>
      <c r="E1408">
        <v>43</v>
      </c>
      <c r="F1408" t="s">
        <v>954</v>
      </c>
      <c r="G1408" t="s">
        <v>1067</v>
      </c>
      <c r="H1408" t="s">
        <v>1516</v>
      </c>
      <c r="J1408" t="s">
        <v>1517</v>
      </c>
      <c r="L1408" t="s">
        <v>1072</v>
      </c>
      <c r="M1408" t="s">
        <v>877</v>
      </c>
      <c r="N1408">
        <v>3</v>
      </c>
      <c r="O1408">
        <v>9.7000000000000003E-3</v>
      </c>
    </row>
    <row r="1409" spans="1:15">
      <c r="A1409" s="8">
        <v>38534</v>
      </c>
      <c r="B1409" s="6" t="s">
        <v>675</v>
      </c>
      <c r="C1409" s="6" t="s">
        <v>915</v>
      </c>
      <c r="D1409">
        <v>13</v>
      </c>
      <c r="E1409">
        <v>43</v>
      </c>
      <c r="F1409" t="s">
        <v>954</v>
      </c>
      <c r="G1409" t="s">
        <v>873</v>
      </c>
      <c r="J1409" t="s">
        <v>873</v>
      </c>
      <c r="L1409" t="s">
        <v>880</v>
      </c>
      <c r="M1409" t="s">
        <v>877</v>
      </c>
      <c r="N1409">
        <v>30</v>
      </c>
      <c r="O1409">
        <v>9.98E-2</v>
      </c>
    </row>
    <row r="1410" spans="1:15">
      <c r="A1410" s="8">
        <v>38534</v>
      </c>
      <c r="B1410" s="6" t="s">
        <v>675</v>
      </c>
      <c r="C1410" s="6" t="s">
        <v>915</v>
      </c>
      <c r="D1410">
        <v>13</v>
      </c>
      <c r="E1410">
        <v>43</v>
      </c>
      <c r="F1410" t="s">
        <v>954</v>
      </c>
      <c r="G1410" t="s">
        <v>1078</v>
      </c>
      <c r="L1410" t="s">
        <v>1093</v>
      </c>
      <c r="M1410" t="s">
        <v>877</v>
      </c>
      <c r="N1410" t="s">
        <v>887</v>
      </c>
      <c r="O1410">
        <v>0.4541</v>
      </c>
    </row>
    <row r="1411" spans="1:15">
      <c r="A1411" s="8">
        <v>38534</v>
      </c>
      <c r="B1411" s="6" t="s">
        <v>675</v>
      </c>
      <c r="C1411" s="6" t="s">
        <v>915</v>
      </c>
      <c r="D1411">
        <v>13</v>
      </c>
      <c r="E1411">
        <v>43</v>
      </c>
      <c r="F1411" t="s">
        <v>954</v>
      </c>
      <c r="G1411" t="s">
        <v>874</v>
      </c>
      <c r="H1411" t="s">
        <v>1253</v>
      </c>
      <c r="I1411" t="s">
        <v>1254</v>
      </c>
      <c r="J1411" t="s">
        <v>1255</v>
      </c>
      <c r="K1411" t="s">
        <v>1414</v>
      </c>
      <c r="L1411" t="s">
        <v>880</v>
      </c>
      <c r="M1411" t="s">
        <v>877</v>
      </c>
      <c r="N1411">
        <v>14</v>
      </c>
      <c r="O1411">
        <v>3.2000000000000001E-2</v>
      </c>
    </row>
    <row r="1412" spans="1:15">
      <c r="A1412" s="8">
        <v>38534</v>
      </c>
      <c r="B1412" s="6" t="s">
        <v>675</v>
      </c>
      <c r="C1412" s="6" t="s">
        <v>915</v>
      </c>
      <c r="D1412">
        <v>13</v>
      </c>
      <c r="E1412">
        <v>43</v>
      </c>
      <c r="F1412" t="s">
        <v>954</v>
      </c>
      <c r="G1412" t="s">
        <v>1130</v>
      </c>
      <c r="J1412" t="s">
        <v>1351</v>
      </c>
      <c r="L1412" t="s">
        <v>886</v>
      </c>
      <c r="M1412" t="s">
        <v>877</v>
      </c>
      <c r="N1412">
        <v>2</v>
      </c>
      <c r="O1412">
        <v>1.3299999999999999E-2</v>
      </c>
    </row>
    <row r="1413" spans="1:15">
      <c r="A1413" s="8">
        <v>38534</v>
      </c>
      <c r="B1413" s="6" t="s">
        <v>670</v>
      </c>
      <c r="C1413" s="6" t="s">
        <v>59</v>
      </c>
      <c r="D1413">
        <v>13</v>
      </c>
      <c r="E1413">
        <v>43</v>
      </c>
      <c r="F1413" t="s">
        <v>954</v>
      </c>
      <c r="G1413" t="s">
        <v>875</v>
      </c>
      <c r="J1413" t="s">
        <v>1256</v>
      </c>
      <c r="L1413" t="s">
        <v>886</v>
      </c>
      <c r="M1413" t="s">
        <v>877</v>
      </c>
      <c r="N1413">
        <v>2</v>
      </c>
      <c r="O1413">
        <v>4.1000000000000003E-3</v>
      </c>
    </row>
    <row r="1414" spans="1:15">
      <c r="A1414" s="8">
        <v>38534</v>
      </c>
      <c r="B1414" s="6" t="s">
        <v>670</v>
      </c>
      <c r="C1414" s="6" t="s">
        <v>59</v>
      </c>
      <c r="D1414">
        <v>13</v>
      </c>
      <c r="E1414">
        <v>43</v>
      </c>
      <c r="F1414" t="s">
        <v>954</v>
      </c>
      <c r="G1414" t="s">
        <v>1068</v>
      </c>
      <c r="H1414" t="s">
        <v>1511</v>
      </c>
      <c r="I1414" t="s">
        <v>1512</v>
      </c>
      <c r="J1414" t="s">
        <v>1454</v>
      </c>
      <c r="L1414" t="s">
        <v>886</v>
      </c>
      <c r="M1414" t="s">
        <v>877</v>
      </c>
      <c r="N1414">
        <v>11</v>
      </c>
      <c r="O1414">
        <v>2.52E-2</v>
      </c>
    </row>
    <row r="1415" spans="1:15">
      <c r="A1415" s="8">
        <v>38534</v>
      </c>
      <c r="B1415" s="6" t="s">
        <v>670</v>
      </c>
      <c r="C1415" s="6" t="s">
        <v>59</v>
      </c>
      <c r="D1415">
        <v>13</v>
      </c>
      <c r="E1415">
        <v>43</v>
      </c>
      <c r="F1415" t="s">
        <v>954</v>
      </c>
      <c r="G1415" t="s">
        <v>1069</v>
      </c>
      <c r="H1415" t="s">
        <v>1513</v>
      </c>
      <c r="J1415" t="s">
        <v>1514</v>
      </c>
      <c r="L1415" t="s">
        <v>886</v>
      </c>
      <c r="M1415" t="s">
        <v>877</v>
      </c>
      <c r="N1415">
        <v>1</v>
      </c>
      <c r="O1415">
        <v>6.9999999999999999E-4</v>
      </c>
    </row>
    <row r="1416" spans="1:15">
      <c r="A1416" s="8">
        <v>38581</v>
      </c>
      <c r="B1416" t="s">
        <v>483</v>
      </c>
      <c r="C1416" t="s">
        <v>707</v>
      </c>
      <c r="D1416">
        <v>4</v>
      </c>
      <c r="E1416">
        <v>69</v>
      </c>
      <c r="F1416" t="s">
        <v>589</v>
      </c>
      <c r="G1416" t="s">
        <v>1001</v>
      </c>
      <c r="H1416" t="s">
        <v>1163</v>
      </c>
      <c r="J1416" t="s">
        <v>1164</v>
      </c>
      <c r="L1416" t="s">
        <v>880</v>
      </c>
      <c r="M1416" t="s">
        <v>877</v>
      </c>
      <c r="N1416">
        <v>8</v>
      </c>
      <c r="O1416">
        <v>3.5200000000000002E-2</v>
      </c>
    </row>
    <row r="1417" spans="1:15">
      <c r="A1417" s="8">
        <v>38581</v>
      </c>
      <c r="B1417" t="s">
        <v>483</v>
      </c>
      <c r="C1417" t="s">
        <v>707</v>
      </c>
      <c r="D1417">
        <v>4</v>
      </c>
      <c r="E1417">
        <v>69</v>
      </c>
      <c r="F1417" t="s">
        <v>589</v>
      </c>
      <c r="G1417" t="s">
        <v>1002</v>
      </c>
      <c r="J1417" t="s">
        <v>1165</v>
      </c>
      <c r="L1417" t="s">
        <v>880</v>
      </c>
      <c r="M1417" t="s">
        <v>877</v>
      </c>
      <c r="N1417">
        <v>75</v>
      </c>
      <c r="O1417">
        <v>0.26819999999999999</v>
      </c>
    </row>
    <row r="1418" spans="1:15">
      <c r="A1418" s="8">
        <v>38581</v>
      </c>
      <c r="B1418" t="s">
        <v>483</v>
      </c>
      <c r="C1418" t="s">
        <v>707</v>
      </c>
      <c r="D1418">
        <v>4</v>
      </c>
      <c r="E1418">
        <v>69</v>
      </c>
      <c r="F1418" t="s">
        <v>589</v>
      </c>
      <c r="G1418" t="s">
        <v>1003</v>
      </c>
      <c r="H1418" t="s">
        <v>1003</v>
      </c>
      <c r="I1418" t="s">
        <v>1166</v>
      </c>
      <c r="J1418" t="s">
        <v>1167</v>
      </c>
      <c r="L1418" t="s">
        <v>881</v>
      </c>
      <c r="M1418" t="s">
        <v>877</v>
      </c>
      <c r="N1418">
        <v>10</v>
      </c>
      <c r="O1418">
        <v>0.91259999999999997</v>
      </c>
    </row>
    <row r="1419" spans="1:15">
      <c r="A1419" s="8">
        <v>38581</v>
      </c>
      <c r="B1419" t="s">
        <v>483</v>
      </c>
      <c r="C1419" t="s">
        <v>707</v>
      </c>
      <c r="D1419">
        <v>4</v>
      </c>
      <c r="E1419">
        <v>69</v>
      </c>
      <c r="F1419" t="s">
        <v>589</v>
      </c>
      <c r="G1419" t="s">
        <v>1004</v>
      </c>
      <c r="L1419" t="s">
        <v>876</v>
      </c>
      <c r="M1419" t="s">
        <v>876</v>
      </c>
      <c r="N1419" t="s">
        <v>887</v>
      </c>
      <c r="O1419">
        <v>1.569</v>
      </c>
    </row>
    <row r="1420" spans="1:15">
      <c r="A1420" s="8">
        <v>38581</v>
      </c>
      <c r="B1420" t="s">
        <v>483</v>
      </c>
      <c r="C1420" t="s">
        <v>707</v>
      </c>
      <c r="D1420">
        <v>4</v>
      </c>
      <c r="E1420">
        <v>69</v>
      </c>
      <c r="F1420" t="s">
        <v>589</v>
      </c>
      <c r="G1420" t="s">
        <v>1006</v>
      </c>
      <c r="H1420" t="s">
        <v>1171</v>
      </c>
      <c r="I1420" t="s">
        <v>1172</v>
      </c>
      <c r="J1420" t="s">
        <v>1173</v>
      </c>
      <c r="L1420" t="s">
        <v>881</v>
      </c>
      <c r="M1420" t="s">
        <v>877</v>
      </c>
      <c r="N1420">
        <v>2</v>
      </c>
      <c r="O1420">
        <v>2.12E-2</v>
      </c>
    </row>
    <row r="1421" spans="1:15">
      <c r="A1421" s="8">
        <v>38581</v>
      </c>
      <c r="B1421" t="s">
        <v>483</v>
      </c>
      <c r="C1421" t="s">
        <v>707</v>
      </c>
      <c r="D1421">
        <v>4</v>
      </c>
      <c r="E1421">
        <v>69</v>
      </c>
      <c r="F1421" t="s">
        <v>589</v>
      </c>
      <c r="G1421" t="s">
        <v>1007</v>
      </c>
      <c r="H1421" t="s">
        <v>1174</v>
      </c>
      <c r="J1421" t="s">
        <v>1175</v>
      </c>
      <c r="L1421" t="s">
        <v>879</v>
      </c>
      <c r="M1421" t="s">
        <v>877</v>
      </c>
      <c r="N1421">
        <v>5</v>
      </c>
      <c r="O1421">
        <v>9.4E-2</v>
      </c>
    </row>
    <row r="1422" spans="1:15">
      <c r="A1422" s="8">
        <v>38581</v>
      </c>
      <c r="B1422" t="s">
        <v>483</v>
      </c>
      <c r="C1422" t="s">
        <v>707</v>
      </c>
      <c r="D1422">
        <v>4</v>
      </c>
      <c r="E1422">
        <v>69</v>
      </c>
      <c r="F1422" t="s">
        <v>589</v>
      </c>
      <c r="G1422" t="s">
        <v>1081</v>
      </c>
      <c r="H1422" t="s">
        <v>1521</v>
      </c>
      <c r="I1422" t="s">
        <v>1522</v>
      </c>
      <c r="J1422" t="s">
        <v>1523</v>
      </c>
      <c r="L1422" t="s">
        <v>879</v>
      </c>
      <c r="M1422" t="s">
        <v>877</v>
      </c>
      <c r="N1422">
        <v>1</v>
      </c>
      <c r="O1422">
        <v>0.36930000000000002</v>
      </c>
    </row>
    <row r="1423" spans="1:15">
      <c r="A1423" s="8">
        <v>38581</v>
      </c>
      <c r="B1423" t="s">
        <v>483</v>
      </c>
      <c r="C1423" t="s">
        <v>707</v>
      </c>
      <c r="D1423">
        <v>4</v>
      </c>
      <c r="E1423">
        <v>69</v>
      </c>
      <c r="F1423" t="s">
        <v>589</v>
      </c>
      <c r="G1423" t="s">
        <v>1075</v>
      </c>
      <c r="L1423" t="s">
        <v>1092</v>
      </c>
      <c r="M1423" t="s">
        <v>877</v>
      </c>
      <c r="N1423" t="s">
        <v>887</v>
      </c>
      <c r="O1423">
        <v>1.2971999999999999</v>
      </c>
    </row>
    <row r="1424" spans="1:15">
      <c r="A1424" s="8">
        <v>38581</v>
      </c>
      <c r="B1424" t="s">
        <v>483</v>
      </c>
      <c r="C1424" t="s">
        <v>707</v>
      </c>
      <c r="D1424">
        <v>4</v>
      </c>
      <c r="E1424">
        <v>69</v>
      </c>
      <c r="F1424" t="s">
        <v>1222</v>
      </c>
      <c r="G1424" t="s">
        <v>952</v>
      </c>
      <c r="H1424" t="s">
        <v>1366</v>
      </c>
      <c r="I1424" t="s">
        <v>1367</v>
      </c>
      <c r="J1424" t="s">
        <v>1368</v>
      </c>
      <c r="K1424" t="s">
        <v>1369</v>
      </c>
      <c r="L1424" t="s">
        <v>881</v>
      </c>
      <c r="M1424" t="s">
        <v>877</v>
      </c>
      <c r="N1424">
        <v>4</v>
      </c>
      <c r="O1424">
        <v>3.0590000000000002</v>
      </c>
    </row>
    <row r="1425" spans="1:15">
      <c r="A1425" s="8">
        <v>38581</v>
      </c>
      <c r="B1425" t="s">
        <v>483</v>
      </c>
      <c r="C1425" t="s">
        <v>707</v>
      </c>
      <c r="D1425">
        <v>4</v>
      </c>
      <c r="E1425">
        <v>69</v>
      </c>
      <c r="F1425" t="s">
        <v>1222</v>
      </c>
      <c r="G1425" t="s">
        <v>1082</v>
      </c>
      <c r="H1425" t="s">
        <v>1524</v>
      </c>
      <c r="I1425" t="s">
        <v>1525</v>
      </c>
      <c r="J1425" t="s">
        <v>1526</v>
      </c>
      <c r="L1425" t="s">
        <v>881</v>
      </c>
      <c r="M1425" t="s">
        <v>877</v>
      </c>
      <c r="N1425">
        <v>4</v>
      </c>
      <c r="O1425">
        <v>3.4500000000000003E-2</v>
      </c>
    </row>
    <row r="1426" spans="1:15">
      <c r="A1426" s="8">
        <v>38581</v>
      </c>
      <c r="B1426" t="s">
        <v>483</v>
      </c>
      <c r="C1426" t="s">
        <v>707</v>
      </c>
      <c r="D1426">
        <v>4</v>
      </c>
      <c r="E1426">
        <v>69</v>
      </c>
      <c r="F1426" t="s">
        <v>1222</v>
      </c>
      <c r="G1426" t="s">
        <v>891</v>
      </c>
      <c r="H1426" t="s">
        <v>1263</v>
      </c>
      <c r="J1426" t="s">
        <v>1264</v>
      </c>
      <c r="L1426" t="s">
        <v>1070</v>
      </c>
      <c r="M1426" t="s">
        <v>877</v>
      </c>
      <c r="N1426">
        <v>3</v>
      </c>
      <c r="O1426">
        <v>0.44069999999999998</v>
      </c>
    </row>
    <row r="1427" spans="1:15">
      <c r="A1427" s="8">
        <v>38581</v>
      </c>
      <c r="B1427" t="s">
        <v>483</v>
      </c>
      <c r="C1427" t="s">
        <v>707</v>
      </c>
      <c r="D1427">
        <v>4</v>
      </c>
      <c r="E1427">
        <v>69</v>
      </c>
      <c r="F1427" t="s">
        <v>1222</v>
      </c>
      <c r="G1427" t="s">
        <v>1111</v>
      </c>
      <c r="H1427" t="s">
        <v>1567</v>
      </c>
      <c r="I1427" t="s">
        <v>1568</v>
      </c>
      <c r="J1427" t="s">
        <v>1264</v>
      </c>
      <c r="L1427" t="s">
        <v>1070</v>
      </c>
      <c r="M1427" t="s">
        <v>877</v>
      </c>
      <c r="N1427">
        <v>1</v>
      </c>
      <c r="O1427">
        <v>1.4800000000000001E-2</v>
      </c>
    </row>
    <row r="1428" spans="1:15">
      <c r="A1428" s="8">
        <v>38581</v>
      </c>
      <c r="B1428" t="s">
        <v>483</v>
      </c>
      <c r="C1428" t="s">
        <v>707</v>
      </c>
      <c r="D1428">
        <v>4</v>
      </c>
      <c r="E1428">
        <v>69</v>
      </c>
      <c r="F1428" t="s">
        <v>1222</v>
      </c>
      <c r="G1428" t="s">
        <v>961</v>
      </c>
      <c r="J1428" t="s">
        <v>1601</v>
      </c>
      <c r="L1428" t="s">
        <v>1070</v>
      </c>
      <c r="M1428" t="s">
        <v>877</v>
      </c>
      <c r="N1428">
        <v>1</v>
      </c>
      <c r="O1428">
        <v>0.16569999999999999</v>
      </c>
    </row>
    <row r="1429" spans="1:15">
      <c r="A1429" s="8">
        <v>38581</v>
      </c>
      <c r="B1429" t="s">
        <v>483</v>
      </c>
      <c r="C1429" t="s">
        <v>707</v>
      </c>
      <c r="D1429">
        <v>4</v>
      </c>
      <c r="E1429">
        <v>69</v>
      </c>
      <c r="F1429" t="s">
        <v>1222</v>
      </c>
      <c r="G1429" t="s">
        <v>1011</v>
      </c>
      <c r="H1429" t="s">
        <v>1382</v>
      </c>
      <c r="I1429" t="s">
        <v>1383</v>
      </c>
      <c r="J1429" t="s">
        <v>1384</v>
      </c>
      <c r="L1429" t="s">
        <v>882</v>
      </c>
      <c r="M1429" t="s">
        <v>877</v>
      </c>
      <c r="N1429">
        <v>4</v>
      </c>
      <c r="O1429">
        <v>2.7400000000000001E-2</v>
      </c>
    </row>
    <row r="1430" spans="1:15">
      <c r="A1430" s="8">
        <v>38581</v>
      </c>
      <c r="B1430" t="s">
        <v>483</v>
      </c>
      <c r="C1430" t="s">
        <v>707</v>
      </c>
      <c r="D1430">
        <v>4</v>
      </c>
      <c r="E1430">
        <v>69</v>
      </c>
      <c r="F1430" t="s">
        <v>1222</v>
      </c>
      <c r="G1430" t="s">
        <v>894</v>
      </c>
      <c r="H1430" t="s">
        <v>1385</v>
      </c>
      <c r="I1430" t="s">
        <v>1269</v>
      </c>
      <c r="J1430" t="s">
        <v>1387</v>
      </c>
      <c r="L1430" t="s">
        <v>881</v>
      </c>
      <c r="M1430" t="s">
        <v>877</v>
      </c>
      <c r="N1430">
        <v>5</v>
      </c>
      <c r="O1430">
        <v>2.0899999999999998E-2</v>
      </c>
    </row>
    <row r="1431" spans="1:15">
      <c r="A1431" s="8">
        <v>38581</v>
      </c>
      <c r="B1431" t="s">
        <v>483</v>
      </c>
      <c r="C1431" t="s">
        <v>707</v>
      </c>
      <c r="D1431">
        <v>4</v>
      </c>
      <c r="E1431">
        <v>69</v>
      </c>
      <c r="F1431" t="s">
        <v>1222</v>
      </c>
      <c r="G1431" t="s">
        <v>1015</v>
      </c>
      <c r="L1431" t="s">
        <v>883</v>
      </c>
      <c r="M1431" t="s">
        <v>883</v>
      </c>
      <c r="N1431" t="s">
        <v>887</v>
      </c>
      <c r="O1431">
        <v>171.50919999999999</v>
      </c>
    </row>
    <row r="1432" spans="1:15">
      <c r="A1432" s="8">
        <v>38581</v>
      </c>
      <c r="B1432" t="s">
        <v>483</v>
      </c>
      <c r="C1432" t="s">
        <v>707</v>
      </c>
      <c r="D1432">
        <v>4</v>
      </c>
      <c r="E1432">
        <v>69</v>
      </c>
      <c r="F1432" t="s">
        <v>1222</v>
      </c>
      <c r="G1432" t="s">
        <v>1016</v>
      </c>
      <c r="H1432" t="s">
        <v>1393</v>
      </c>
      <c r="J1432" t="s">
        <v>1394</v>
      </c>
      <c r="L1432" t="s">
        <v>881</v>
      </c>
      <c r="M1432" t="s">
        <v>877</v>
      </c>
      <c r="N1432">
        <v>61</v>
      </c>
      <c r="O1432">
        <v>6.7000000000000002E-3</v>
      </c>
    </row>
    <row r="1433" spans="1:15">
      <c r="A1433" s="8">
        <v>38581</v>
      </c>
      <c r="B1433" t="s">
        <v>483</v>
      </c>
      <c r="C1433" t="s">
        <v>707</v>
      </c>
      <c r="D1433">
        <v>4</v>
      </c>
      <c r="E1433">
        <v>69</v>
      </c>
      <c r="F1433" t="s">
        <v>1222</v>
      </c>
      <c r="G1433" t="s">
        <v>1017</v>
      </c>
      <c r="K1433" t="s">
        <v>1395</v>
      </c>
      <c r="L1433" t="s">
        <v>884</v>
      </c>
      <c r="M1433" t="s">
        <v>877</v>
      </c>
      <c r="N1433">
        <v>280</v>
      </c>
      <c r="O1433">
        <v>0.1482</v>
      </c>
    </row>
    <row r="1434" spans="1:15">
      <c r="A1434" s="8">
        <v>38581</v>
      </c>
      <c r="B1434" t="s">
        <v>483</v>
      </c>
      <c r="C1434" t="s">
        <v>707</v>
      </c>
      <c r="D1434">
        <v>4</v>
      </c>
      <c r="E1434">
        <v>69</v>
      </c>
      <c r="F1434" t="s">
        <v>1222</v>
      </c>
      <c r="G1434" t="s">
        <v>1018</v>
      </c>
      <c r="H1434" t="s">
        <v>1396</v>
      </c>
      <c r="I1434" t="s">
        <v>1397</v>
      </c>
      <c r="J1434" t="s">
        <v>1398</v>
      </c>
      <c r="L1434" t="s">
        <v>881</v>
      </c>
      <c r="M1434" t="s">
        <v>877</v>
      </c>
      <c r="N1434">
        <v>26</v>
      </c>
      <c r="O1434">
        <v>0.16450000000000001</v>
      </c>
    </row>
    <row r="1435" spans="1:15">
      <c r="A1435" s="8">
        <v>38581</v>
      </c>
      <c r="B1435" t="s">
        <v>483</v>
      </c>
      <c r="C1435" t="s">
        <v>707</v>
      </c>
      <c r="D1435">
        <v>4</v>
      </c>
      <c r="E1435">
        <v>69</v>
      </c>
      <c r="F1435" t="s">
        <v>1222</v>
      </c>
      <c r="G1435" t="s">
        <v>1019</v>
      </c>
      <c r="H1435" t="s">
        <v>1399</v>
      </c>
      <c r="I1435" t="s">
        <v>1400</v>
      </c>
      <c r="J1435" t="s">
        <v>1401</v>
      </c>
      <c r="L1435" t="s">
        <v>881</v>
      </c>
      <c r="M1435" t="s">
        <v>877</v>
      </c>
      <c r="N1435">
        <v>4</v>
      </c>
      <c r="O1435">
        <v>1.24E-2</v>
      </c>
    </row>
    <row r="1436" spans="1:15">
      <c r="A1436" s="8">
        <v>38581</v>
      </c>
      <c r="B1436" t="s">
        <v>483</v>
      </c>
      <c r="C1436" t="s">
        <v>707</v>
      </c>
      <c r="D1436">
        <v>4</v>
      </c>
      <c r="E1436">
        <v>69</v>
      </c>
      <c r="F1436" t="s">
        <v>1222</v>
      </c>
      <c r="G1436" t="s">
        <v>1020</v>
      </c>
      <c r="H1436" t="s">
        <v>1176</v>
      </c>
      <c r="J1436" t="s">
        <v>1376</v>
      </c>
      <c r="L1436" t="s">
        <v>880</v>
      </c>
      <c r="M1436" t="s">
        <v>877</v>
      </c>
      <c r="N1436">
        <v>3</v>
      </c>
      <c r="O1436">
        <v>6.1400000000000003E-2</v>
      </c>
    </row>
    <row r="1437" spans="1:15">
      <c r="A1437" s="8">
        <v>38581</v>
      </c>
      <c r="B1437" t="s">
        <v>483</v>
      </c>
      <c r="C1437" t="s">
        <v>707</v>
      </c>
      <c r="D1437">
        <v>4</v>
      </c>
      <c r="E1437">
        <v>69</v>
      </c>
      <c r="F1437" t="s">
        <v>1222</v>
      </c>
      <c r="G1437" t="s">
        <v>1021</v>
      </c>
      <c r="H1437" t="s">
        <v>1402</v>
      </c>
      <c r="J1437" t="s">
        <v>1403</v>
      </c>
      <c r="L1437" t="s">
        <v>880</v>
      </c>
      <c r="M1437" t="s">
        <v>877</v>
      </c>
      <c r="N1437">
        <v>2</v>
      </c>
      <c r="O1437">
        <v>9.2164000000000001</v>
      </c>
    </row>
    <row r="1438" spans="1:15">
      <c r="A1438" s="8">
        <v>38581</v>
      </c>
      <c r="B1438" t="s">
        <v>483</v>
      </c>
      <c r="C1438" t="s">
        <v>707</v>
      </c>
      <c r="D1438">
        <v>4</v>
      </c>
      <c r="E1438">
        <v>69</v>
      </c>
      <c r="F1438" t="s">
        <v>1222</v>
      </c>
      <c r="G1438" t="s">
        <v>1022</v>
      </c>
      <c r="H1438" t="s">
        <v>1404</v>
      </c>
      <c r="I1438" t="s">
        <v>1405</v>
      </c>
      <c r="J1438" t="s">
        <v>1406</v>
      </c>
      <c r="K1438" t="s">
        <v>1407</v>
      </c>
      <c r="L1438" t="s">
        <v>882</v>
      </c>
      <c r="M1438" t="s">
        <v>877</v>
      </c>
      <c r="N1438">
        <v>1</v>
      </c>
      <c r="O1438">
        <v>7.0000000000000001E-3</v>
      </c>
    </row>
    <row r="1439" spans="1:15">
      <c r="A1439" s="8">
        <v>38581</v>
      </c>
      <c r="B1439" t="s">
        <v>483</v>
      </c>
      <c r="C1439" t="s">
        <v>707</v>
      </c>
      <c r="D1439">
        <v>4</v>
      </c>
      <c r="E1439">
        <v>69</v>
      </c>
      <c r="F1439" t="s">
        <v>1222</v>
      </c>
      <c r="G1439" t="s">
        <v>1023</v>
      </c>
      <c r="H1439" t="s">
        <v>1408</v>
      </c>
      <c r="I1439" t="s">
        <v>1409</v>
      </c>
      <c r="J1439" t="s">
        <v>1410</v>
      </c>
      <c r="L1439" t="s">
        <v>881</v>
      </c>
      <c r="M1439" t="s">
        <v>877</v>
      </c>
      <c r="N1439">
        <v>16</v>
      </c>
      <c r="O1439">
        <v>3.2399999999999998E-2</v>
      </c>
    </row>
    <row r="1440" spans="1:15">
      <c r="A1440" s="8">
        <v>38581</v>
      </c>
      <c r="B1440" t="s">
        <v>483</v>
      </c>
      <c r="C1440" t="s">
        <v>707</v>
      </c>
      <c r="D1440">
        <v>4</v>
      </c>
      <c r="E1440">
        <v>69</v>
      </c>
      <c r="F1440" t="s">
        <v>1222</v>
      </c>
      <c r="G1440" t="s">
        <v>1100</v>
      </c>
      <c r="H1440" t="s">
        <v>1422</v>
      </c>
      <c r="J1440" t="s">
        <v>1424</v>
      </c>
      <c r="L1440" t="s">
        <v>881</v>
      </c>
      <c r="M1440" t="s">
        <v>877</v>
      </c>
      <c r="N1440">
        <v>5</v>
      </c>
      <c r="O1440">
        <v>0.47539999999999999</v>
      </c>
    </row>
    <row r="1441" spans="1:15">
      <c r="A1441" s="8">
        <v>38581</v>
      </c>
      <c r="B1441" t="s">
        <v>483</v>
      </c>
      <c r="C1441" t="s">
        <v>707</v>
      </c>
      <c r="D1441">
        <v>4</v>
      </c>
      <c r="E1441">
        <v>69</v>
      </c>
      <c r="F1441" t="s">
        <v>1222</v>
      </c>
      <c r="G1441" t="s">
        <v>1102</v>
      </c>
      <c r="H1441" t="s">
        <v>1553</v>
      </c>
      <c r="J1441" t="s">
        <v>1554</v>
      </c>
      <c r="K1441" t="s">
        <v>1275</v>
      </c>
      <c r="L1441" t="s">
        <v>880</v>
      </c>
      <c r="M1441" t="s">
        <v>877</v>
      </c>
      <c r="N1441">
        <v>7</v>
      </c>
      <c r="O1441">
        <v>1.5699999999999999E-2</v>
      </c>
    </row>
    <row r="1442" spans="1:15">
      <c r="A1442" s="8">
        <v>38581</v>
      </c>
      <c r="B1442" t="s">
        <v>483</v>
      </c>
      <c r="C1442" t="s">
        <v>707</v>
      </c>
      <c r="D1442">
        <v>4</v>
      </c>
      <c r="E1442">
        <v>69</v>
      </c>
      <c r="F1442" t="s">
        <v>1222</v>
      </c>
      <c r="G1442" t="s">
        <v>895</v>
      </c>
      <c r="H1442" t="s">
        <v>1271</v>
      </c>
      <c r="J1442" t="s">
        <v>1272</v>
      </c>
      <c r="K1442" t="s">
        <v>1414</v>
      </c>
      <c r="L1442" t="s">
        <v>880</v>
      </c>
      <c r="M1442" t="s">
        <v>877</v>
      </c>
      <c r="N1442">
        <v>2</v>
      </c>
      <c r="O1442">
        <v>0</v>
      </c>
    </row>
    <row r="1443" spans="1:15">
      <c r="A1443" s="8">
        <v>38581</v>
      </c>
      <c r="B1443" t="s">
        <v>483</v>
      </c>
      <c r="C1443" t="s">
        <v>707</v>
      </c>
      <c r="D1443">
        <v>4</v>
      </c>
      <c r="E1443">
        <v>69</v>
      </c>
      <c r="F1443" t="s">
        <v>1222</v>
      </c>
      <c r="G1443" t="s">
        <v>896</v>
      </c>
      <c r="H1443" t="s">
        <v>1273</v>
      </c>
      <c r="J1443" t="s">
        <v>1274</v>
      </c>
      <c r="K1443" t="s">
        <v>1275</v>
      </c>
      <c r="L1443" t="s">
        <v>880</v>
      </c>
      <c r="M1443" t="s">
        <v>877</v>
      </c>
      <c r="N1443">
        <v>1</v>
      </c>
      <c r="O1443">
        <v>0</v>
      </c>
    </row>
    <row r="1444" spans="1:15">
      <c r="A1444" s="8">
        <v>38581</v>
      </c>
      <c r="B1444" t="s">
        <v>483</v>
      </c>
      <c r="C1444" t="s">
        <v>707</v>
      </c>
      <c r="D1444">
        <v>4</v>
      </c>
      <c r="E1444">
        <v>69</v>
      </c>
      <c r="F1444" t="s">
        <v>1222</v>
      </c>
      <c r="G1444" t="s">
        <v>1026</v>
      </c>
      <c r="K1444" t="s">
        <v>1417</v>
      </c>
      <c r="L1444" t="s">
        <v>882</v>
      </c>
      <c r="M1444" t="s">
        <v>877</v>
      </c>
      <c r="N1444">
        <v>10</v>
      </c>
      <c r="O1444">
        <v>1.9400000000000001E-2</v>
      </c>
    </row>
    <row r="1445" spans="1:15">
      <c r="A1445" s="8">
        <v>38581</v>
      </c>
      <c r="B1445" t="s">
        <v>483</v>
      </c>
      <c r="C1445" t="s">
        <v>707</v>
      </c>
      <c r="D1445">
        <v>4</v>
      </c>
      <c r="E1445">
        <v>69</v>
      </c>
      <c r="F1445" t="s">
        <v>1222</v>
      </c>
      <c r="G1445" t="s">
        <v>1027</v>
      </c>
      <c r="H1445" t="s">
        <v>1418</v>
      </c>
      <c r="J1445" t="s">
        <v>1419</v>
      </c>
      <c r="L1445" t="s">
        <v>881</v>
      </c>
      <c r="M1445" t="s">
        <v>877</v>
      </c>
      <c r="N1445">
        <v>58</v>
      </c>
      <c r="O1445">
        <v>0.48659999999999998</v>
      </c>
    </row>
    <row r="1446" spans="1:15">
      <c r="A1446" s="8">
        <v>38581</v>
      </c>
      <c r="B1446" t="s">
        <v>483</v>
      </c>
      <c r="C1446" t="s">
        <v>707</v>
      </c>
      <c r="D1446">
        <v>4</v>
      </c>
      <c r="E1446">
        <v>69</v>
      </c>
      <c r="F1446" t="s">
        <v>1222</v>
      </c>
      <c r="G1446" t="s">
        <v>1029</v>
      </c>
      <c r="H1446" t="s">
        <v>1422</v>
      </c>
      <c r="I1446" t="s">
        <v>1423</v>
      </c>
      <c r="J1446" t="s">
        <v>1424</v>
      </c>
      <c r="L1446" t="s">
        <v>881</v>
      </c>
      <c r="M1446" t="s">
        <v>877</v>
      </c>
      <c r="N1446">
        <v>12</v>
      </c>
      <c r="O1446">
        <v>3.0599999999999999E-2</v>
      </c>
    </row>
    <row r="1447" spans="1:15">
      <c r="A1447" s="8">
        <v>38581</v>
      </c>
      <c r="B1447" t="s">
        <v>483</v>
      </c>
      <c r="C1447" t="s">
        <v>707</v>
      </c>
      <c r="D1447">
        <v>4</v>
      </c>
      <c r="E1447">
        <v>69</v>
      </c>
      <c r="F1447" t="s">
        <v>1222</v>
      </c>
      <c r="G1447" t="s">
        <v>1031</v>
      </c>
      <c r="H1447" t="s">
        <v>1422</v>
      </c>
      <c r="I1447" t="s">
        <v>1425</v>
      </c>
      <c r="J1447" t="s">
        <v>1424</v>
      </c>
      <c r="L1447" t="s">
        <v>881</v>
      </c>
      <c r="M1447" t="s">
        <v>877</v>
      </c>
      <c r="N1447">
        <v>1</v>
      </c>
      <c r="O1447">
        <v>4.4999999999999997E-3</v>
      </c>
    </row>
    <row r="1448" spans="1:15">
      <c r="A1448" s="8">
        <v>38581</v>
      </c>
      <c r="B1448" t="s">
        <v>483</v>
      </c>
      <c r="C1448" t="s">
        <v>707</v>
      </c>
      <c r="D1448">
        <v>4</v>
      </c>
      <c r="E1448">
        <v>69</v>
      </c>
      <c r="F1448" t="s">
        <v>1222</v>
      </c>
      <c r="G1448" t="s">
        <v>1032</v>
      </c>
      <c r="H1448" t="s">
        <v>1426</v>
      </c>
      <c r="J1448" t="s">
        <v>1427</v>
      </c>
      <c r="L1448" t="s">
        <v>880</v>
      </c>
      <c r="M1448" t="s">
        <v>877</v>
      </c>
      <c r="N1448">
        <v>4</v>
      </c>
      <c r="O1448">
        <v>0.1186</v>
      </c>
    </row>
    <row r="1449" spans="1:15">
      <c r="A1449" s="8">
        <v>38581</v>
      </c>
      <c r="B1449" t="s">
        <v>483</v>
      </c>
      <c r="C1449" t="s">
        <v>707</v>
      </c>
      <c r="D1449">
        <v>4</v>
      </c>
      <c r="E1449">
        <v>69</v>
      </c>
      <c r="F1449" t="s">
        <v>1222</v>
      </c>
      <c r="G1449" t="s">
        <v>1033</v>
      </c>
      <c r="H1449" t="s">
        <v>966</v>
      </c>
      <c r="J1449" t="s">
        <v>1428</v>
      </c>
      <c r="L1449" t="s">
        <v>881</v>
      </c>
      <c r="M1449" t="s">
        <v>877</v>
      </c>
      <c r="N1449">
        <v>4</v>
      </c>
      <c r="O1449">
        <v>8.3000000000000004E-2</v>
      </c>
    </row>
    <row r="1450" spans="1:15">
      <c r="A1450" s="8">
        <v>38581</v>
      </c>
      <c r="B1450" t="s">
        <v>483</v>
      </c>
      <c r="C1450" t="s">
        <v>707</v>
      </c>
      <c r="D1450">
        <v>4</v>
      </c>
      <c r="E1450">
        <v>69</v>
      </c>
      <c r="F1450" t="s">
        <v>1222</v>
      </c>
      <c r="G1450" t="s">
        <v>898</v>
      </c>
      <c r="H1450" t="s">
        <v>1278</v>
      </c>
      <c r="I1450" t="s">
        <v>1279</v>
      </c>
      <c r="J1450" t="s">
        <v>1427</v>
      </c>
      <c r="L1450" t="s">
        <v>880</v>
      </c>
      <c r="M1450" t="s">
        <v>877</v>
      </c>
      <c r="N1450">
        <v>1</v>
      </c>
      <c r="O1450">
        <v>0.58320000000000005</v>
      </c>
    </row>
    <row r="1451" spans="1:15">
      <c r="A1451" s="8">
        <v>38581</v>
      </c>
      <c r="B1451" t="s">
        <v>483</v>
      </c>
      <c r="C1451" t="s">
        <v>707</v>
      </c>
      <c r="D1451">
        <v>4</v>
      </c>
      <c r="E1451">
        <v>69</v>
      </c>
      <c r="F1451" t="s">
        <v>1222</v>
      </c>
      <c r="G1451" t="s">
        <v>1034</v>
      </c>
      <c r="H1451" t="s">
        <v>1429</v>
      </c>
      <c r="I1451" t="s">
        <v>1430</v>
      </c>
      <c r="J1451" t="s">
        <v>1431</v>
      </c>
      <c r="L1451" t="s">
        <v>881</v>
      </c>
      <c r="M1451" t="s">
        <v>877</v>
      </c>
      <c r="N1451">
        <v>1</v>
      </c>
      <c r="O1451">
        <v>1.7999999999999999E-2</v>
      </c>
    </row>
    <row r="1452" spans="1:15">
      <c r="A1452" s="8">
        <v>38581</v>
      </c>
      <c r="B1452" t="s">
        <v>483</v>
      </c>
      <c r="C1452" t="s">
        <v>707</v>
      </c>
      <c r="D1452">
        <v>4</v>
      </c>
      <c r="E1452">
        <v>69</v>
      </c>
      <c r="F1452" t="s">
        <v>1222</v>
      </c>
      <c r="G1452" t="s">
        <v>1035</v>
      </c>
      <c r="J1452" t="s">
        <v>1432</v>
      </c>
      <c r="K1452" t="s">
        <v>1433</v>
      </c>
      <c r="L1452" t="s">
        <v>882</v>
      </c>
      <c r="M1452" t="s">
        <v>877</v>
      </c>
      <c r="N1452">
        <v>1</v>
      </c>
      <c r="O1452">
        <v>4.7E-2</v>
      </c>
    </row>
    <row r="1453" spans="1:15">
      <c r="A1453" s="8">
        <v>38581</v>
      </c>
      <c r="B1453" t="s">
        <v>483</v>
      </c>
      <c r="C1453" t="s">
        <v>707</v>
      </c>
      <c r="D1453">
        <v>4</v>
      </c>
      <c r="E1453">
        <v>69</v>
      </c>
      <c r="F1453" t="s">
        <v>1222</v>
      </c>
      <c r="G1453" t="s">
        <v>1036</v>
      </c>
      <c r="K1453" t="s">
        <v>1434</v>
      </c>
      <c r="L1453" t="s">
        <v>885</v>
      </c>
      <c r="M1453" t="s">
        <v>877</v>
      </c>
      <c r="N1453">
        <v>2</v>
      </c>
      <c r="O1453">
        <v>8.9999999999999998E-4</v>
      </c>
    </row>
    <row r="1454" spans="1:15">
      <c r="A1454" s="8">
        <v>38581</v>
      </c>
      <c r="B1454" t="s">
        <v>483</v>
      </c>
      <c r="C1454" t="s">
        <v>707</v>
      </c>
      <c r="D1454">
        <v>4</v>
      </c>
      <c r="E1454">
        <v>69</v>
      </c>
      <c r="F1454" t="s">
        <v>1222</v>
      </c>
      <c r="G1454" t="s">
        <v>1180</v>
      </c>
      <c r="J1454" t="s">
        <v>1436</v>
      </c>
      <c r="L1454" t="s">
        <v>880</v>
      </c>
      <c r="M1454" t="s">
        <v>877</v>
      </c>
      <c r="N1454">
        <v>42</v>
      </c>
      <c r="O1454">
        <v>3.5299999999999998E-2</v>
      </c>
    </row>
    <row r="1455" spans="1:15">
      <c r="A1455" s="8">
        <v>38581</v>
      </c>
      <c r="B1455" t="s">
        <v>483</v>
      </c>
      <c r="C1455" t="s">
        <v>707</v>
      </c>
      <c r="D1455">
        <v>4</v>
      </c>
      <c r="E1455">
        <v>69</v>
      </c>
      <c r="F1455" t="s">
        <v>1222</v>
      </c>
      <c r="G1455" t="s">
        <v>1062</v>
      </c>
      <c r="H1455" t="s">
        <v>1280</v>
      </c>
      <c r="I1455" t="s">
        <v>1498</v>
      </c>
      <c r="J1455" t="s">
        <v>1499</v>
      </c>
      <c r="L1455" t="s">
        <v>1071</v>
      </c>
      <c r="M1455" t="s">
        <v>877</v>
      </c>
      <c r="N1455">
        <v>7</v>
      </c>
      <c r="O1455">
        <v>0.46300000000000002</v>
      </c>
    </row>
    <row r="1456" spans="1:15">
      <c r="A1456" s="8">
        <v>38581</v>
      </c>
      <c r="B1456" t="s">
        <v>483</v>
      </c>
      <c r="C1456" t="s">
        <v>707</v>
      </c>
      <c r="D1456">
        <v>4</v>
      </c>
      <c r="E1456">
        <v>69</v>
      </c>
      <c r="F1456" t="s">
        <v>1222</v>
      </c>
      <c r="G1456" t="s">
        <v>1115</v>
      </c>
      <c r="H1456" t="s">
        <v>1571</v>
      </c>
      <c r="I1456" t="s">
        <v>1572</v>
      </c>
      <c r="J1456" t="s">
        <v>1573</v>
      </c>
      <c r="L1456" t="s">
        <v>880</v>
      </c>
      <c r="M1456" t="s">
        <v>877</v>
      </c>
      <c r="N1456">
        <v>4</v>
      </c>
      <c r="O1456">
        <v>2.0840000000000001</v>
      </c>
    </row>
    <row r="1457" spans="1:15">
      <c r="A1457" s="8">
        <v>38581</v>
      </c>
      <c r="B1457" t="s">
        <v>483</v>
      </c>
      <c r="C1457" t="s">
        <v>707</v>
      </c>
      <c r="D1457">
        <v>4</v>
      </c>
      <c r="E1457">
        <v>69</v>
      </c>
      <c r="F1457" t="s">
        <v>1222</v>
      </c>
      <c r="G1457" t="s">
        <v>1063</v>
      </c>
      <c r="H1457" t="s">
        <v>1500</v>
      </c>
      <c r="I1457" t="s">
        <v>1501</v>
      </c>
      <c r="J1457" t="s">
        <v>1502</v>
      </c>
      <c r="L1457" t="s">
        <v>881</v>
      </c>
      <c r="M1457" t="s">
        <v>877</v>
      </c>
      <c r="N1457">
        <v>17</v>
      </c>
      <c r="O1457">
        <v>4.4299999999999999E-2</v>
      </c>
    </row>
    <row r="1458" spans="1:15">
      <c r="A1458" s="8">
        <v>38581</v>
      </c>
      <c r="B1458" t="s">
        <v>483</v>
      </c>
      <c r="C1458" t="s">
        <v>707</v>
      </c>
      <c r="D1458">
        <v>4</v>
      </c>
      <c r="E1458">
        <v>69</v>
      </c>
      <c r="F1458" t="s">
        <v>1222</v>
      </c>
      <c r="G1458" t="s">
        <v>861</v>
      </c>
      <c r="H1458" t="s">
        <v>1441</v>
      </c>
      <c r="I1458" t="s">
        <v>1442</v>
      </c>
      <c r="J1458" t="s">
        <v>1443</v>
      </c>
      <c r="L1458" t="s">
        <v>886</v>
      </c>
      <c r="M1458" t="s">
        <v>877</v>
      </c>
      <c r="N1458">
        <v>10</v>
      </c>
      <c r="O1458">
        <v>0.14369999999999999</v>
      </c>
    </row>
    <row r="1459" spans="1:15">
      <c r="A1459" s="8">
        <v>38581</v>
      </c>
      <c r="B1459" t="s">
        <v>483</v>
      </c>
      <c r="C1459" t="s">
        <v>707</v>
      </c>
      <c r="D1459">
        <v>4</v>
      </c>
      <c r="E1459">
        <v>69</v>
      </c>
      <c r="F1459" t="s">
        <v>1222</v>
      </c>
      <c r="G1459" t="s">
        <v>862</v>
      </c>
      <c r="H1459" t="s">
        <v>1444</v>
      </c>
      <c r="I1459" t="s">
        <v>1445</v>
      </c>
      <c r="J1459" t="s">
        <v>1446</v>
      </c>
      <c r="L1459" t="s">
        <v>886</v>
      </c>
      <c r="M1459" t="s">
        <v>877</v>
      </c>
      <c r="N1459">
        <v>5</v>
      </c>
      <c r="O1459">
        <v>0.13150000000000001</v>
      </c>
    </row>
    <row r="1460" spans="1:15">
      <c r="A1460" s="8">
        <v>38581</v>
      </c>
      <c r="B1460" t="s">
        <v>483</v>
      </c>
      <c r="C1460" t="s">
        <v>707</v>
      </c>
      <c r="D1460">
        <v>4</v>
      </c>
      <c r="E1460">
        <v>69</v>
      </c>
      <c r="F1460" t="s">
        <v>1222</v>
      </c>
      <c r="G1460" t="s">
        <v>863</v>
      </c>
      <c r="J1460" t="s">
        <v>1447</v>
      </c>
      <c r="L1460" t="s">
        <v>886</v>
      </c>
      <c r="M1460" t="s">
        <v>877</v>
      </c>
      <c r="N1460">
        <v>15</v>
      </c>
      <c r="O1460">
        <v>3.0300000000000001E-2</v>
      </c>
    </row>
    <row r="1461" spans="1:15">
      <c r="A1461" s="8">
        <v>38581</v>
      </c>
      <c r="B1461" t="s">
        <v>483</v>
      </c>
      <c r="C1461" t="s">
        <v>707</v>
      </c>
      <c r="D1461">
        <v>4</v>
      </c>
      <c r="E1461">
        <v>69</v>
      </c>
      <c r="F1461" t="s">
        <v>1222</v>
      </c>
      <c r="G1461" t="s">
        <v>867</v>
      </c>
      <c r="H1461" t="s">
        <v>1455</v>
      </c>
      <c r="I1461" t="s">
        <v>1456</v>
      </c>
      <c r="J1461" t="s">
        <v>1457</v>
      </c>
      <c r="L1461" t="s">
        <v>886</v>
      </c>
      <c r="M1461" t="s">
        <v>877</v>
      </c>
      <c r="N1461">
        <v>3</v>
      </c>
      <c r="O1461">
        <v>7.4999999999999997E-3</v>
      </c>
    </row>
    <row r="1462" spans="1:15">
      <c r="A1462" s="8">
        <v>38581</v>
      </c>
      <c r="B1462" t="s">
        <v>483</v>
      </c>
      <c r="C1462" t="s">
        <v>707</v>
      </c>
      <c r="D1462">
        <v>4</v>
      </c>
      <c r="E1462">
        <v>69</v>
      </c>
      <c r="F1462" t="s">
        <v>1222</v>
      </c>
      <c r="G1462" t="s">
        <v>871</v>
      </c>
      <c r="H1462" t="s">
        <v>1250</v>
      </c>
      <c r="J1462" t="s">
        <v>1251</v>
      </c>
      <c r="L1462" t="s">
        <v>882</v>
      </c>
      <c r="M1462" t="s">
        <v>877</v>
      </c>
      <c r="N1462">
        <v>3</v>
      </c>
      <c r="O1462">
        <v>5.2699999999999997E-2</v>
      </c>
    </row>
    <row r="1463" spans="1:15">
      <c r="A1463" s="8">
        <v>38581</v>
      </c>
      <c r="B1463" t="s">
        <v>483</v>
      </c>
      <c r="C1463" t="s">
        <v>707</v>
      </c>
      <c r="D1463">
        <v>4</v>
      </c>
      <c r="E1463">
        <v>69</v>
      </c>
      <c r="F1463" t="s">
        <v>1222</v>
      </c>
      <c r="G1463" t="s">
        <v>1088</v>
      </c>
      <c r="K1463" t="s">
        <v>1252</v>
      </c>
      <c r="L1463" t="s">
        <v>879</v>
      </c>
      <c r="M1463" t="s">
        <v>877</v>
      </c>
      <c r="N1463">
        <v>2</v>
      </c>
      <c r="O1463">
        <v>0.1174</v>
      </c>
    </row>
    <row r="1464" spans="1:15">
      <c r="A1464" s="8">
        <v>38581</v>
      </c>
      <c r="B1464" t="s">
        <v>483</v>
      </c>
      <c r="C1464" t="s">
        <v>707</v>
      </c>
      <c r="D1464">
        <v>4</v>
      </c>
      <c r="E1464">
        <v>69</v>
      </c>
      <c r="F1464" t="s">
        <v>1222</v>
      </c>
      <c r="G1464" t="s">
        <v>873</v>
      </c>
      <c r="J1464" t="s">
        <v>873</v>
      </c>
      <c r="L1464" t="s">
        <v>880</v>
      </c>
      <c r="M1464" t="s">
        <v>877</v>
      </c>
      <c r="N1464">
        <v>3</v>
      </c>
      <c r="O1464">
        <v>3.3599999999999998E-2</v>
      </c>
    </row>
    <row r="1465" spans="1:15">
      <c r="A1465" s="8">
        <v>38581</v>
      </c>
      <c r="B1465" t="s">
        <v>483</v>
      </c>
      <c r="C1465" t="s">
        <v>707</v>
      </c>
      <c r="D1465">
        <v>4</v>
      </c>
      <c r="E1465">
        <v>69</v>
      </c>
      <c r="F1465" t="s">
        <v>1222</v>
      </c>
      <c r="G1465" t="s">
        <v>1078</v>
      </c>
      <c r="L1465" t="s">
        <v>1093</v>
      </c>
      <c r="M1465" t="s">
        <v>877</v>
      </c>
      <c r="N1465" t="s">
        <v>887</v>
      </c>
      <c r="O1465">
        <v>38.744500000000002</v>
      </c>
    </row>
    <row r="1466" spans="1:15">
      <c r="A1466" s="8">
        <v>38581</v>
      </c>
      <c r="B1466" t="s">
        <v>483</v>
      </c>
      <c r="C1466" t="s">
        <v>707</v>
      </c>
      <c r="D1466">
        <v>4</v>
      </c>
      <c r="E1466">
        <v>69</v>
      </c>
      <c r="F1466" t="s">
        <v>1222</v>
      </c>
      <c r="G1466" t="s">
        <v>874</v>
      </c>
      <c r="H1466" t="s">
        <v>1253</v>
      </c>
      <c r="I1466" t="s">
        <v>1254</v>
      </c>
      <c r="J1466" t="s">
        <v>1255</v>
      </c>
      <c r="K1466" t="s">
        <v>1414</v>
      </c>
      <c r="L1466" t="s">
        <v>880</v>
      </c>
      <c r="M1466" t="s">
        <v>877</v>
      </c>
      <c r="N1466">
        <v>3</v>
      </c>
      <c r="O1466">
        <v>1.12E-2</v>
      </c>
    </row>
    <row r="1467" spans="1:15">
      <c r="A1467" s="8">
        <v>38581</v>
      </c>
      <c r="B1467" t="s">
        <v>483</v>
      </c>
      <c r="C1467" t="s">
        <v>707</v>
      </c>
      <c r="D1467">
        <v>4</v>
      </c>
      <c r="E1467">
        <v>69</v>
      </c>
      <c r="F1467" t="s">
        <v>1222</v>
      </c>
      <c r="G1467" t="s">
        <v>975</v>
      </c>
      <c r="H1467" t="s">
        <v>1653</v>
      </c>
      <c r="I1467" t="s">
        <v>1654</v>
      </c>
      <c r="J1467" t="s">
        <v>1350</v>
      </c>
      <c r="L1467" t="s">
        <v>886</v>
      </c>
      <c r="M1467" t="s">
        <v>877</v>
      </c>
      <c r="N1467">
        <v>1</v>
      </c>
      <c r="O1467">
        <v>9.9500000000000005E-2</v>
      </c>
    </row>
    <row r="1468" spans="1:15">
      <c r="A1468" s="8">
        <v>38581</v>
      </c>
      <c r="B1468" t="s">
        <v>483</v>
      </c>
      <c r="C1468" t="s">
        <v>707</v>
      </c>
      <c r="D1468">
        <v>4</v>
      </c>
      <c r="E1468">
        <v>69</v>
      </c>
      <c r="F1468" t="s">
        <v>1222</v>
      </c>
      <c r="G1468" t="s">
        <v>1133</v>
      </c>
      <c r="H1468" t="s">
        <v>1357</v>
      </c>
      <c r="I1468" t="s">
        <v>1358</v>
      </c>
      <c r="J1468" t="s">
        <v>1359</v>
      </c>
      <c r="L1468" t="s">
        <v>886</v>
      </c>
      <c r="M1468" t="s">
        <v>877</v>
      </c>
      <c r="N1468">
        <v>5</v>
      </c>
      <c r="O1468">
        <v>0.72070000000000001</v>
      </c>
    </row>
    <row r="1469" spans="1:15">
      <c r="A1469" s="8">
        <v>38581</v>
      </c>
      <c r="B1469" t="s">
        <v>483</v>
      </c>
      <c r="C1469" t="s">
        <v>707</v>
      </c>
      <c r="D1469">
        <v>4</v>
      </c>
      <c r="E1469">
        <v>69</v>
      </c>
      <c r="F1469" t="s">
        <v>1222</v>
      </c>
      <c r="G1469" t="s">
        <v>875</v>
      </c>
      <c r="J1469" t="s">
        <v>1256</v>
      </c>
      <c r="L1469" t="s">
        <v>886</v>
      </c>
      <c r="M1469" t="s">
        <v>877</v>
      </c>
      <c r="N1469">
        <v>11</v>
      </c>
      <c r="O1469">
        <v>4.36E-2</v>
      </c>
    </row>
    <row r="1470" spans="1:15">
      <c r="A1470" s="8">
        <v>38581</v>
      </c>
      <c r="B1470" t="s">
        <v>74</v>
      </c>
      <c r="C1470" t="s">
        <v>496</v>
      </c>
      <c r="D1470">
        <v>4</v>
      </c>
      <c r="E1470">
        <v>69</v>
      </c>
      <c r="F1470" t="s">
        <v>1222</v>
      </c>
      <c r="G1470" t="s">
        <v>1069</v>
      </c>
      <c r="H1470" t="s">
        <v>1513</v>
      </c>
      <c r="J1470" t="s">
        <v>1514</v>
      </c>
      <c r="L1470" t="s">
        <v>886</v>
      </c>
      <c r="M1470" t="s">
        <v>877</v>
      </c>
      <c r="N1470">
        <v>2</v>
      </c>
      <c r="O1470">
        <v>1.9E-2</v>
      </c>
    </row>
    <row r="1471" spans="1:15">
      <c r="A1471" s="8">
        <v>38581</v>
      </c>
      <c r="B1471" t="s">
        <v>74</v>
      </c>
      <c r="C1471" t="s">
        <v>496</v>
      </c>
      <c r="D1471">
        <v>4</v>
      </c>
      <c r="E1471">
        <v>69</v>
      </c>
      <c r="F1471" t="s">
        <v>1222</v>
      </c>
      <c r="G1471" t="s">
        <v>1221</v>
      </c>
      <c r="H1471" t="s">
        <v>876</v>
      </c>
      <c r="L1471" t="s">
        <v>1093</v>
      </c>
      <c r="M1471" t="s">
        <v>877</v>
      </c>
      <c r="N1471">
        <v>1</v>
      </c>
      <c r="O1471">
        <v>0.48</v>
      </c>
    </row>
    <row r="1472" spans="1:15">
      <c r="A1472" s="8">
        <v>38581</v>
      </c>
      <c r="B1472" t="s">
        <v>483</v>
      </c>
      <c r="C1472" t="s">
        <v>707</v>
      </c>
      <c r="D1472">
        <v>5</v>
      </c>
      <c r="E1472">
        <v>70</v>
      </c>
      <c r="F1472" t="s">
        <v>657</v>
      </c>
      <c r="G1472" t="s">
        <v>1001</v>
      </c>
      <c r="H1472" t="s">
        <v>1163</v>
      </c>
      <c r="J1472" t="s">
        <v>1164</v>
      </c>
      <c r="L1472" t="s">
        <v>880</v>
      </c>
      <c r="M1472" t="s">
        <v>877</v>
      </c>
      <c r="N1472">
        <v>1</v>
      </c>
      <c r="O1472">
        <v>6.7000000000000002E-3</v>
      </c>
    </row>
    <row r="1473" spans="1:15">
      <c r="A1473" s="8">
        <v>38581</v>
      </c>
      <c r="B1473" t="s">
        <v>483</v>
      </c>
      <c r="C1473" t="s">
        <v>707</v>
      </c>
      <c r="D1473">
        <v>5</v>
      </c>
      <c r="E1473">
        <v>70</v>
      </c>
      <c r="F1473" t="s">
        <v>657</v>
      </c>
      <c r="G1473" t="s">
        <v>1002</v>
      </c>
      <c r="J1473" t="s">
        <v>1165</v>
      </c>
      <c r="L1473" t="s">
        <v>880</v>
      </c>
      <c r="M1473" t="s">
        <v>877</v>
      </c>
      <c r="N1473">
        <v>60</v>
      </c>
      <c r="O1473">
        <v>9.6000000000000002E-2</v>
      </c>
    </row>
    <row r="1474" spans="1:15">
      <c r="A1474" s="8">
        <v>38581</v>
      </c>
      <c r="B1474" t="s">
        <v>483</v>
      </c>
      <c r="C1474" t="s">
        <v>707</v>
      </c>
      <c r="D1474">
        <v>5</v>
      </c>
      <c r="E1474">
        <v>70</v>
      </c>
      <c r="F1474" t="s">
        <v>657</v>
      </c>
      <c r="G1474" t="s">
        <v>1004</v>
      </c>
      <c r="L1474" t="s">
        <v>876</v>
      </c>
      <c r="M1474" t="s">
        <v>876</v>
      </c>
      <c r="N1474" t="s">
        <v>887</v>
      </c>
      <c r="O1474">
        <v>5.45E-2</v>
      </c>
    </row>
    <row r="1475" spans="1:15">
      <c r="A1475" s="8">
        <v>38581</v>
      </c>
      <c r="B1475" t="s">
        <v>483</v>
      </c>
      <c r="C1475" t="s">
        <v>707</v>
      </c>
      <c r="D1475">
        <v>5</v>
      </c>
      <c r="E1475">
        <v>70</v>
      </c>
      <c r="F1475" t="s">
        <v>657</v>
      </c>
      <c r="G1475" t="s">
        <v>1007</v>
      </c>
      <c r="H1475" t="s">
        <v>1174</v>
      </c>
      <c r="J1475" t="s">
        <v>1175</v>
      </c>
      <c r="L1475" t="s">
        <v>879</v>
      </c>
      <c r="M1475" t="s">
        <v>877</v>
      </c>
      <c r="N1475">
        <v>3</v>
      </c>
      <c r="O1475">
        <v>3.1E-2</v>
      </c>
    </row>
    <row r="1476" spans="1:15">
      <c r="A1476" s="8">
        <v>38581</v>
      </c>
      <c r="B1476" t="s">
        <v>483</v>
      </c>
      <c r="C1476" t="s">
        <v>707</v>
      </c>
      <c r="D1476">
        <v>5</v>
      </c>
      <c r="E1476">
        <v>70</v>
      </c>
      <c r="F1476" t="s">
        <v>657</v>
      </c>
      <c r="G1476" t="s">
        <v>1081</v>
      </c>
      <c r="H1476" t="s">
        <v>1521</v>
      </c>
      <c r="I1476" t="s">
        <v>1522</v>
      </c>
      <c r="J1476" t="s">
        <v>1523</v>
      </c>
      <c r="L1476" t="s">
        <v>879</v>
      </c>
      <c r="M1476" t="s">
        <v>877</v>
      </c>
      <c r="N1476">
        <v>2</v>
      </c>
      <c r="O1476">
        <v>0.1215</v>
      </c>
    </row>
    <row r="1477" spans="1:15">
      <c r="A1477" s="8">
        <v>38581</v>
      </c>
      <c r="B1477" t="s">
        <v>483</v>
      </c>
      <c r="C1477" t="s">
        <v>707</v>
      </c>
      <c r="D1477">
        <v>5</v>
      </c>
      <c r="E1477">
        <v>70</v>
      </c>
      <c r="F1477" t="s">
        <v>657</v>
      </c>
      <c r="G1477" t="s">
        <v>1075</v>
      </c>
      <c r="L1477" t="s">
        <v>1092</v>
      </c>
      <c r="M1477" t="s">
        <v>877</v>
      </c>
      <c r="N1477" t="s">
        <v>887</v>
      </c>
      <c r="O1477">
        <v>0.54959999999999998</v>
      </c>
    </row>
    <row r="1478" spans="1:15">
      <c r="A1478" s="8">
        <v>38581</v>
      </c>
      <c r="B1478" t="s">
        <v>84</v>
      </c>
      <c r="C1478" t="s">
        <v>663</v>
      </c>
      <c r="D1478">
        <v>5</v>
      </c>
      <c r="E1478">
        <v>70</v>
      </c>
      <c r="F1478" t="s">
        <v>664</v>
      </c>
      <c r="G1478" t="s">
        <v>891</v>
      </c>
      <c r="H1478" t="s">
        <v>1263</v>
      </c>
      <c r="J1478" t="s">
        <v>1264</v>
      </c>
      <c r="L1478" t="s">
        <v>1070</v>
      </c>
      <c r="M1478" t="s">
        <v>877</v>
      </c>
      <c r="N1478">
        <v>1</v>
      </c>
      <c r="O1478">
        <v>2.6700000000000002E-2</v>
      </c>
    </row>
    <row r="1479" spans="1:15">
      <c r="A1479" s="8">
        <v>38581</v>
      </c>
      <c r="B1479" t="s">
        <v>84</v>
      </c>
      <c r="C1479" t="s">
        <v>663</v>
      </c>
      <c r="D1479">
        <v>5</v>
      </c>
      <c r="E1479">
        <v>70</v>
      </c>
      <c r="F1479" t="s">
        <v>664</v>
      </c>
      <c r="G1479" t="s">
        <v>1011</v>
      </c>
      <c r="H1479" t="s">
        <v>1382</v>
      </c>
      <c r="I1479" t="s">
        <v>1383</v>
      </c>
      <c r="J1479" t="s">
        <v>1384</v>
      </c>
      <c r="L1479" t="s">
        <v>882</v>
      </c>
      <c r="M1479" t="s">
        <v>877</v>
      </c>
      <c r="N1479">
        <v>1</v>
      </c>
      <c r="O1479">
        <v>1.8E-3</v>
      </c>
    </row>
    <row r="1480" spans="1:15">
      <c r="A1480" s="8">
        <v>38581</v>
      </c>
      <c r="B1480" t="s">
        <v>84</v>
      </c>
      <c r="C1480" t="s">
        <v>663</v>
      </c>
      <c r="D1480">
        <v>5</v>
      </c>
      <c r="E1480">
        <v>70</v>
      </c>
      <c r="F1480" t="s">
        <v>664</v>
      </c>
      <c r="G1480" t="s">
        <v>1015</v>
      </c>
      <c r="L1480" t="s">
        <v>883</v>
      </c>
      <c r="M1480" t="s">
        <v>883</v>
      </c>
      <c r="N1480" t="s">
        <v>887</v>
      </c>
      <c r="O1480">
        <v>45.228499999999997</v>
      </c>
    </row>
    <row r="1481" spans="1:15">
      <c r="A1481" s="8">
        <v>38581</v>
      </c>
      <c r="B1481" t="s">
        <v>84</v>
      </c>
      <c r="C1481" t="s">
        <v>663</v>
      </c>
      <c r="D1481">
        <v>5</v>
      </c>
      <c r="E1481">
        <v>70</v>
      </c>
      <c r="F1481" t="s">
        <v>664</v>
      </c>
      <c r="G1481" t="s">
        <v>1016</v>
      </c>
      <c r="H1481" t="s">
        <v>1393</v>
      </c>
      <c r="J1481" t="s">
        <v>1394</v>
      </c>
      <c r="L1481" t="s">
        <v>881</v>
      </c>
      <c r="M1481" t="s">
        <v>877</v>
      </c>
      <c r="N1481">
        <v>2</v>
      </c>
      <c r="O1481">
        <v>6.7999999999999996E-3</v>
      </c>
    </row>
    <row r="1482" spans="1:15">
      <c r="A1482" s="8">
        <v>38581</v>
      </c>
      <c r="B1482" t="s">
        <v>84</v>
      </c>
      <c r="C1482" t="s">
        <v>663</v>
      </c>
      <c r="D1482">
        <v>5</v>
      </c>
      <c r="E1482">
        <v>70</v>
      </c>
      <c r="F1482" t="s">
        <v>664</v>
      </c>
      <c r="G1482" t="s">
        <v>1017</v>
      </c>
      <c r="K1482" t="s">
        <v>1395</v>
      </c>
      <c r="L1482" t="s">
        <v>884</v>
      </c>
      <c r="M1482" t="s">
        <v>877</v>
      </c>
      <c r="N1482">
        <v>29</v>
      </c>
      <c r="O1482">
        <v>7.1000000000000004E-3</v>
      </c>
    </row>
    <row r="1483" spans="1:15">
      <c r="A1483" s="8">
        <v>38581</v>
      </c>
      <c r="B1483" t="s">
        <v>84</v>
      </c>
      <c r="C1483" t="s">
        <v>663</v>
      </c>
      <c r="D1483">
        <v>5</v>
      </c>
      <c r="E1483">
        <v>70</v>
      </c>
      <c r="F1483" t="s">
        <v>664</v>
      </c>
      <c r="G1483" t="s">
        <v>1018</v>
      </c>
      <c r="H1483" t="s">
        <v>1396</v>
      </c>
      <c r="I1483" t="s">
        <v>1397</v>
      </c>
      <c r="J1483" t="s">
        <v>1398</v>
      </c>
      <c r="L1483" t="s">
        <v>881</v>
      </c>
      <c r="M1483" t="s">
        <v>877</v>
      </c>
      <c r="N1483">
        <v>2</v>
      </c>
      <c r="O1483">
        <v>7.1999999999999998E-3</v>
      </c>
    </row>
    <row r="1484" spans="1:15">
      <c r="A1484" s="8">
        <v>38581</v>
      </c>
      <c r="B1484" t="s">
        <v>84</v>
      </c>
      <c r="C1484" t="s">
        <v>663</v>
      </c>
      <c r="D1484">
        <v>5</v>
      </c>
      <c r="E1484">
        <v>70</v>
      </c>
      <c r="F1484" t="s">
        <v>664</v>
      </c>
      <c r="G1484" t="s">
        <v>1020</v>
      </c>
      <c r="H1484" t="s">
        <v>1176</v>
      </c>
      <c r="J1484" t="s">
        <v>1376</v>
      </c>
      <c r="L1484" t="s">
        <v>880</v>
      </c>
      <c r="M1484" t="s">
        <v>877</v>
      </c>
      <c r="N1484">
        <v>3</v>
      </c>
      <c r="O1484">
        <v>7.1400000000000005E-2</v>
      </c>
    </row>
    <row r="1485" spans="1:15">
      <c r="A1485" s="8">
        <v>38581</v>
      </c>
      <c r="B1485" t="s">
        <v>84</v>
      </c>
      <c r="C1485" t="s">
        <v>663</v>
      </c>
      <c r="D1485">
        <v>5</v>
      </c>
      <c r="E1485">
        <v>70</v>
      </c>
      <c r="F1485" t="s">
        <v>664</v>
      </c>
      <c r="G1485" t="s">
        <v>1102</v>
      </c>
      <c r="H1485" t="s">
        <v>1553</v>
      </c>
      <c r="J1485" t="s">
        <v>1554</v>
      </c>
      <c r="K1485" t="s">
        <v>1275</v>
      </c>
      <c r="L1485" t="s">
        <v>880</v>
      </c>
      <c r="M1485" t="s">
        <v>877</v>
      </c>
      <c r="N1485">
        <v>1</v>
      </c>
      <c r="O1485">
        <v>1E-4</v>
      </c>
    </row>
    <row r="1486" spans="1:15">
      <c r="A1486" s="8">
        <v>38581</v>
      </c>
      <c r="B1486" t="s">
        <v>84</v>
      </c>
      <c r="C1486" t="s">
        <v>663</v>
      </c>
      <c r="D1486">
        <v>5</v>
      </c>
      <c r="E1486">
        <v>70</v>
      </c>
      <c r="F1486" t="s">
        <v>664</v>
      </c>
      <c r="G1486" t="s">
        <v>1026</v>
      </c>
      <c r="K1486" t="s">
        <v>1417</v>
      </c>
      <c r="L1486" t="s">
        <v>882</v>
      </c>
      <c r="M1486" t="s">
        <v>877</v>
      </c>
      <c r="N1486">
        <v>1</v>
      </c>
      <c r="O1486">
        <v>0</v>
      </c>
    </row>
    <row r="1487" spans="1:15">
      <c r="A1487" s="8">
        <v>38581</v>
      </c>
      <c r="B1487" t="s">
        <v>84</v>
      </c>
      <c r="C1487" t="s">
        <v>663</v>
      </c>
      <c r="D1487">
        <v>5</v>
      </c>
      <c r="E1487">
        <v>70</v>
      </c>
      <c r="F1487" t="s">
        <v>664</v>
      </c>
      <c r="G1487" t="s">
        <v>897</v>
      </c>
      <c r="H1487" t="s">
        <v>1085</v>
      </c>
      <c r="J1487" t="s">
        <v>1276</v>
      </c>
      <c r="L1487" t="s">
        <v>881</v>
      </c>
      <c r="M1487" t="s">
        <v>877</v>
      </c>
      <c r="N1487">
        <v>2</v>
      </c>
      <c r="O1487">
        <v>1.8599999999999998E-2</v>
      </c>
    </row>
    <row r="1488" spans="1:15">
      <c r="A1488" s="8">
        <v>38581</v>
      </c>
      <c r="B1488" t="s">
        <v>84</v>
      </c>
      <c r="C1488" t="s">
        <v>663</v>
      </c>
      <c r="D1488">
        <v>5</v>
      </c>
      <c r="E1488">
        <v>70</v>
      </c>
      <c r="F1488" t="s">
        <v>1217</v>
      </c>
      <c r="G1488" t="s">
        <v>1028</v>
      </c>
      <c r="H1488" t="s">
        <v>1418</v>
      </c>
      <c r="J1488" t="s">
        <v>1419</v>
      </c>
      <c r="L1488" t="s">
        <v>881</v>
      </c>
      <c r="M1488" t="s">
        <v>877</v>
      </c>
      <c r="N1488">
        <v>2</v>
      </c>
      <c r="O1488">
        <v>3.1399999999999997E-2</v>
      </c>
    </row>
    <row r="1489" spans="1:15">
      <c r="A1489" s="8">
        <v>38581</v>
      </c>
      <c r="B1489" t="s">
        <v>84</v>
      </c>
      <c r="C1489" t="s">
        <v>663</v>
      </c>
      <c r="D1489">
        <v>5</v>
      </c>
      <c r="E1489">
        <v>70</v>
      </c>
      <c r="F1489" t="s">
        <v>1217</v>
      </c>
      <c r="G1489" t="s">
        <v>1029</v>
      </c>
      <c r="H1489" t="s">
        <v>1422</v>
      </c>
      <c r="I1489" t="s">
        <v>1423</v>
      </c>
      <c r="J1489" t="s">
        <v>1424</v>
      </c>
      <c r="L1489" t="s">
        <v>881</v>
      </c>
      <c r="M1489" t="s">
        <v>877</v>
      </c>
      <c r="N1489">
        <v>2</v>
      </c>
      <c r="O1489">
        <v>1E-4</v>
      </c>
    </row>
    <row r="1490" spans="1:15">
      <c r="A1490" s="8">
        <v>38581</v>
      </c>
      <c r="B1490" t="s">
        <v>84</v>
      </c>
      <c r="C1490" t="s">
        <v>663</v>
      </c>
      <c r="D1490">
        <v>5</v>
      </c>
      <c r="E1490">
        <v>70</v>
      </c>
      <c r="F1490" t="s">
        <v>1217</v>
      </c>
      <c r="G1490" t="s">
        <v>1032</v>
      </c>
      <c r="H1490" t="s">
        <v>1426</v>
      </c>
      <c r="J1490" t="s">
        <v>1427</v>
      </c>
      <c r="L1490" t="s">
        <v>880</v>
      </c>
      <c r="M1490" t="s">
        <v>877</v>
      </c>
      <c r="N1490">
        <v>3</v>
      </c>
      <c r="O1490">
        <v>6.1100000000000002E-2</v>
      </c>
    </row>
    <row r="1491" spans="1:15">
      <c r="A1491" s="8">
        <v>38581</v>
      </c>
      <c r="B1491" t="s">
        <v>84</v>
      </c>
      <c r="C1491" t="s">
        <v>663</v>
      </c>
      <c r="D1491">
        <v>5</v>
      </c>
      <c r="E1491">
        <v>70</v>
      </c>
      <c r="F1491" t="s">
        <v>1217</v>
      </c>
      <c r="G1491" t="s">
        <v>1034</v>
      </c>
      <c r="H1491" t="s">
        <v>1429</v>
      </c>
      <c r="I1491" t="s">
        <v>1430</v>
      </c>
      <c r="J1491" t="s">
        <v>1431</v>
      </c>
      <c r="L1491" t="s">
        <v>881</v>
      </c>
      <c r="M1491" t="s">
        <v>877</v>
      </c>
      <c r="N1491">
        <v>10</v>
      </c>
      <c r="O1491">
        <v>2.93E-2</v>
      </c>
    </row>
    <row r="1492" spans="1:15">
      <c r="A1492" s="8">
        <v>38581</v>
      </c>
      <c r="B1492" t="s">
        <v>84</v>
      </c>
      <c r="C1492" t="s">
        <v>663</v>
      </c>
      <c r="D1492">
        <v>5</v>
      </c>
      <c r="E1492">
        <v>70</v>
      </c>
      <c r="F1492" t="s">
        <v>1217</v>
      </c>
      <c r="G1492" t="s">
        <v>1035</v>
      </c>
      <c r="J1492" t="s">
        <v>1432</v>
      </c>
      <c r="K1492" t="s">
        <v>1433</v>
      </c>
      <c r="L1492" t="s">
        <v>882</v>
      </c>
      <c r="M1492" t="s">
        <v>877</v>
      </c>
      <c r="N1492">
        <v>1</v>
      </c>
      <c r="O1492">
        <v>1.6999999999999999E-3</v>
      </c>
    </row>
    <row r="1493" spans="1:15">
      <c r="A1493" s="8">
        <v>38581</v>
      </c>
      <c r="B1493" t="s">
        <v>84</v>
      </c>
      <c r="C1493" t="s">
        <v>663</v>
      </c>
      <c r="D1493">
        <v>5</v>
      </c>
      <c r="E1493">
        <v>70</v>
      </c>
      <c r="F1493" t="s">
        <v>1217</v>
      </c>
      <c r="G1493" t="s">
        <v>860</v>
      </c>
      <c r="J1493" t="s">
        <v>1436</v>
      </c>
      <c r="L1493" t="s">
        <v>880</v>
      </c>
      <c r="M1493" t="s">
        <v>877</v>
      </c>
      <c r="N1493">
        <v>2</v>
      </c>
      <c r="O1493">
        <v>2.5000000000000001E-3</v>
      </c>
    </row>
    <row r="1494" spans="1:15">
      <c r="A1494" s="8">
        <v>38581</v>
      </c>
      <c r="B1494" t="s">
        <v>84</v>
      </c>
      <c r="C1494" t="s">
        <v>663</v>
      </c>
      <c r="D1494">
        <v>5</v>
      </c>
      <c r="E1494">
        <v>70</v>
      </c>
      <c r="F1494" t="s">
        <v>1217</v>
      </c>
      <c r="G1494" t="s">
        <v>1062</v>
      </c>
      <c r="H1494" t="s">
        <v>1280</v>
      </c>
      <c r="I1494" t="s">
        <v>1498</v>
      </c>
      <c r="J1494" t="s">
        <v>1499</v>
      </c>
      <c r="L1494" t="s">
        <v>1071</v>
      </c>
      <c r="M1494" t="s">
        <v>877</v>
      </c>
      <c r="N1494">
        <v>1</v>
      </c>
      <c r="O1494">
        <v>5.7000000000000002E-3</v>
      </c>
    </row>
    <row r="1495" spans="1:15">
      <c r="A1495" s="8">
        <v>38581</v>
      </c>
      <c r="B1495" t="s">
        <v>84</v>
      </c>
      <c r="C1495" t="s">
        <v>663</v>
      </c>
      <c r="D1495">
        <v>5</v>
      </c>
      <c r="E1495">
        <v>70</v>
      </c>
      <c r="F1495" t="s">
        <v>1217</v>
      </c>
      <c r="G1495" t="s">
        <v>861</v>
      </c>
      <c r="H1495" t="s">
        <v>1441</v>
      </c>
      <c r="I1495" t="s">
        <v>1442</v>
      </c>
      <c r="J1495" t="s">
        <v>1443</v>
      </c>
      <c r="L1495" t="s">
        <v>886</v>
      </c>
      <c r="M1495" t="s">
        <v>877</v>
      </c>
      <c r="N1495">
        <v>2</v>
      </c>
      <c r="O1495">
        <v>2.1999999999999999E-2</v>
      </c>
    </row>
    <row r="1496" spans="1:15">
      <c r="A1496" s="8">
        <v>38581</v>
      </c>
      <c r="B1496" t="s">
        <v>84</v>
      </c>
      <c r="C1496" t="s">
        <v>663</v>
      </c>
      <c r="D1496">
        <v>5</v>
      </c>
      <c r="E1496">
        <v>70</v>
      </c>
      <c r="F1496" t="s">
        <v>1217</v>
      </c>
      <c r="G1496" t="s">
        <v>862</v>
      </c>
      <c r="H1496" t="s">
        <v>1444</v>
      </c>
      <c r="I1496" t="s">
        <v>1445</v>
      </c>
      <c r="J1496" t="s">
        <v>1446</v>
      </c>
      <c r="L1496" t="s">
        <v>886</v>
      </c>
      <c r="M1496" t="s">
        <v>877</v>
      </c>
      <c r="N1496">
        <v>2</v>
      </c>
      <c r="O1496">
        <v>1.12E-2</v>
      </c>
    </row>
    <row r="1497" spans="1:15">
      <c r="A1497" s="8">
        <v>38581</v>
      </c>
      <c r="B1497" t="s">
        <v>84</v>
      </c>
      <c r="C1497" t="s">
        <v>663</v>
      </c>
      <c r="D1497">
        <v>5</v>
      </c>
      <c r="E1497">
        <v>70</v>
      </c>
      <c r="F1497" t="s">
        <v>1217</v>
      </c>
      <c r="G1497" t="s">
        <v>865</v>
      </c>
      <c r="H1497" t="s">
        <v>1451</v>
      </c>
      <c r="J1497" t="s">
        <v>1447</v>
      </c>
      <c r="L1497" t="s">
        <v>886</v>
      </c>
      <c r="M1497" t="s">
        <v>877</v>
      </c>
      <c r="N1497">
        <v>1</v>
      </c>
      <c r="O1497">
        <v>6.1000000000000004E-3</v>
      </c>
    </row>
    <row r="1498" spans="1:15">
      <c r="A1498" s="8">
        <v>38581</v>
      </c>
      <c r="B1498" t="s">
        <v>84</v>
      </c>
      <c r="C1498" t="s">
        <v>663</v>
      </c>
      <c r="D1498">
        <v>5</v>
      </c>
      <c r="E1498">
        <v>70</v>
      </c>
      <c r="F1498" t="s">
        <v>1217</v>
      </c>
      <c r="G1498" t="s">
        <v>1066</v>
      </c>
      <c r="H1498" t="s">
        <v>1535</v>
      </c>
      <c r="J1498" t="s">
        <v>1536</v>
      </c>
      <c r="L1498" t="s">
        <v>879</v>
      </c>
      <c r="M1498" t="s">
        <v>877</v>
      </c>
      <c r="N1498">
        <v>1</v>
      </c>
      <c r="O1498">
        <v>2.8999999999999998E-3</v>
      </c>
    </row>
    <row r="1499" spans="1:15">
      <c r="A1499" s="8">
        <v>38581</v>
      </c>
      <c r="B1499" t="s">
        <v>84</v>
      </c>
      <c r="C1499" t="s">
        <v>663</v>
      </c>
      <c r="D1499">
        <v>5</v>
      </c>
      <c r="E1499">
        <v>70</v>
      </c>
      <c r="F1499" t="s">
        <v>1217</v>
      </c>
      <c r="G1499" t="s">
        <v>873</v>
      </c>
      <c r="J1499" t="s">
        <v>873</v>
      </c>
      <c r="L1499" t="s">
        <v>880</v>
      </c>
      <c r="M1499" t="s">
        <v>877</v>
      </c>
      <c r="N1499">
        <v>1</v>
      </c>
      <c r="O1499">
        <v>0</v>
      </c>
    </row>
    <row r="1500" spans="1:15">
      <c r="A1500" s="8">
        <v>38581</v>
      </c>
      <c r="B1500" t="s">
        <v>84</v>
      </c>
      <c r="C1500" t="s">
        <v>663</v>
      </c>
      <c r="D1500">
        <v>5</v>
      </c>
      <c r="E1500">
        <v>70</v>
      </c>
      <c r="F1500" t="s">
        <v>1217</v>
      </c>
      <c r="G1500" t="s">
        <v>1133</v>
      </c>
      <c r="H1500" t="s">
        <v>1357</v>
      </c>
      <c r="I1500" t="s">
        <v>1358</v>
      </c>
      <c r="J1500" t="s">
        <v>1359</v>
      </c>
      <c r="L1500" t="s">
        <v>886</v>
      </c>
      <c r="M1500" t="s">
        <v>877</v>
      </c>
      <c r="N1500">
        <v>1</v>
      </c>
      <c r="O1500">
        <v>6.6E-3</v>
      </c>
    </row>
    <row r="1501" spans="1:15">
      <c r="A1501" s="8">
        <v>38581</v>
      </c>
      <c r="B1501" t="s">
        <v>74</v>
      </c>
      <c r="C1501" t="s">
        <v>496</v>
      </c>
      <c r="D1501">
        <v>5</v>
      </c>
      <c r="E1501">
        <v>70</v>
      </c>
      <c r="F1501" t="s">
        <v>1217</v>
      </c>
      <c r="G1501" t="s">
        <v>875</v>
      </c>
      <c r="J1501" t="s">
        <v>1256</v>
      </c>
      <c r="L1501" t="s">
        <v>886</v>
      </c>
      <c r="M1501" t="s">
        <v>877</v>
      </c>
      <c r="N1501">
        <v>2</v>
      </c>
      <c r="O1501">
        <v>4.0000000000000001E-3</v>
      </c>
    </row>
    <row r="1502" spans="1:15">
      <c r="A1502" s="8">
        <v>38581</v>
      </c>
      <c r="B1502" t="s">
        <v>74</v>
      </c>
      <c r="C1502" t="s">
        <v>496</v>
      </c>
      <c r="D1502">
        <v>5</v>
      </c>
      <c r="E1502">
        <v>70</v>
      </c>
      <c r="F1502" t="s">
        <v>1217</v>
      </c>
      <c r="G1502" t="s">
        <v>1068</v>
      </c>
      <c r="H1502" t="s">
        <v>1511</v>
      </c>
      <c r="I1502" t="s">
        <v>1512</v>
      </c>
      <c r="J1502" t="s">
        <v>1454</v>
      </c>
      <c r="L1502" t="s">
        <v>886</v>
      </c>
      <c r="M1502" t="s">
        <v>877</v>
      </c>
      <c r="N1502">
        <v>1</v>
      </c>
      <c r="O1502">
        <v>1.6999999999999999E-3</v>
      </c>
    </row>
    <row r="1503" spans="1:15">
      <c r="A1503" s="8">
        <v>38581</v>
      </c>
      <c r="B1503" t="s">
        <v>84</v>
      </c>
      <c r="C1503" t="s">
        <v>663</v>
      </c>
      <c r="D1503">
        <v>6</v>
      </c>
      <c r="E1503">
        <v>71</v>
      </c>
      <c r="F1503" t="s">
        <v>73</v>
      </c>
      <c r="G1503" t="s">
        <v>1002</v>
      </c>
      <c r="J1503" t="s">
        <v>1165</v>
      </c>
      <c r="L1503" t="s">
        <v>880</v>
      </c>
      <c r="M1503" t="s">
        <v>877</v>
      </c>
      <c r="N1503">
        <v>26</v>
      </c>
      <c r="O1503">
        <v>2.81E-2</v>
      </c>
    </row>
    <row r="1504" spans="1:15">
      <c r="A1504" s="8">
        <v>38581</v>
      </c>
      <c r="B1504" t="s">
        <v>84</v>
      </c>
      <c r="C1504" t="s">
        <v>663</v>
      </c>
      <c r="D1504">
        <v>6</v>
      </c>
      <c r="E1504">
        <v>71</v>
      </c>
      <c r="F1504" t="s">
        <v>73</v>
      </c>
      <c r="G1504" t="s">
        <v>1003</v>
      </c>
      <c r="H1504" t="s">
        <v>1003</v>
      </c>
      <c r="I1504" t="s">
        <v>1166</v>
      </c>
      <c r="J1504" t="s">
        <v>1167</v>
      </c>
      <c r="L1504" t="s">
        <v>881</v>
      </c>
      <c r="M1504" t="s">
        <v>877</v>
      </c>
      <c r="N1504">
        <v>2</v>
      </c>
      <c r="O1504">
        <v>1.8E-3</v>
      </c>
    </row>
    <row r="1505" spans="1:15">
      <c r="A1505" s="8">
        <v>38581</v>
      </c>
      <c r="B1505" t="s">
        <v>483</v>
      </c>
      <c r="C1505" t="s">
        <v>707</v>
      </c>
      <c r="D1505">
        <v>6</v>
      </c>
      <c r="E1505">
        <v>71</v>
      </c>
      <c r="F1505" t="s">
        <v>614</v>
      </c>
      <c r="G1505" t="s">
        <v>1004</v>
      </c>
      <c r="L1505" t="s">
        <v>876</v>
      </c>
      <c r="M1505" t="s">
        <v>876</v>
      </c>
      <c r="N1505" t="s">
        <v>887</v>
      </c>
      <c r="O1505">
        <v>0.93389999999999995</v>
      </c>
    </row>
    <row r="1506" spans="1:15">
      <c r="A1506" s="8">
        <v>38581</v>
      </c>
      <c r="B1506" t="s">
        <v>483</v>
      </c>
      <c r="C1506" t="s">
        <v>707</v>
      </c>
      <c r="D1506">
        <v>6</v>
      </c>
      <c r="E1506">
        <v>71</v>
      </c>
      <c r="F1506" t="s">
        <v>614</v>
      </c>
      <c r="G1506" t="s">
        <v>1007</v>
      </c>
      <c r="H1506" t="s">
        <v>1174</v>
      </c>
      <c r="J1506" t="s">
        <v>1175</v>
      </c>
      <c r="L1506" t="s">
        <v>879</v>
      </c>
      <c r="M1506" t="s">
        <v>877</v>
      </c>
      <c r="N1506">
        <v>2</v>
      </c>
      <c r="O1506">
        <v>0.61</v>
      </c>
    </row>
    <row r="1507" spans="1:15">
      <c r="A1507" s="8">
        <v>38581</v>
      </c>
      <c r="B1507" t="s">
        <v>483</v>
      </c>
      <c r="C1507" t="s">
        <v>707</v>
      </c>
      <c r="D1507">
        <v>6</v>
      </c>
      <c r="E1507">
        <v>71</v>
      </c>
      <c r="F1507" t="s">
        <v>614</v>
      </c>
      <c r="G1507" t="s">
        <v>1075</v>
      </c>
      <c r="L1507" t="s">
        <v>1092</v>
      </c>
      <c r="M1507" t="s">
        <v>877</v>
      </c>
      <c r="N1507" t="s">
        <v>887</v>
      </c>
      <c r="O1507">
        <v>4.6295000000000002</v>
      </c>
    </row>
    <row r="1508" spans="1:15">
      <c r="A1508" s="8">
        <v>38581</v>
      </c>
      <c r="B1508" t="s">
        <v>483</v>
      </c>
      <c r="C1508" t="s">
        <v>707</v>
      </c>
      <c r="D1508">
        <v>6</v>
      </c>
      <c r="E1508">
        <v>71</v>
      </c>
      <c r="F1508" t="s">
        <v>614</v>
      </c>
      <c r="G1508" t="s">
        <v>1082</v>
      </c>
      <c r="H1508" t="s">
        <v>1524</v>
      </c>
      <c r="I1508" t="s">
        <v>1525</v>
      </c>
      <c r="J1508" t="s">
        <v>1526</v>
      </c>
      <c r="L1508" t="s">
        <v>881</v>
      </c>
      <c r="M1508" t="s">
        <v>877</v>
      </c>
      <c r="N1508">
        <v>3</v>
      </c>
      <c r="O1508">
        <v>0.51549999999999996</v>
      </c>
    </row>
    <row r="1509" spans="1:15">
      <c r="A1509" s="8">
        <v>38581</v>
      </c>
      <c r="B1509" t="s">
        <v>483</v>
      </c>
      <c r="C1509" t="s">
        <v>707</v>
      </c>
      <c r="D1509">
        <v>6</v>
      </c>
      <c r="E1509">
        <v>71</v>
      </c>
      <c r="F1509" t="s">
        <v>614</v>
      </c>
      <c r="G1509" t="s">
        <v>890</v>
      </c>
      <c r="H1509" t="s">
        <v>1260</v>
      </c>
      <c r="I1509" t="s">
        <v>1261</v>
      </c>
      <c r="J1509" t="s">
        <v>1262</v>
      </c>
      <c r="L1509" t="s">
        <v>1070</v>
      </c>
      <c r="M1509" t="s">
        <v>877</v>
      </c>
      <c r="N1509">
        <v>1</v>
      </c>
      <c r="O1509">
        <v>0.2893</v>
      </c>
    </row>
    <row r="1510" spans="1:15">
      <c r="A1510" s="8">
        <v>38581</v>
      </c>
      <c r="B1510" t="s">
        <v>84</v>
      </c>
      <c r="C1510" t="s">
        <v>496</v>
      </c>
      <c r="D1510">
        <v>6</v>
      </c>
      <c r="E1510">
        <v>71</v>
      </c>
      <c r="F1510" t="s">
        <v>73</v>
      </c>
      <c r="G1510" t="s">
        <v>1099</v>
      </c>
      <c r="H1510" t="s">
        <v>1550</v>
      </c>
      <c r="I1510" t="s">
        <v>1551</v>
      </c>
      <c r="J1510" t="s">
        <v>1552</v>
      </c>
      <c r="L1510" t="s">
        <v>1095</v>
      </c>
      <c r="M1510" t="s">
        <v>877</v>
      </c>
      <c r="N1510" t="s">
        <v>887</v>
      </c>
      <c r="O1510">
        <v>2.4782999999999999</v>
      </c>
    </row>
    <row r="1511" spans="1:15">
      <c r="A1511" s="8">
        <v>38581</v>
      </c>
      <c r="B1511" t="s">
        <v>84</v>
      </c>
      <c r="C1511" t="s">
        <v>496</v>
      </c>
      <c r="D1511">
        <v>6</v>
      </c>
      <c r="E1511">
        <v>71</v>
      </c>
      <c r="F1511" t="s">
        <v>73</v>
      </c>
      <c r="G1511" t="s">
        <v>1015</v>
      </c>
      <c r="L1511" t="s">
        <v>883</v>
      </c>
      <c r="M1511" t="s">
        <v>883</v>
      </c>
      <c r="N1511" t="s">
        <v>887</v>
      </c>
      <c r="O1511">
        <v>36.463299999999997</v>
      </c>
    </row>
    <row r="1512" spans="1:15">
      <c r="A1512" s="8">
        <v>38581</v>
      </c>
      <c r="B1512" t="s">
        <v>84</v>
      </c>
      <c r="C1512" t="s">
        <v>496</v>
      </c>
      <c r="D1512">
        <v>6</v>
      </c>
      <c r="E1512">
        <v>71</v>
      </c>
      <c r="F1512" t="s">
        <v>73</v>
      </c>
      <c r="G1512" t="s">
        <v>1016</v>
      </c>
      <c r="H1512" t="s">
        <v>1393</v>
      </c>
      <c r="J1512" t="s">
        <v>1394</v>
      </c>
      <c r="L1512" t="s">
        <v>881</v>
      </c>
      <c r="M1512" t="s">
        <v>877</v>
      </c>
      <c r="N1512">
        <v>1</v>
      </c>
      <c r="O1512">
        <v>0</v>
      </c>
    </row>
    <row r="1513" spans="1:15">
      <c r="A1513" s="8">
        <v>38581</v>
      </c>
      <c r="B1513" t="s">
        <v>84</v>
      </c>
      <c r="C1513" t="s">
        <v>496</v>
      </c>
      <c r="D1513">
        <v>6</v>
      </c>
      <c r="E1513">
        <v>71</v>
      </c>
      <c r="F1513" t="s">
        <v>73</v>
      </c>
      <c r="G1513" t="s">
        <v>1017</v>
      </c>
      <c r="K1513" t="s">
        <v>1395</v>
      </c>
      <c r="L1513" t="s">
        <v>884</v>
      </c>
      <c r="M1513" t="s">
        <v>877</v>
      </c>
      <c r="N1513">
        <v>10</v>
      </c>
      <c r="O1513">
        <v>2.2000000000000001E-3</v>
      </c>
    </row>
    <row r="1514" spans="1:15">
      <c r="A1514" s="8">
        <v>38581</v>
      </c>
      <c r="B1514" t="s">
        <v>84</v>
      </c>
      <c r="C1514" t="s">
        <v>496</v>
      </c>
      <c r="D1514">
        <v>6</v>
      </c>
      <c r="E1514">
        <v>71</v>
      </c>
      <c r="F1514" t="s">
        <v>73</v>
      </c>
      <c r="G1514" t="s">
        <v>1018</v>
      </c>
      <c r="H1514" t="s">
        <v>1396</v>
      </c>
      <c r="I1514" t="s">
        <v>1397</v>
      </c>
      <c r="J1514" t="s">
        <v>1398</v>
      </c>
      <c r="L1514" t="s">
        <v>881</v>
      </c>
      <c r="M1514" t="s">
        <v>877</v>
      </c>
      <c r="N1514">
        <v>3</v>
      </c>
      <c r="O1514">
        <v>1.2999999999999999E-2</v>
      </c>
    </row>
    <row r="1515" spans="1:15">
      <c r="A1515" s="8">
        <v>38581</v>
      </c>
      <c r="B1515" t="s">
        <v>84</v>
      </c>
      <c r="C1515" t="s">
        <v>496</v>
      </c>
      <c r="D1515">
        <v>6</v>
      </c>
      <c r="E1515">
        <v>71</v>
      </c>
      <c r="F1515" t="s">
        <v>1220</v>
      </c>
      <c r="G1515" t="s">
        <v>1020</v>
      </c>
      <c r="H1515" t="s">
        <v>1176</v>
      </c>
      <c r="J1515" t="s">
        <v>1376</v>
      </c>
      <c r="L1515" t="s">
        <v>880</v>
      </c>
      <c r="M1515" t="s">
        <v>877</v>
      </c>
      <c r="N1515">
        <v>1</v>
      </c>
      <c r="O1515">
        <v>2.3400000000000001E-2</v>
      </c>
    </row>
    <row r="1516" spans="1:15">
      <c r="A1516" s="8">
        <v>38581</v>
      </c>
      <c r="B1516" t="s">
        <v>84</v>
      </c>
      <c r="C1516" t="s">
        <v>496</v>
      </c>
      <c r="D1516">
        <v>6</v>
      </c>
      <c r="E1516">
        <v>71</v>
      </c>
      <c r="F1516" t="s">
        <v>1220</v>
      </c>
      <c r="G1516" t="s">
        <v>1022</v>
      </c>
      <c r="H1516" t="s">
        <v>1404</v>
      </c>
      <c r="I1516" t="s">
        <v>1405</v>
      </c>
      <c r="J1516" t="s">
        <v>1406</v>
      </c>
      <c r="K1516" t="s">
        <v>1407</v>
      </c>
      <c r="L1516" t="s">
        <v>882</v>
      </c>
      <c r="M1516" t="s">
        <v>877</v>
      </c>
      <c r="N1516">
        <v>3</v>
      </c>
      <c r="O1516">
        <v>5.9200000000000003E-2</v>
      </c>
    </row>
    <row r="1517" spans="1:15">
      <c r="A1517" s="8">
        <v>38581</v>
      </c>
      <c r="B1517" t="s">
        <v>84</v>
      </c>
      <c r="C1517" t="s">
        <v>496</v>
      </c>
      <c r="D1517">
        <v>6</v>
      </c>
      <c r="E1517">
        <v>71</v>
      </c>
      <c r="F1517" t="s">
        <v>1220</v>
      </c>
      <c r="G1517" t="s">
        <v>1102</v>
      </c>
      <c r="H1517" t="s">
        <v>1553</v>
      </c>
      <c r="J1517" t="s">
        <v>1554</v>
      </c>
      <c r="K1517" t="s">
        <v>1275</v>
      </c>
      <c r="L1517" t="s">
        <v>880</v>
      </c>
      <c r="M1517" t="s">
        <v>877</v>
      </c>
      <c r="N1517">
        <v>6</v>
      </c>
      <c r="O1517">
        <v>4.0000000000000001E-3</v>
      </c>
    </row>
    <row r="1518" spans="1:15">
      <c r="A1518" s="8">
        <v>38581</v>
      </c>
      <c r="B1518" t="s">
        <v>84</v>
      </c>
      <c r="C1518" t="s">
        <v>496</v>
      </c>
      <c r="D1518">
        <v>6</v>
      </c>
      <c r="E1518">
        <v>71</v>
      </c>
      <c r="F1518" t="s">
        <v>1220</v>
      </c>
      <c r="G1518" t="s">
        <v>1026</v>
      </c>
      <c r="K1518" t="s">
        <v>1417</v>
      </c>
      <c r="L1518" t="s">
        <v>882</v>
      </c>
      <c r="M1518" t="s">
        <v>877</v>
      </c>
      <c r="N1518">
        <v>6</v>
      </c>
      <c r="O1518">
        <v>0.504</v>
      </c>
    </row>
    <row r="1519" spans="1:15">
      <c r="A1519" s="8">
        <v>38581</v>
      </c>
      <c r="B1519" t="s">
        <v>84</v>
      </c>
      <c r="C1519" t="s">
        <v>496</v>
      </c>
      <c r="D1519">
        <v>6</v>
      </c>
      <c r="E1519">
        <v>71</v>
      </c>
      <c r="F1519" t="s">
        <v>1220</v>
      </c>
      <c r="G1519" t="s">
        <v>1028</v>
      </c>
      <c r="H1519" t="s">
        <v>1418</v>
      </c>
      <c r="J1519" t="s">
        <v>1419</v>
      </c>
      <c r="L1519" t="s">
        <v>881</v>
      </c>
      <c r="M1519" t="s">
        <v>877</v>
      </c>
      <c r="N1519">
        <v>1</v>
      </c>
      <c r="O1519">
        <v>8.5000000000000006E-3</v>
      </c>
    </row>
    <row r="1520" spans="1:15">
      <c r="A1520" s="8">
        <v>38581</v>
      </c>
      <c r="B1520" t="s">
        <v>84</v>
      </c>
      <c r="C1520" t="s">
        <v>496</v>
      </c>
      <c r="D1520">
        <v>6</v>
      </c>
      <c r="E1520">
        <v>71</v>
      </c>
      <c r="F1520" t="s">
        <v>1220</v>
      </c>
      <c r="G1520" t="s">
        <v>1029</v>
      </c>
      <c r="H1520" t="s">
        <v>1422</v>
      </c>
      <c r="I1520" t="s">
        <v>1423</v>
      </c>
      <c r="J1520" t="s">
        <v>1424</v>
      </c>
      <c r="L1520" t="s">
        <v>881</v>
      </c>
      <c r="M1520" t="s">
        <v>877</v>
      </c>
      <c r="N1520">
        <v>1</v>
      </c>
      <c r="O1520">
        <v>1E-4</v>
      </c>
    </row>
    <row r="1521" spans="1:15">
      <c r="A1521" s="8">
        <v>38581</v>
      </c>
      <c r="B1521" t="s">
        <v>84</v>
      </c>
      <c r="C1521" t="s">
        <v>496</v>
      </c>
      <c r="D1521">
        <v>6</v>
      </c>
      <c r="E1521">
        <v>71</v>
      </c>
      <c r="F1521" t="s">
        <v>1220</v>
      </c>
      <c r="G1521" t="s">
        <v>1030</v>
      </c>
      <c r="H1521" t="s">
        <v>1422</v>
      </c>
      <c r="I1521" t="s">
        <v>1423</v>
      </c>
      <c r="J1521" t="s">
        <v>1424</v>
      </c>
      <c r="L1521" t="s">
        <v>881</v>
      </c>
      <c r="M1521" t="s">
        <v>877</v>
      </c>
      <c r="N1521">
        <v>1</v>
      </c>
      <c r="O1521">
        <v>4.8599999999999997E-2</v>
      </c>
    </row>
    <row r="1522" spans="1:15">
      <c r="A1522" s="8">
        <v>38581</v>
      </c>
      <c r="B1522" t="s">
        <v>84</v>
      </c>
      <c r="C1522" t="s">
        <v>496</v>
      </c>
      <c r="D1522">
        <v>6</v>
      </c>
      <c r="E1522">
        <v>71</v>
      </c>
      <c r="F1522" t="s">
        <v>1220</v>
      </c>
      <c r="G1522" t="s">
        <v>1032</v>
      </c>
      <c r="H1522" t="s">
        <v>1426</v>
      </c>
      <c r="J1522" t="s">
        <v>1427</v>
      </c>
      <c r="L1522" t="s">
        <v>880</v>
      </c>
      <c r="M1522" t="s">
        <v>877</v>
      </c>
      <c r="N1522">
        <v>4</v>
      </c>
      <c r="O1522">
        <v>4.8800000000000003E-2</v>
      </c>
    </row>
    <row r="1523" spans="1:15">
      <c r="A1523" s="8">
        <v>38581</v>
      </c>
      <c r="B1523" t="s">
        <v>84</v>
      </c>
      <c r="C1523" t="s">
        <v>496</v>
      </c>
      <c r="D1523">
        <v>6</v>
      </c>
      <c r="E1523">
        <v>71</v>
      </c>
      <c r="F1523" t="s">
        <v>1220</v>
      </c>
      <c r="G1523" t="s">
        <v>1033</v>
      </c>
      <c r="H1523" t="s">
        <v>966</v>
      </c>
      <c r="J1523" t="s">
        <v>1428</v>
      </c>
      <c r="L1523" t="s">
        <v>881</v>
      </c>
      <c r="M1523" t="s">
        <v>877</v>
      </c>
      <c r="N1523">
        <v>3</v>
      </c>
      <c r="O1523">
        <v>0.11169999999999999</v>
      </c>
    </row>
    <row r="1524" spans="1:15">
      <c r="A1524" s="8">
        <v>38581</v>
      </c>
      <c r="B1524" t="s">
        <v>84</v>
      </c>
      <c r="C1524" t="s">
        <v>496</v>
      </c>
      <c r="D1524">
        <v>6</v>
      </c>
      <c r="E1524">
        <v>71</v>
      </c>
      <c r="F1524" t="s">
        <v>1220</v>
      </c>
      <c r="G1524" t="s">
        <v>1034</v>
      </c>
      <c r="H1524" t="s">
        <v>1429</v>
      </c>
      <c r="I1524" t="s">
        <v>1430</v>
      </c>
      <c r="J1524" t="s">
        <v>1431</v>
      </c>
      <c r="L1524" t="s">
        <v>881</v>
      </c>
      <c r="M1524" t="s">
        <v>877</v>
      </c>
      <c r="N1524">
        <v>9</v>
      </c>
      <c r="O1524">
        <v>3.8699999999999998E-2</v>
      </c>
    </row>
    <row r="1525" spans="1:15">
      <c r="A1525" s="8">
        <v>38581</v>
      </c>
      <c r="B1525" t="s">
        <v>84</v>
      </c>
      <c r="C1525" t="s">
        <v>496</v>
      </c>
      <c r="D1525">
        <v>6</v>
      </c>
      <c r="E1525">
        <v>71</v>
      </c>
      <c r="F1525" t="s">
        <v>1220</v>
      </c>
      <c r="G1525" t="s">
        <v>1035</v>
      </c>
      <c r="J1525" t="s">
        <v>1432</v>
      </c>
      <c r="K1525" t="s">
        <v>1433</v>
      </c>
      <c r="L1525" t="s">
        <v>882</v>
      </c>
      <c r="M1525" t="s">
        <v>877</v>
      </c>
      <c r="N1525">
        <v>3</v>
      </c>
      <c r="O1525">
        <v>2.2000000000000001E-3</v>
      </c>
    </row>
    <row r="1526" spans="1:15">
      <c r="A1526" s="8">
        <v>38581</v>
      </c>
      <c r="B1526" t="s">
        <v>84</v>
      </c>
      <c r="C1526" t="s">
        <v>496</v>
      </c>
      <c r="D1526">
        <v>6</v>
      </c>
      <c r="E1526">
        <v>71</v>
      </c>
      <c r="F1526" t="s">
        <v>1220</v>
      </c>
      <c r="G1526" t="s">
        <v>1218</v>
      </c>
      <c r="J1526" t="s">
        <v>1436</v>
      </c>
      <c r="L1526" t="s">
        <v>880</v>
      </c>
      <c r="M1526" t="s">
        <v>877</v>
      </c>
      <c r="N1526">
        <v>3</v>
      </c>
      <c r="O1526">
        <v>1.4E-3</v>
      </c>
    </row>
    <row r="1527" spans="1:15">
      <c r="A1527" s="8">
        <v>38581</v>
      </c>
      <c r="B1527" t="s">
        <v>84</v>
      </c>
      <c r="C1527" t="s">
        <v>496</v>
      </c>
      <c r="D1527">
        <v>6</v>
      </c>
      <c r="E1527">
        <v>71</v>
      </c>
      <c r="F1527" t="s">
        <v>1220</v>
      </c>
      <c r="G1527" t="s">
        <v>1062</v>
      </c>
      <c r="H1527" t="s">
        <v>1280</v>
      </c>
      <c r="I1527" t="s">
        <v>1498</v>
      </c>
      <c r="J1527" t="s">
        <v>1499</v>
      </c>
      <c r="L1527" t="s">
        <v>1071</v>
      </c>
      <c r="M1527" t="s">
        <v>877</v>
      </c>
      <c r="N1527">
        <v>4</v>
      </c>
      <c r="O1527">
        <v>0.81169999999999998</v>
      </c>
    </row>
    <row r="1528" spans="1:15">
      <c r="A1528" s="8">
        <v>38581</v>
      </c>
      <c r="B1528" t="s">
        <v>84</v>
      </c>
      <c r="C1528" t="s">
        <v>496</v>
      </c>
      <c r="D1528">
        <v>6</v>
      </c>
      <c r="E1528">
        <v>71</v>
      </c>
      <c r="F1528" t="s">
        <v>1220</v>
      </c>
      <c r="G1528" t="s">
        <v>861</v>
      </c>
      <c r="H1528" t="s">
        <v>1441</v>
      </c>
      <c r="I1528" t="s">
        <v>1442</v>
      </c>
      <c r="J1528" t="s">
        <v>1443</v>
      </c>
      <c r="L1528" t="s">
        <v>886</v>
      </c>
      <c r="M1528" t="s">
        <v>877</v>
      </c>
      <c r="N1528">
        <v>3</v>
      </c>
      <c r="O1528">
        <v>5.8599999999999999E-2</v>
      </c>
    </row>
    <row r="1529" spans="1:15">
      <c r="A1529" s="8">
        <v>38581</v>
      </c>
      <c r="B1529" t="s">
        <v>84</v>
      </c>
      <c r="C1529" t="s">
        <v>496</v>
      </c>
      <c r="D1529">
        <v>6</v>
      </c>
      <c r="E1529">
        <v>71</v>
      </c>
      <c r="F1529" t="s">
        <v>1220</v>
      </c>
      <c r="G1529" t="s">
        <v>862</v>
      </c>
      <c r="H1529" t="s">
        <v>1444</v>
      </c>
      <c r="I1529" t="s">
        <v>1445</v>
      </c>
      <c r="J1529" t="s">
        <v>1446</v>
      </c>
      <c r="L1529" t="s">
        <v>886</v>
      </c>
      <c r="M1529" t="s">
        <v>877</v>
      </c>
      <c r="N1529">
        <v>3</v>
      </c>
      <c r="O1529">
        <v>0.62570000000000003</v>
      </c>
    </row>
    <row r="1530" spans="1:15">
      <c r="A1530" s="8">
        <v>38581</v>
      </c>
      <c r="B1530" t="s">
        <v>84</v>
      </c>
      <c r="C1530" t="s">
        <v>496</v>
      </c>
      <c r="D1530">
        <v>6</v>
      </c>
      <c r="E1530">
        <v>71</v>
      </c>
      <c r="F1530" t="s">
        <v>1220</v>
      </c>
      <c r="G1530" t="s">
        <v>863</v>
      </c>
      <c r="J1530" t="s">
        <v>1447</v>
      </c>
      <c r="L1530" t="s">
        <v>886</v>
      </c>
      <c r="M1530" t="s">
        <v>877</v>
      </c>
      <c r="N1530">
        <v>4</v>
      </c>
      <c r="O1530">
        <v>4.7999999999999996E-3</v>
      </c>
    </row>
    <row r="1531" spans="1:15">
      <c r="A1531" s="8">
        <v>38581</v>
      </c>
      <c r="B1531" t="s">
        <v>84</v>
      </c>
      <c r="C1531" t="s">
        <v>496</v>
      </c>
      <c r="D1531">
        <v>6</v>
      </c>
      <c r="E1531">
        <v>71</v>
      </c>
      <c r="F1531" t="s">
        <v>1220</v>
      </c>
      <c r="G1531" t="s">
        <v>1219</v>
      </c>
      <c r="H1531" t="s">
        <v>1535</v>
      </c>
      <c r="J1531" t="s">
        <v>1536</v>
      </c>
      <c r="L1531" t="s">
        <v>879</v>
      </c>
      <c r="M1531" t="s">
        <v>877</v>
      </c>
      <c r="N1531">
        <v>1</v>
      </c>
      <c r="O1531">
        <v>0.11119999999999999</v>
      </c>
    </row>
    <row r="1532" spans="1:15">
      <c r="A1532" s="8">
        <v>38581</v>
      </c>
      <c r="B1532" t="s">
        <v>84</v>
      </c>
      <c r="C1532" t="s">
        <v>496</v>
      </c>
      <c r="D1532">
        <v>6</v>
      </c>
      <c r="E1532">
        <v>71</v>
      </c>
      <c r="F1532" t="s">
        <v>1220</v>
      </c>
      <c r="G1532" t="s">
        <v>1088</v>
      </c>
      <c r="K1532" t="s">
        <v>1252</v>
      </c>
      <c r="L1532" t="s">
        <v>879</v>
      </c>
      <c r="M1532" t="s">
        <v>877</v>
      </c>
      <c r="N1532">
        <v>2</v>
      </c>
      <c r="O1532">
        <v>8.5000000000000006E-3</v>
      </c>
    </row>
    <row r="1533" spans="1:15">
      <c r="A1533" s="8">
        <v>38581</v>
      </c>
      <c r="B1533" t="s">
        <v>74</v>
      </c>
      <c r="C1533" t="s">
        <v>496</v>
      </c>
      <c r="D1533">
        <v>6</v>
      </c>
      <c r="E1533">
        <v>71</v>
      </c>
      <c r="F1533" t="s">
        <v>1220</v>
      </c>
      <c r="G1533" t="s">
        <v>873</v>
      </c>
      <c r="J1533" t="s">
        <v>873</v>
      </c>
      <c r="L1533" t="s">
        <v>880</v>
      </c>
      <c r="M1533" t="s">
        <v>877</v>
      </c>
      <c r="N1533">
        <v>3</v>
      </c>
      <c r="O1533">
        <v>1.54E-2</v>
      </c>
    </row>
    <row r="1534" spans="1:15">
      <c r="A1534" s="8">
        <v>38581</v>
      </c>
      <c r="B1534" t="s">
        <v>74</v>
      </c>
      <c r="C1534" t="s">
        <v>496</v>
      </c>
      <c r="D1534">
        <v>6</v>
      </c>
      <c r="E1534">
        <v>71</v>
      </c>
      <c r="F1534" t="s">
        <v>1220</v>
      </c>
      <c r="G1534" t="s">
        <v>1078</v>
      </c>
      <c r="L1534" t="s">
        <v>1093</v>
      </c>
      <c r="M1534" t="s">
        <v>877</v>
      </c>
      <c r="N1534" t="s">
        <v>887</v>
      </c>
      <c r="O1534">
        <v>0.3992</v>
      </c>
    </row>
    <row r="1535" spans="1:15">
      <c r="A1535" s="8">
        <v>38583</v>
      </c>
      <c r="B1535" t="s">
        <v>84</v>
      </c>
      <c r="C1535" t="s">
        <v>496</v>
      </c>
      <c r="D1535">
        <v>11</v>
      </c>
      <c r="E1535">
        <v>76</v>
      </c>
      <c r="F1535" t="s">
        <v>833</v>
      </c>
      <c r="G1535" t="s">
        <v>1000</v>
      </c>
      <c r="L1535" t="s">
        <v>876</v>
      </c>
      <c r="M1535" t="s">
        <v>876</v>
      </c>
      <c r="N1535" t="s">
        <v>887</v>
      </c>
      <c r="O1535">
        <v>0.9081999999999999</v>
      </c>
    </row>
    <row r="1536" spans="1:15">
      <c r="A1536" s="8">
        <v>38583</v>
      </c>
      <c r="B1536" t="s">
        <v>84</v>
      </c>
      <c r="C1536" t="s">
        <v>496</v>
      </c>
      <c r="D1536">
        <v>11</v>
      </c>
      <c r="E1536">
        <v>76</v>
      </c>
      <c r="F1536" t="s">
        <v>833</v>
      </c>
      <c r="G1536" t="s">
        <v>1001</v>
      </c>
      <c r="H1536" t="s">
        <v>1163</v>
      </c>
      <c r="J1536" t="s">
        <v>1164</v>
      </c>
      <c r="L1536" t="s">
        <v>880</v>
      </c>
      <c r="M1536" t="s">
        <v>877</v>
      </c>
      <c r="N1536">
        <v>3</v>
      </c>
      <c r="O1536">
        <v>1.0999999999999677E-2</v>
      </c>
    </row>
    <row r="1537" spans="1:15">
      <c r="A1537" s="8">
        <v>38583</v>
      </c>
      <c r="B1537" t="s">
        <v>84</v>
      </c>
      <c r="C1537" t="s">
        <v>496</v>
      </c>
      <c r="D1537">
        <v>11</v>
      </c>
      <c r="E1537">
        <v>76</v>
      </c>
      <c r="F1537" t="s">
        <v>833</v>
      </c>
      <c r="G1537" t="s">
        <v>1002</v>
      </c>
      <c r="J1537" t="s">
        <v>1165</v>
      </c>
      <c r="L1537" t="s">
        <v>880</v>
      </c>
      <c r="M1537" t="s">
        <v>877</v>
      </c>
      <c r="N1537">
        <v>128</v>
      </c>
      <c r="O1537">
        <v>7.8999999999999737E-2</v>
      </c>
    </row>
    <row r="1538" spans="1:15">
      <c r="A1538" s="8">
        <v>38583</v>
      </c>
      <c r="B1538" t="s">
        <v>84</v>
      </c>
      <c r="C1538" t="s">
        <v>496</v>
      </c>
      <c r="D1538">
        <v>11</v>
      </c>
      <c r="E1538">
        <v>76</v>
      </c>
      <c r="F1538" t="s">
        <v>833</v>
      </c>
      <c r="G1538" t="s">
        <v>1003</v>
      </c>
      <c r="H1538" t="s">
        <v>1003</v>
      </c>
      <c r="I1538" t="s">
        <v>1166</v>
      </c>
      <c r="J1538" t="s">
        <v>1167</v>
      </c>
      <c r="L1538" t="s">
        <v>881</v>
      </c>
      <c r="M1538" t="s">
        <v>877</v>
      </c>
      <c r="N1538">
        <v>7</v>
      </c>
      <c r="O1538">
        <v>1.9887999999999999</v>
      </c>
    </row>
    <row r="1539" spans="1:15">
      <c r="A1539" s="8">
        <v>38583</v>
      </c>
      <c r="B1539" t="s">
        <v>84</v>
      </c>
      <c r="C1539" t="s">
        <v>496</v>
      </c>
      <c r="D1539">
        <v>11</v>
      </c>
      <c r="E1539">
        <v>76</v>
      </c>
      <c r="F1539" t="s">
        <v>833</v>
      </c>
      <c r="G1539" t="s">
        <v>1004</v>
      </c>
      <c r="L1539" t="s">
        <v>876</v>
      </c>
      <c r="M1539" t="s">
        <v>876</v>
      </c>
      <c r="N1539" t="s">
        <v>887</v>
      </c>
      <c r="O1539">
        <v>1.3516999999999999</v>
      </c>
    </row>
    <row r="1540" spans="1:15">
      <c r="A1540" s="8">
        <v>38583</v>
      </c>
      <c r="B1540" t="s">
        <v>84</v>
      </c>
      <c r="C1540" t="s">
        <v>496</v>
      </c>
      <c r="D1540">
        <v>11</v>
      </c>
      <c r="E1540">
        <v>76</v>
      </c>
      <c r="F1540" t="s">
        <v>833</v>
      </c>
      <c r="G1540" t="s">
        <v>1005</v>
      </c>
      <c r="H1540" t="s">
        <v>1168</v>
      </c>
      <c r="I1540" t="s">
        <v>1169</v>
      </c>
      <c r="J1540" t="s">
        <v>1170</v>
      </c>
      <c r="L1540" t="s">
        <v>878</v>
      </c>
      <c r="M1540" t="s">
        <v>877</v>
      </c>
      <c r="N1540">
        <v>1</v>
      </c>
      <c r="O1540">
        <v>7.1000000000003283E-3</v>
      </c>
    </row>
    <row r="1541" spans="1:15">
      <c r="A1541" s="8">
        <v>38583</v>
      </c>
      <c r="B1541" t="s">
        <v>84</v>
      </c>
      <c r="C1541" t="s">
        <v>496</v>
      </c>
      <c r="D1541">
        <v>11</v>
      </c>
      <c r="E1541">
        <v>76</v>
      </c>
      <c r="F1541" t="s">
        <v>833</v>
      </c>
      <c r="G1541" t="s">
        <v>1007</v>
      </c>
      <c r="H1541" t="s">
        <v>1174</v>
      </c>
      <c r="J1541" t="s">
        <v>1175</v>
      </c>
      <c r="L1541" t="s">
        <v>879</v>
      </c>
      <c r="M1541" t="s">
        <v>877</v>
      </c>
      <c r="N1541">
        <v>1</v>
      </c>
      <c r="O1541">
        <v>2.6000000000001577E-3</v>
      </c>
    </row>
    <row r="1542" spans="1:15">
      <c r="A1542" s="8">
        <v>38583</v>
      </c>
      <c r="B1542" t="s">
        <v>84</v>
      </c>
      <c r="C1542" t="s">
        <v>496</v>
      </c>
      <c r="D1542">
        <v>11</v>
      </c>
      <c r="E1542">
        <v>76</v>
      </c>
      <c r="F1542" t="s">
        <v>833</v>
      </c>
      <c r="G1542" t="s">
        <v>1081</v>
      </c>
      <c r="H1542" t="s">
        <v>1521</v>
      </c>
      <c r="I1542" t="s">
        <v>1522</v>
      </c>
      <c r="J1542" t="s">
        <v>1523</v>
      </c>
      <c r="L1542" t="s">
        <v>879</v>
      </c>
      <c r="M1542" t="s">
        <v>877</v>
      </c>
      <c r="N1542">
        <v>1</v>
      </c>
      <c r="O1542">
        <v>0.11050000000000004</v>
      </c>
    </row>
    <row r="1543" spans="1:15">
      <c r="A1543" s="8">
        <v>38583</v>
      </c>
      <c r="B1543" t="s">
        <v>84</v>
      </c>
      <c r="C1543" t="s">
        <v>496</v>
      </c>
      <c r="D1543">
        <v>11</v>
      </c>
      <c r="E1543">
        <v>76</v>
      </c>
      <c r="F1543" t="s">
        <v>833</v>
      </c>
      <c r="G1543" t="s">
        <v>1075</v>
      </c>
      <c r="L1543" t="s">
        <v>1092</v>
      </c>
      <c r="M1543" t="s">
        <v>877</v>
      </c>
      <c r="N1543" t="s">
        <v>887</v>
      </c>
      <c r="O1543">
        <v>34.3337</v>
      </c>
    </row>
    <row r="1544" spans="1:15">
      <c r="A1544" s="8">
        <v>38583</v>
      </c>
      <c r="B1544" t="s">
        <v>84</v>
      </c>
      <c r="C1544" t="s">
        <v>496</v>
      </c>
      <c r="D1544">
        <v>11</v>
      </c>
      <c r="E1544">
        <v>76</v>
      </c>
      <c r="F1544" t="s">
        <v>833</v>
      </c>
      <c r="G1544" t="s">
        <v>952</v>
      </c>
      <c r="H1544" t="s">
        <v>1366</v>
      </c>
      <c r="I1544" t="s">
        <v>1367</v>
      </c>
      <c r="J1544" t="s">
        <v>1368</v>
      </c>
      <c r="K1544" t="s">
        <v>1369</v>
      </c>
      <c r="L1544" t="s">
        <v>881</v>
      </c>
      <c r="M1544" t="s">
        <v>877</v>
      </c>
      <c r="N1544">
        <v>1</v>
      </c>
      <c r="O1544">
        <v>3.1097000000000001</v>
      </c>
    </row>
    <row r="1545" spans="1:15">
      <c r="A1545" s="8">
        <v>38583</v>
      </c>
      <c r="B1545" t="s">
        <v>84</v>
      </c>
      <c r="C1545" t="s">
        <v>496</v>
      </c>
      <c r="D1545">
        <v>11</v>
      </c>
      <c r="E1545">
        <v>76</v>
      </c>
      <c r="F1545" t="s">
        <v>833</v>
      </c>
      <c r="G1545" t="s">
        <v>1082</v>
      </c>
      <c r="H1545" t="s">
        <v>1524</v>
      </c>
      <c r="I1545" t="s">
        <v>1525</v>
      </c>
      <c r="J1545" t="s">
        <v>1526</v>
      </c>
      <c r="L1545" t="s">
        <v>881</v>
      </c>
      <c r="M1545" t="s">
        <v>877</v>
      </c>
      <c r="N1545">
        <v>11</v>
      </c>
      <c r="O1545">
        <v>0.22270000000000001</v>
      </c>
    </row>
    <row r="1546" spans="1:15">
      <c r="A1546" s="8">
        <v>38583</v>
      </c>
      <c r="B1546" t="s">
        <v>84</v>
      </c>
      <c r="C1546" t="s">
        <v>496</v>
      </c>
      <c r="D1546">
        <v>11</v>
      </c>
      <c r="E1546">
        <v>76</v>
      </c>
      <c r="F1546" t="s">
        <v>833</v>
      </c>
      <c r="G1546" t="s">
        <v>1209</v>
      </c>
      <c r="H1546" t="s">
        <v>1524</v>
      </c>
      <c r="I1546" t="s">
        <v>1525</v>
      </c>
      <c r="J1546" t="s">
        <v>1526</v>
      </c>
      <c r="L1546" t="s">
        <v>881</v>
      </c>
      <c r="M1546" t="s">
        <v>877</v>
      </c>
      <c r="N1546">
        <v>1</v>
      </c>
      <c r="O1546">
        <v>0.62819999999999998</v>
      </c>
    </row>
    <row r="1547" spans="1:15">
      <c r="A1547" s="8">
        <v>38583</v>
      </c>
      <c r="B1547" t="s">
        <v>84</v>
      </c>
      <c r="C1547" t="s">
        <v>496</v>
      </c>
      <c r="D1547">
        <v>11</v>
      </c>
      <c r="E1547">
        <v>76</v>
      </c>
      <c r="F1547" t="s">
        <v>833</v>
      </c>
      <c r="G1547" t="s">
        <v>1009</v>
      </c>
      <c r="H1547" t="s">
        <v>1377</v>
      </c>
      <c r="J1547" t="s">
        <v>1009</v>
      </c>
      <c r="L1547" t="s">
        <v>880</v>
      </c>
      <c r="M1547" t="s">
        <v>877</v>
      </c>
      <c r="N1547">
        <v>3</v>
      </c>
      <c r="O1547">
        <v>8.1999999999999851E-3</v>
      </c>
    </row>
    <row r="1548" spans="1:15">
      <c r="A1548" s="8">
        <v>38583</v>
      </c>
      <c r="B1548" t="s">
        <v>84</v>
      </c>
      <c r="C1548" t="s">
        <v>496</v>
      </c>
      <c r="D1548">
        <v>11</v>
      </c>
      <c r="E1548">
        <v>76</v>
      </c>
      <c r="F1548" t="s">
        <v>833</v>
      </c>
      <c r="G1548" t="s">
        <v>1210</v>
      </c>
      <c r="H1548" t="s">
        <v>1210</v>
      </c>
      <c r="I1548" t="s">
        <v>1655</v>
      </c>
      <c r="J1548" t="s">
        <v>1276</v>
      </c>
      <c r="L1548" t="s">
        <v>881</v>
      </c>
      <c r="M1548" t="s">
        <v>877</v>
      </c>
      <c r="N1548">
        <v>1</v>
      </c>
      <c r="O1548">
        <v>0.38700000000000001</v>
      </c>
    </row>
    <row r="1549" spans="1:15">
      <c r="A1549" s="8">
        <v>38583</v>
      </c>
      <c r="B1549" t="s">
        <v>84</v>
      </c>
      <c r="C1549" t="s">
        <v>496</v>
      </c>
      <c r="D1549">
        <v>11</v>
      </c>
      <c r="E1549">
        <v>76</v>
      </c>
      <c r="F1549" t="s">
        <v>833</v>
      </c>
      <c r="G1549" t="s">
        <v>890</v>
      </c>
      <c r="H1549" t="s">
        <v>1260</v>
      </c>
      <c r="I1549" t="s">
        <v>1261</v>
      </c>
      <c r="J1549" t="s">
        <v>1262</v>
      </c>
      <c r="L1549" t="s">
        <v>1070</v>
      </c>
      <c r="M1549" t="s">
        <v>877</v>
      </c>
      <c r="N1549">
        <v>1</v>
      </c>
      <c r="O1549">
        <v>0.43579999999999997</v>
      </c>
    </row>
    <row r="1550" spans="1:15">
      <c r="A1550" s="8">
        <v>38583</v>
      </c>
      <c r="B1550" t="s">
        <v>84</v>
      </c>
      <c r="C1550" t="s">
        <v>496</v>
      </c>
      <c r="D1550">
        <v>11</v>
      </c>
      <c r="E1550">
        <v>76</v>
      </c>
      <c r="F1550" t="s">
        <v>833</v>
      </c>
      <c r="G1550" t="s">
        <v>891</v>
      </c>
      <c r="H1550" t="s">
        <v>1263</v>
      </c>
      <c r="J1550" t="s">
        <v>1264</v>
      </c>
      <c r="L1550" t="s">
        <v>1070</v>
      </c>
      <c r="M1550" t="s">
        <v>877</v>
      </c>
      <c r="N1550">
        <v>1</v>
      </c>
      <c r="O1550">
        <v>9.770000000000012E-2</v>
      </c>
    </row>
    <row r="1551" spans="1:15">
      <c r="A1551" s="8">
        <v>38583</v>
      </c>
      <c r="B1551" t="s">
        <v>84</v>
      </c>
      <c r="C1551" t="s">
        <v>496</v>
      </c>
      <c r="D1551">
        <v>11</v>
      </c>
      <c r="E1551">
        <v>76</v>
      </c>
      <c r="F1551" t="s">
        <v>833</v>
      </c>
      <c r="G1551" t="s">
        <v>1106</v>
      </c>
      <c r="H1551" t="s">
        <v>1559</v>
      </c>
      <c r="I1551" t="s">
        <v>1560</v>
      </c>
      <c r="J1551" t="s">
        <v>1561</v>
      </c>
      <c r="L1551" t="s">
        <v>1070</v>
      </c>
      <c r="M1551" t="s">
        <v>877</v>
      </c>
      <c r="N1551">
        <v>4</v>
      </c>
      <c r="O1551">
        <v>3.8000000000000256E-3</v>
      </c>
    </row>
    <row r="1552" spans="1:15">
      <c r="A1552" s="8">
        <v>38583</v>
      </c>
      <c r="B1552" t="s">
        <v>84</v>
      </c>
      <c r="C1552" t="s">
        <v>496</v>
      </c>
      <c r="D1552">
        <v>11</v>
      </c>
      <c r="E1552">
        <v>76</v>
      </c>
      <c r="F1552" t="s">
        <v>833</v>
      </c>
      <c r="G1552" t="s">
        <v>962</v>
      </c>
      <c r="H1552" t="s">
        <v>1603</v>
      </c>
      <c r="I1552" t="s">
        <v>1604</v>
      </c>
      <c r="J1552" t="s">
        <v>1605</v>
      </c>
      <c r="K1552" t="s">
        <v>1606</v>
      </c>
      <c r="L1552" t="s">
        <v>882</v>
      </c>
      <c r="M1552" t="s">
        <v>877</v>
      </c>
      <c r="N1552">
        <v>1</v>
      </c>
      <c r="O1552">
        <v>9.1999999999999998E-3</v>
      </c>
    </row>
    <row r="1553" spans="1:15">
      <c r="A1553" s="8">
        <v>38583</v>
      </c>
      <c r="B1553" t="s">
        <v>84</v>
      </c>
      <c r="C1553" t="s">
        <v>496</v>
      </c>
      <c r="D1553">
        <v>11</v>
      </c>
      <c r="E1553">
        <v>76</v>
      </c>
      <c r="F1553" t="s">
        <v>833</v>
      </c>
      <c r="G1553" t="s">
        <v>1011</v>
      </c>
      <c r="H1553" t="s">
        <v>1382</v>
      </c>
      <c r="I1553" t="s">
        <v>1383</v>
      </c>
      <c r="J1553" t="s">
        <v>1384</v>
      </c>
      <c r="L1553" t="s">
        <v>882</v>
      </c>
      <c r="M1553" t="s">
        <v>877</v>
      </c>
      <c r="N1553">
        <v>1</v>
      </c>
      <c r="O1553">
        <v>1E-4</v>
      </c>
    </row>
    <row r="1554" spans="1:15">
      <c r="A1554" s="8">
        <v>38583</v>
      </c>
      <c r="B1554" t="s">
        <v>84</v>
      </c>
      <c r="C1554" t="s">
        <v>496</v>
      </c>
      <c r="D1554">
        <v>11</v>
      </c>
      <c r="E1554">
        <v>76</v>
      </c>
      <c r="F1554" t="s">
        <v>833</v>
      </c>
      <c r="G1554" t="s">
        <v>1014</v>
      </c>
      <c r="H1554" t="s">
        <v>1391</v>
      </c>
      <c r="J1554" t="s">
        <v>1392</v>
      </c>
      <c r="L1554" t="s">
        <v>880</v>
      </c>
      <c r="M1554" t="s">
        <v>877</v>
      </c>
      <c r="N1554">
        <v>3</v>
      </c>
      <c r="O1554">
        <v>2.8000000000001357E-3</v>
      </c>
    </row>
    <row r="1555" spans="1:15">
      <c r="A1555" s="8">
        <v>38583</v>
      </c>
      <c r="B1555" t="s">
        <v>84</v>
      </c>
      <c r="C1555" t="s">
        <v>496</v>
      </c>
      <c r="D1555">
        <v>11</v>
      </c>
      <c r="E1555">
        <v>76</v>
      </c>
      <c r="F1555" t="s">
        <v>833</v>
      </c>
      <c r="G1555" t="s">
        <v>1620</v>
      </c>
      <c r="H1555" t="s">
        <v>1504</v>
      </c>
      <c r="I1555" t="s">
        <v>1505</v>
      </c>
      <c r="J1555" t="s">
        <v>1621</v>
      </c>
      <c r="K1555" t="s">
        <v>1534</v>
      </c>
      <c r="L1555" t="s">
        <v>883</v>
      </c>
      <c r="M1555" t="s">
        <v>883</v>
      </c>
      <c r="N1555">
        <v>2</v>
      </c>
      <c r="O1555">
        <v>2.48999999999997E-2</v>
      </c>
    </row>
    <row r="1556" spans="1:15">
      <c r="A1556" s="8">
        <v>38583</v>
      </c>
      <c r="B1556" t="s">
        <v>84</v>
      </c>
      <c r="C1556" t="s">
        <v>496</v>
      </c>
      <c r="D1556">
        <v>11</v>
      </c>
      <c r="E1556">
        <v>76</v>
      </c>
      <c r="F1556" t="s">
        <v>833</v>
      </c>
      <c r="G1556" t="s">
        <v>1016</v>
      </c>
      <c r="H1556" t="s">
        <v>1393</v>
      </c>
      <c r="J1556" t="s">
        <v>1394</v>
      </c>
      <c r="L1556" t="s">
        <v>1191</v>
      </c>
      <c r="M1556" t="s">
        <v>877</v>
      </c>
      <c r="N1556">
        <v>6</v>
      </c>
      <c r="O1556">
        <v>1.77E-2</v>
      </c>
    </row>
    <row r="1557" spans="1:15">
      <c r="A1557" s="8">
        <v>38583</v>
      </c>
      <c r="B1557" t="s">
        <v>84</v>
      </c>
      <c r="C1557" t="s">
        <v>496</v>
      </c>
      <c r="D1557">
        <v>11</v>
      </c>
      <c r="E1557">
        <v>76</v>
      </c>
      <c r="F1557" t="s">
        <v>833</v>
      </c>
      <c r="G1557" t="s">
        <v>1017</v>
      </c>
      <c r="K1557" t="s">
        <v>1395</v>
      </c>
      <c r="L1557" t="s">
        <v>881</v>
      </c>
      <c r="M1557" t="s">
        <v>877</v>
      </c>
      <c r="N1557">
        <v>86</v>
      </c>
      <c r="O1557">
        <v>2.8100000000000236E-2</v>
      </c>
    </row>
    <row r="1558" spans="1:15">
      <c r="A1558" s="8">
        <v>38583</v>
      </c>
      <c r="B1558" t="s">
        <v>84</v>
      </c>
      <c r="C1558" t="s">
        <v>496</v>
      </c>
      <c r="D1558">
        <v>11</v>
      </c>
      <c r="E1558">
        <v>76</v>
      </c>
      <c r="F1558" t="s">
        <v>833</v>
      </c>
      <c r="G1558" t="s">
        <v>1018</v>
      </c>
      <c r="H1558" t="s">
        <v>1396</v>
      </c>
      <c r="I1558" t="s">
        <v>1397</v>
      </c>
      <c r="J1558" t="s">
        <v>1398</v>
      </c>
      <c r="L1558" t="s">
        <v>884</v>
      </c>
      <c r="M1558" t="s">
        <v>877</v>
      </c>
      <c r="N1558">
        <v>7</v>
      </c>
      <c r="O1558">
        <v>4.9799999999999997E-2</v>
      </c>
    </row>
    <row r="1559" spans="1:15">
      <c r="A1559" s="8">
        <v>38583</v>
      </c>
      <c r="B1559" t="s">
        <v>84</v>
      </c>
      <c r="C1559" t="s">
        <v>496</v>
      </c>
      <c r="D1559">
        <v>11</v>
      </c>
      <c r="E1559">
        <v>76</v>
      </c>
      <c r="F1559" t="s">
        <v>833</v>
      </c>
      <c r="G1559" t="s">
        <v>1019</v>
      </c>
      <c r="H1559" t="s">
        <v>1399</v>
      </c>
      <c r="I1559" t="s">
        <v>1400</v>
      </c>
      <c r="J1559" t="s">
        <v>1401</v>
      </c>
      <c r="L1559" t="s">
        <v>881</v>
      </c>
      <c r="M1559" t="s">
        <v>877</v>
      </c>
      <c r="N1559">
        <v>1</v>
      </c>
      <c r="O1559">
        <v>8.0000000000000004E-4</v>
      </c>
    </row>
    <row r="1560" spans="1:15">
      <c r="A1560" s="8">
        <v>38583</v>
      </c>
      <c r="B1560" t="s">
        <v>84</v>
      </c>
      <c r="C1560" t="s">
        <v>496</v>
      </c>
      <c r="D1560">
        <v>11</v>
      </c>
      <c r="E1560">
        <v>76</v>
      </c>
      <c r="F1560" t="s">
        <v>833</v>
      </c>
      <c r="G1560" t="s">
        <v>1020</v>
      </c>
      <c r="H1560" t="s">
        <v>1176</v>
      </c>
      <c r="J1560" t="s">
        <v>1376</v>
      </c>
      <c r="L1560" t="s">
        <v>881</v>
      </c>
      <c r="M1560" t="s">
        <v>877</v>
      </c>
      <c r="N1560">
        <v>1</v>
      </c>
      <c r="O1560">
        <v>1.06E-2</v>
      </c>
    </row>
    <row r="1561" spans="1:15">
      <c r="A1561" s="8">
        <v>38583</v>
      </c>
      <c r="B1561" t="s">
        <v>84</v>
      </c>
      <c r="C1561" t="s">
        <v>496</v>
      </c>
      <c r="D1561">
        <v>11</v>
      </c>
      <c r="E1561">
        <v>76</v>
      </c>
      <c r="F1561" t="s">
        <v>833</v>
      </c>
      <c r="G1561" t="s">
        <v>1021</v>
      </c>
      <c r="H1561" t="s">
        <v>1402</v>
      </c>
      <c r="J1561" t="s">
        <v>1403</v>
      </c>
      <c r="L1561" t="s">
        <v>880</v>
      </c>
      <c r="M1561" t="s">
        <v>877</v>
      </c>
      <c r="N1561">
        <v>1</v>
      </c>
      <c r="O1561">
        <v>0.99170000000000003</v>
      </c>
    </row>
    <row r="1562" spans="1:15">
      <c r="A1562" s="8">
        <v>38583</v>
      </c>
      <c r="B1562" t="s">
        <v>84</v>
      </c>
      <c r="C1562" t="s">
        <v>496</v>
      </c>
      <c r="D1562">
        <v>11</v>
      </c>
      <c r="E1562">
        <v>76</v>
      </c>
      <c r="F1562" t="s">
        <v>833</v>
      </c>
      <c r="G1562" t="s">
        <v>1022</v>
      </c>
      <c r="H1562" t="s">
        <v>1404</v>
      </c>
      <c r="I1562" t="s">
        <v>1405</v>
      </c>
      <c r="J1562" t="s">
        <v>1406</v>
      </c>
      <c r="K1562" t="s">
        <v>1407</v>
      </c>
      <c r="L1562" t="s">
        <v>880</v>
      </c>
      <c r="M1562" t="s">
        <v>877</v>
      </c>
      <c r="N1562">
        <v>59</v>
      </c>
      <c r="O1562">
        <v>5.45E-2</v>
      </c>
    </row>
    <row r="1563" spans="1:15">
      <c r="A1563" s="8">
        <v>38583</v>
      </c>
      <c r="B1563" t="s">
        <v>84</v>
      </c>
      <c r="C1563" t="s">
        <v>496</v>
      </c>
      <c r="D1563">
        <v>11</v>
      </c>
      <c r="E1563">
        <v>76</v>
      </c>
      <c r="F1563" t="s">
        <v>833</v>
      </c>
      <c r="G1563" t="s">
        <v>1023</v>
      </c>
      <c r="H1563" t="s">
        <v>1408</v>
      </c>
      <c r="I1563" t="s">
        <v>1409</v>
      </c>
      <c r="J1563" t="s">
        <v>1410</v>
      </c>
      <c r="L1563" t="s">
        <v>882</v>
      </c>
      <c r="M1563" t="s">
        <v>877</v>
      </c>
      <c r="N1563">
        <v>18</v>
      </c>
      <c r="O1563">
        <v>5.7999999999999996E-3</v>
      </c>
    </row>
    <row r="1564" spans="1:15">
      <c r="A1564" s="8">
        <v>38583</v>
      </c>
      <c r="B1564" t="s">
        <v>84</v>
      </c>
      <c r="C1564" t="s">
        <v>496</v>
      </c>
      <c r="D1564">
        <v>11</v>
      </c>
      <c r="E1564">
        <v>76</v>
      </c>
      <c r="F1564" t="s">
        <v>833</v>
      </c>
      <c r="G1564" t="s">
        <v>1102</v>
      </c>
      <c r="H1564" t="s">
        <v>1553</v>
      </c>
      <c r="J1564" t="s">
        <v>1554</v>
      </c>
      <c r="K1564" t="s">
        <v>1275</v>
      </c>
      <c r="L1564" t="s">
        <v>881</v>
      </c>
      <c r="M1564" t="s">
        <v>877</v>
      </c>
      <c r="N1564">
        <v>54</v>
      </c>
      <c r="O1564">
        <v>2.53E-2</v>
      </c>
    </row>
    <row r="1565" spans="1:15">
      <c r="A1565" s="8">
        <v>38583</v>
      </c>
      <c r="B1565" t="s">
        <v>84</v>
      </c>
      <c r="C1565" t="s">
        <v>496</v>
      </c>
      <c r="D1565">
        <v>11</v>
      </c>
      <c r="E1565">
        <v>76</v>
      </c>
      <c r="F1565" t="s">
        <v>833</v>
      </c>
      <c r="G1565" t="s">
        <v>895</v>
      </c>
      <c r="H1565" t="s">
        <v>1411</v>
      </c>
      <c r="I1565" t="s">
        <v>1530</v>
      </c>
      <c r="J1565" t="s">
        <v>1413</v>
      </c>
      <c r="K1565" t="s">
        <v>1414</v>
      </c>
      <c r="L1565" t="s">
        <v>880</v>
      </c>
      <c r="M1565" t="s">
        <v>877</v>
      </c>
      <c r="N1565">
        <v>12</v>
      </c>
      <c r="O1565">
        <v>0.14560000000000001</v>
      </c>
    </row>
    <row r="1566" spans="1:15">
      <c r="A1566" s="8">
        <v>38583</v>
      </c>
      <c r="B1566" t="s">
        <v>84</v>
      </c>
      <c r="C1566" t="s">
        <v>496</v>
      </c>
      <c r="D1566">
        <v>11</v>
      </c>
      <c r="E1566">
        <v>76</v>
      </c>
      <c r="F1566" t="s">
        <v>833</v>
      </c>
      <c r="G1566" t="s">
        <v>1026</v>
      </c>
      <c r="K1566" t="s">
        <v>1417</v>
      </c>
      <c r="L1566" t="s">
        <v>880</v>
      </c>
      <c r="M1566" t="s">
        <v>877</v>
      </c>
      <c r="N1566">
        <v>8</v>
      </c>
      <c r="O1566">
        <v>1.11E-2</v>
      </c>
    </row>
    <row r="1567" spans="1:15">
      <c r="A1567" s="8">
        <v>38583</v>
      </c>
      <c r="B1567" t="s">
        <v>84</v>
      </c>
      <c r="C1567" t="s">
        <v>496</v>
      </c>
      <c r="D1567">
        <v>11</v>
      </c>
      <c r="E1567">
        <v>76</v>
      </c>
      <c r="F1567" t="s">
        <v>833</v>
      </c>
      <c r="G1567" t="s">
        <v>897</v>
      </c>
      <c r="H1567" t="s">
        <v>1085</v>
      </c>
      <c r="J1567" t="s">
        <v>1276</v>
      </c>
      <c r="L1567" t="s">
        <v>882</v>
      </c>
      <c r="M1567" t="s">
        <v>877</v>
      </c>
      <c r="N1567">
        <v>6</v>
      </c>
      <c r="O1567">
        <v>0.87309999999999999</v>
      </c>
    </row>
    <row r="1568" spans="1:15">
      <c r="A1568" s="8">
        <v>38583</v>
      </c>
      <c r="B1568" t="s">
        <v>84</v>
      </c>
      <c r="C1568" t="s">
        <v>496</v>
      </c>
      <c r="D1568">
        <v>11</v>
      </c>
      <c r="E1568">
        <v>76</v>
      </c>
      <c r="F1568" t="s">
        <v>833</v>
      </c>
      <c r="G1568" t="s">
        <v>1027</v>
      </c>
      <c r="H1568" t="s">
        <v>1420</v>
      </c>
      <c r="J1568" t="s">
        <v>1421</v>
      </c>
      <c r="L1568" t="s">
        <v>881</v>
      </c>
      <c r="M1568" t="s">
        <v>877</v>
      </c>
      <c r="N1568">
        <v>6</v>
      </c>
      <c r="O1568">
        <v>5.3E-3</v>
      </c>
    </row>
    <row r="1569" spans="1:15">
      <c r="A1569" s="8">
        <v>38583</v>
      </c>
      <c r="B1569" t="s">
        <v>84</v>
      </c>
      <c r="C1569" t="s">
        <v>496</v>
      </c>
      <c r="D1569">
        <v>11</v>
      </c>
      <c r="E1569">
        <v>76</v>
      </c>
      <c r="F1569" t="s">
        <v>833</v>
      </c>
      <c r="G1569" t="s">
        <v>1028</v>
      </c>
      <c r="H1569" t="s">
        <v>1418</v>
      </c>
      <c r="J1569" t="s">
        <v>1419</v>
      </c>
      <c r="L1569" t="s">
        <v>881</v>
      </c>
      <c r="M1569" t="s">
        <v>877</v>
      </c>
      <c r="N1569">
        <v>16</v>
      </c>
      <c r="O1569">
        <v>3.1099999999999999E-2</v>
      </c>
    </row>
    <row r="1570" spans="1:15">
      <c r="A1570" s="8">
        <v>38583</v>
      </c>
      <c r="B1570" t="s">
        <v>84</v>
      </c>
      <c r="C1570" t="s">
        <v>496</v>
      </c>
      <c r="D1570">
        <v>11</v>
      </c>
      <c r="E1570">
        <v>76</v>
      </c>
      <c r="F1570" t="s">
        <v>833</v>
      </c>
      <c r="G1570" t="s">
        <v>1029</v>
      </c>
      <c r="H1570" t="s">
        <v>1422</v>
      </c>
      <c r="I1570" t="s">
        <v>1423</v>
      </c>
      <c r="J1570" t="s">
        <v>1424</v>
      </c>
      <c r="L1570" t="s">
        <v>881</v>
      </c>
      <c r="M1570" t="s">
        <v>877</v>
      </c>
      <c r="N1570">
        <v>1</v>
      </c>
      <c r="O1570">
        <v>9.9000000000000008E-3</v>
      </c>
    </row>
    <row r="1571" spans="1:15">
      <c r="A1571" s="8">
        <v>38583</v>
      </c>
      <c r="B1571" t="s">
        <v>84</v>
      </c>
      <c r="C1571" t="s">
        <v>496</v>
      </c>
      <c r="D1571">
        <v>11</v>
      </c>
      <c r="E1571">
        <v>76</v>
      </c>
      <c r="F1571" t="s">
        <v>833</v>
      </c>
      <c r="G1571" t="s">
        <v>1030</v>
      </c>
      <c r="H1571" t="s">
        <v>1422</v>
      </c>
      <c r="I1571" t="s">
        <v>1423</v>
      </c>
      <c r="J1571" t="s">
        <v>1424</v>
      </c>
      <c r="L1571" t="s">
        <v>881</v>
      </c>
      <c r="M1571" t="s">
        <v>877</v>
      </c>
      <c r="N1571">
        <v>3</v>
      </c>
      <c r="O1571">
        <v>0.21060000000000001</v>
      </c>
    </row>
    <row r="1572" spans="1:15">
      <c r="A1572" s="8">
        <v>38583</v>
      </c>
      <c r="B1572" t="s">
        <v>84</v>
      </c>
      <c r="C1572" t="s">
        <v>496</v>
      </c>
      <c r="D1572">
        <v>11</v>
      </c>
      <c r="E1572">
        <v>76</v>
      </c>
      <c r="F1572" t="s">
        <v>833</v>
      </c>
      <c r="G1572" t="s">
        <v>1032</v>
      </c>
      <c r="H1572" t="s">
        <v>1426</v>
      </c>
      <c r="J1572" t="s">
        <v>1427</v>
      </c>
      <c r="L1572" t="s">
        <v>881</v>
      </c>
      <c r="M1572" t="s">
        <v>877</v>
      </c>
      <c r="N1572">
        <v>4</v>
      </c>
      <c r="O1572">
        <v>7.5899999999999995E-2</v>
      </c>
    </row>
    <row r="1573" spans="1:15">
      <c r="A1573" s="8">
        <v>38583</v>
      </c>
      <c r="B1573" t="s">
        <v>84</v>
      </c>
      <c r="C1573" t="s">
        <v>496</v>
      </c>
      <c r="D1573">
        <v>11</v>
      </c>
      <c r="E1573">
        <v>76</v>
      </c>
      <c r="F1573" t="s">
        <v>833</v>
      </c>
      <c r="G1573" t="s">
        <v>1033</v>
      </c>
      <c r="H1573" t="s">
        <v>966</v>
      </c>
      <c r="J1573" t="s">
        <v>1428</v>
      </c>
      <c r="L1573" t="s">
        <v>880</v>
      </c>
      <c r="M1573" t="s">
        <v>877</v>
      </c>
      <c r="N1573">
        <v>7</v>
      </c>
      <c r="O1573">
        <v>4.2700000000000002E-2</v>
      </c>
    </row>
    <row r="1574" spans="1:15">
      <c r="A1574" s="8">
        <v>38583</v>
      </c>
      <c r="B1574" t="s">
        <v>84</v>
      </c>
      <c r="C1574" t="s">
        <v>496</v>
      </c>
      <c r="D1574">
        <v>11</v>
      </c>
      <c r="E1574">
        <v>76</v>
      </c>
      <c r="F1574" t="s">
        <v>833</v>
      </c>
      <c r="G1574" t="s">
        <v>898</v>
      </c>
      <c r="H1574" t="s">
        <v>1278</v>
      </c>
      <c r="I1574" t="s">
        <v>1279</v>
      </c>
      <c r="J1574" t="s">
        <v>1427</v>
      </c>
      <c r="L1574" t="s">
        <v>881</v>
      </c>
      <c r="M1574" t="s">
        <v>877</v>
      </c>
      <c r="N1574">
        <v>1</v>
      </c>
      <c r="O1574">
        <v>0.42430000000000001</v>
      </c>
    </row>
    <row r="1575" spans="1:15">
      <c r="A1575" s="8">
        <v>38583</v>
      </c>
      <c r="B1575" t="s">
        <v>84</v>
      </c>
      <c r="C1575" t="s">
        <v>496</v>
      </c>
      <c r="D1575">
        <v>11</v>
      </c>
      <c r="E1575">
        <v>76</v>
      </c>
      <c r="F1575" t="s">
        <v>833</v>
      </c>
      <c r="G1575" t="s">
        <v>1034</v>
      </c>
      <c r="H1575" t="s">
        <v>1429</v>
      </c>
      <c r="I1575" t="s">
        <v>1430</v>
      </c>
      <c r="J1575" t="s">
        <v>1431</v>
      </c>
      <c r="L1575" t="s">
        <v>880</v>
      </c>
      <c r="M1575" t="s">
        <v>877</v>
      </c>
      <c r="N1575">
        <v>7</v>
      </c>
      <c r="O1575">
        <v>9.9500000000000005E-2</v>
      </c>
    </row>
    <row r="1576" spans="1:15">
      <c r="A1576" s="8">
        <v>38583</v>
      </c>
      <c r="B1576" t="s">
        <v>84</v>
      </c>
      <c r="C1576" t="s">
        <v>496</v>
      </c>
      <c r="D1576">
        <v>11</v>
      </c>
      <c r="E1576">
        <v>76</v>
      </c>
      <c r="F1576" t="s">
        <v>833</v>
      </c>
      <c r="G1576" t="s">
        <v>1035</v>
      </c>
      <c r="J1576" t="s">
        <v>1432</v>
      </c>
      <c r="K1576" t="s">
        <v>1433</v>
      </c>
      <c r="L1576" t="s">
        <v>881</v>
      </c>
      <c r="M1576" t="s">
        <v>877</v>
      </c>
      <c r="N1576">
        <v>23</v>
      </c>
      <c r="O1576">
        <v>1.5100000000000001E-2</v>
      </c>
    </row>
    <row r="1577" spans="1:15">
      <c r="A1577" s="8">
        <v>38583</v>
      </c>
      <c r="B1577" t="s">
        <v>84</v>
      </c>
      <c r="C1577" t="s">
        <v>496</v>
      </c>
      <c r="D1577">
        <v>11</v>
      </c>
      <c r="E1577">
        <v>76</v>
      </c>
      <c r="F1577" t="s">
        <v>833</v>
      </c>
      <c r="G1577" t="s">
        <v>1036</v>
      </c>
      <c r="K1577" t="s">
        <v>1434</v>
      </c>
      <c r="L1577" t="s">
        <v>882</v>
      </c>
      <c r="M1577" t="s">
        <v>877</v>
      </c>
      <c r="N1577">
        <v>10</v>
      </c>
      <c r="O1577">
        <v>1.9000000000000128E-3</v>
      </c>
    </row>
    <row r="1578" spans="1:15">
      <c r="A1578" s="8">
        <v>38583</v>
      </c>
      <c r="B1578" t="s">
        <v>84</v>
      </c>
      <c r="C1578" t="s">
        <v>496</v>
      </c>
      <c r="D1578">
        <v>11</v>
      </c>
      <c r="E1578">
        <v>76</v>
      </c>
      <c r="F1578" t="s">
        <v>833</v>
      </c>
      <c r="G1578" t="s">
        <v>1084</v>
      </c>
      <c r="K1578" t="s">
        <v>1534</v>
      </c>
      <c r="L1578" t="s">
        <v>885</v>
      </c>
      <c r="M1578" t="s">
        <v>877</v>
      </c>
      <c r="N1578">
        <v>22</v>
      </c>
      <c r="O1578">
        <v>0.14929999999999991</v>
      </c>
    </row>
    <row r="1579" spans="1:15">
      <c r="A1579" s="8">
        <v>38583</v>
      </c>
      <c r="B1579" t="s">
        <v>84</v>
      </c>
      <c r="C1579" t="s">
        <v>496</v>
      </c>
      <c r="D1579">
        <v>11</v>
      </c>
      <c r="E1579">
        <v>76</v>
      </c>
      <c r="F1579" t="s">
        <v>833</v>
      </c>
      <c r="G1579" t="s">
        <v>1062</v>
      </c>
      <c r="H1579" t="s">
        <v>1280</v>
      </c>
      <c r="I1579" t="s">
        <v>1498</v>
      </c>
      <c r="J1579" t="s">
        <v>1499</v>
      </c>
      <c r="L1579" t="s">
        <v>1094</v>
      </c>
      <c r="M1579" t="s">
        <v>877</v>
      </c>
      <c r="N1579">
        <v>3</v>
      </c>
      <c r="O1579">
        <v>0.30980000000000008</v>
      </c>
    </row>
    <row r="1580" spans="1:15">
      <c r="A1580" s="8">
        <v>38583</v>
      </c>
      <c r="B1580" t="s">
        <v>84</v>
      </c>
      <c r="C1580" t="s">
        <v>496</v>
      </c>
      <c r="D1580">
        <v>11</v>
      </c>
      <c r="E1580">
        <v>76</v>
      </c>
      <c r="F1580" t="s">
        <v>833</v>
      </c>
      <c r="G1580" t="s">
        <v>1063</v>
      </c>
      <c r="H1580" t="s">
        <v>1500</v>
      </c>
      <c r="I1580" t="s">
        <v>1501</v>
      </c>
      <c r="J1580" t="s">
        <v>1502</v>
      </c>
      <c r="L1580" t="s">
        <v>1071</v>
      </c>
      <c r="M1580" t="s">
        <v>877</v>
      </c>
      <c r="N1580">
        <v>23</v>
      </c>
      <c r="O1580">
        <v>7.6399999999999996E-2</v>
      </c>
    </row>
    <row r="1581" spans="1:15">
      <c r="A1581" s="8">
        <v>38583</v>
      </c>
      <c r="B1581" t="s">
        <v>84</v>
      </c>
      <c r="C1581" t="s">
        <v>496</v>
      </c>
      <c r="D1581">
        <v>11</v>
      </c>
      <c r="E1581">
        <v>76</v>
      </c>
      <c r="F1581" t="s">
        <v>833</v>
      </c>
      <c r="G1581" t="s">
        <v>861</v>
      </c>
      <c r="H1581" t="s">
        <v>1441</v>
      </c>
      <c r="I1581" t="s">
        <v>1442</v>
      </c>
      <c r="J1581" t="s">
        <v>1443</v>
      </c>
      <c r="L1581" t="s">
        <v>881</v>
      </c>
      <c r="M1581" t="s">
        <v>877</v>
      </c>
      <c r="N1581">
        <v>7</v>
      </c>
      <c r="O1581">
        <v>9.2099999999999849E-2</v>
      </c>
    </row>
    <row r="1582" spans="1:15">
      <c r="A1582" s="8">
        <v>38583</v>
      </c>
      <c r="B1582" t="s">
        <v>84</v>
      </c>
      <c r="C1582" t="s">
        <v>496</v>
      </c>
      <c r="D1582">
        <v>11</v>
      </c>
      <c r="E1582">
        <v>76</v>
      </c>
      <c r="F1582" t="s">
        <v>833</v>
      </c>
      <c r="G1582" t="s">
        <v>862</v>
      </c>
      <c r="H1582" t="s">
        <v>1444</v>
      </c>
      <c r="I1582" t="s">
        <v>1445</v>
      </c>
      <c r="J1582" t="s">
        <v>1446</v>
      </c>
      <c r="L1582" t="s">
        <v>886</v>
      </c>
      <c r="M1582" t="s">
        <v>877</v>
      </c>
      <c r="N1582">
        <v>30</v>
      </c>
      <c r="O1582">
        <v>0.81370000000000031</v>
      </c>
    </row>
    <row r="1583" spans="1:15">
      <c r="A1583" s="8">
        <v>38583</v>
      </c>
      <c r="B1583" t="s">
        <v>84</v>
      </c>
      <c r="C1583" t="s">
        <v>496</v>
      </c>
      <c r="D1583">
        <v>11</v>
      </c>
      <c r="E1583">
        <v>76</v>
      </c>
      <c r="F1583" t="s">
        <v>833</v>
      </c>
      <c r="G1583" t="s">
        <v>1105</v>
      </c>
      <c r="J1583" t="s">
        <v>1447</v>
      </c>
      <c r="L1583" t="s">
        <v>886</v>
      </c>
      <c r="M1583" t="s">
        <v>877</v>
      </c>
      <c r="N1583">
        <v>8</v>
      </c>
      <c r="O1583">
        <v>9.5000000000000639E-3</v>
      </c>
    </row>
    <row r="1584" spans="1:15">
      <c r="A1584" s="8">
        <v>38583</v>
      </c>
      <c r="B1584" t="s">
        <v>84</v>
      </c>
      <c r="C1584" t="s">
        <v>496</v>
      </c>
      <c r="D1584">
        <v>11</v>
      </c>
      <c r="E1584">
        <v>76</v>
      </c>
      <c r="F1584" t="s">
        <v>833</v>
      </c>
      <c r="G1584" t="s">
        <v>863</v>
      </c>
      <c r="J1584" t="s">
        <v>1447</v>
      </c>
      <c r="L1584" t="s">
        <v>886</v>
      </c>
      <c r="M1584" t="s">
        <v>877</v>
      </c>
      <c r="N1584">
        <v>16</v>
      </c>
      <c r="O1584">
        <v>6.0000000000002274E-3</v>
      </c>
    </row>
    <row r="1585" spans="1:15">
      <c r="A1585" s="8">
        <v>38583</v>
      </c>
      <c r="B1585" t="s">
        <v>84</v>
      </c>
      <c r="C1585" t="s">
        <v>496</v>
      </c>
      <c r="D1585">
        <v>11</v>
      </c>
      <c r="E1585">
        <v>76</v>
      </c>
      <c r="F1585" t="s">
        <v>833</v>
      </c>
      <c r="G1585" t="s">
        <v>864</v>
      </c>
      <c r="H1585" t="s">
        <v>1448</v>
      </c>
      <c r="I1585" t="s">
        <v>1449</v>
      </c>
      <c r="J1585" t="s">
        <v>1450</v>
      </c>
      <c r="L1585" t="s">
        <v>886</v>
      </c>
      <c r="M1585" t="s">
        <v>877</v>
      </c>
      <c r="N1585">
        <v>2</v>
      </c>
      <c r="O1585">
        <v>0</v>
      </c>
    </row>
    <row r="1586" spans="1:15">
      <c r="A1586" s="8">
        <v>38583</v>
      </c>
      <c r="B1586" t="s">
        <v>84</v>
      </c>
      <c r="C1586" t="s">
        <v>496</v>
      </c>
      <c r="D1586">
        <v>11</v>
      </c>
      <c r="E1586">
        <v>76</v>
      </c>
      <c r="F1586" t="s">
        <v>833</v>
      </c>
      <c r="G1586" t="s">
        <v>865</v>
      </c>
      <c r="H1586" t="s">
        <v>1451</v>
      </c>
      <c r="J1586" t="s">
        <v>1447</v>
      </c>
      <c r="L1586" t="s">
        <v>886</v>
      </c>
      <c r="M1586" t="s">
        <v>877</v>
      </c>
      <c r="N1586">
        <v>1</v>
      </c>
      <c r="O1586">
        <v>1.9999999999997797E-4</v>
      </c>
    </row>
    <row r="1587" spans="1:15">
      <c r="A1587" s="8">
        <v>38583</v>
      </c>
      <c r="B1587" t="s">
        <v>84</v>
      </c>
      <c r="C1587" t="s">
        <v>496</v>
      </c>
      <c r="D1587">
        <v>11</v>
      </c>
      <c r="E1587">
        <v>76</v>
      </c>
      <c r="F1587" t="s">
        <v>833</v>
      </c>
      <c r="G1587" t="s">
        <v>1656</v>
      </c>
      <c r="L1587" t="s">
        <v>886</v>
      </c>
      <c r="M1587" t="s">
        <v>877</v>
      </c>
      <c r="N1587" t="s">
        <v>887</v>
      </c>
      <c r="O1587">
        <v>80.659599999999998</v>
      </c>
    </row>
    <row r="1588" spans="1:15">
      <c r="A1588" s="8">
        <v>38583</v>
      </c>
      <c r="B1588" t="s">
        <v>84</v>
      </c>
      <c r="C1588" t="s">
        <v>496</v>
      </c>
      <c r="D1588">
        <v>11</v>
      </c>
      <c r="E1588">
        <v>76</v>
      </c>
      <c r="F1588" t="s">
        <v>833</v>
      </c>
      <c r="G1588" t="s">
        <v>1066</v>
      </c>
      <c r="H1588" t="s">
        <v>1535</v>
      </c>
      <c r="J1588" t="s">
        <v>1536</v>
      </c>
      <c r="L1588" t="s">
        <v>879</v>
      </c>
      <c r="M1588" t="s">
        <v>877</v>
      </c>
      <c r="N1588">
        <v>32</v>
      </c>
      <c r="O1588">
        <v>2.0836999999999999</v>
      </c>
    </row>
    <row r="1589" spans="1:15">
      <c r="A1589" s="8">
        <v>38583</v>
      </c>
      <c r="B1589" t="s">
        <v>84</v>
      </c>
      <c r="C1589" t="s">
        <v>496</v>
      </c>
      <c r="D1589">
        <v>11</v>
      </c>
      <c r="E1589">
        <v>76</v>
      </c>
      <c r="F1589" t="s">
        <v>833</v>
      </c>
      <c r="G1589" t="s">
        <v>1067</v>
      </c>
      <c r="H1589" t="s">
        <v>1516</v>
      </c>
      <c r="J1589" t="s">
        <v>1517</v>
      </c>
      <c r="L1589" t="s">
        <v>1072</v>
      </c>
      <c r="M1589" t="s">
        <v>877</v>
      </c>
      <c r="N1589">
        <v>3</v>
      </c>
      <c r="O1589">
        <v>1.0200000000000209E-2</v>
      </c>
    </row>
    <row r="1590" spans="1:15">
      <c r="A1590" s="8">
        <v>38583</v>
      </c>
      <c r="B1590" t="s">
        <v>84</v>
      </c>
      <c r="C1590" t="s">
        <v>496</v>
      </c>
      <c r="D1590">
        <v>11</v>
      </c>
      <c r="E1590">
        <v>76</v>
      </c>
      <c r="F1590" t="s">
        <v>833</v>
      </c>
      <c r="G1590" t="s">
        <v>1088</v>
      </c>
      <c r="H1590" t="s">
        <v>1545</v>
      </c>
      <c r="J1590" t="s">
        <v>1546</v>
      </c>
      <c r="K1590" t="s">
        <v>1252</v>
      </c>
      <c r="L1590" t="s">
        <v>879</v>
      </c>
      <c r="M1590" t="s">
        <v>877</v>
      </c>
      <c r="N1590">
        <v>3</v>
      </c>
      <c r="O1590">
        <v>0.32850000000000001</v>
      </c>
    </row>
    <row r="1591" spans="1:15">
      <c r="A1591" s="8">
        <v>38583</v>
      </c>
      <c r="B1591" t="s">
        <v>84</v>
      </c>
      <c r="C1591" t="s">
        <v>496</v>
      </c>
      <c r="D1591">
        <v>11</v>
      </c>
      <c r="E1591">
        <v>76</v>
      </c>
      <c r="F1591" t="s">
        <v>833</v>
      </c>
      <c r="G1591" t="s">
        <v>872</v>
      </c>
      <c r="H1591" t="s">
        <v>1509</v>
      </c>
      <c r="J1591" t="s">
        <v>1510</v>
      </c>
      <c r="L1591" t="s">
        <v>879</v>
      </c>
      <c r="M1591" t="s">
        <v>877</v>
      </c>
      <c r="N1591">
        <v>8</v>
      </c>
      <c r="O1591">
        <v>9.8500000000000004E-2</v>
      </c>
    </row>
    <row r="1592" spans="1:15">
      <c r="A1592" s="8">
        <v>38583</v>
      </c>
      <c r="B1592" t="s">
        <v>84</v>
      </c>
      <c r="C1592" t="s">
        <v>496</v>
      </c>
      <c r="D1592">
        <v>11</v>
      </c>
      <c r="E1592">
        <v>76</v>
      </c>
      <c r="F1592" t="s">
        <v>833</v>
      </c>
      <c r="G1592" t="s">
        <v>873</v>
      </c>
      <c r="J1592" t="s">
        <v>873</v>
      </c>
      <c r="L1592" t="s">
        <v>880</v>
      </c>
      <c r="M1592" t="s">
        <v>877</v>
      </c>
      <c r="N1592">
        <v>1</v>
      </c>
      <c r="O1592">
        <v>3.0000000000000001E-3</v>
      </c>
    </row>
    <row r="1593" spans="1:15">
      <c r="A1593" s="8">
        <v>38583</v>
      </c>
      <c r="B1593" t="s">
        <v>84</v>
      </c>
      <c r="C1593" t="s">
        <v>496</v>
      </c>
      <c r="D1593">
        <v>11</v>
      </c>
      <c r="E1593">
        <v>76</v>
      </c>
      <c r="F1593" t="s">
        <v>833</v>
      </c>
      <c r="G1593" t="s">
        <v>1078</v>
      </c>
      <c r="L1593" t="s">
        <v>1093</v>
      </c>
      <c r="M1593" t="s">
        <v>877</v>
      </c>
      <c r="N1593" t="s">
        <v>887</v>
      </c>
      <c r="O1593">
        <v>1.0903999999999998</v>
      </c>
    </row>
    <row r="1594" spans="1:15">
      <c r="A1594" s="8">
        <v>38583</v>
      </c>
      <c r="B1594" t="s">
        <v>84</v>
      </c>
      <c r="C1594" t="s">
        <v>496</v>
      </c>
      <c r="D1594">
        <v>11</v>
      </c>
      <c r="E1594">
        <v>76</v>
      </c>
      <c r="F1594" t="s">
        <v>833</v>
      </c>
      <c r="G1594" t="s">
        <v>874</v>
      </c>
      <c r="H1594" t="s">
        <v>1253</v>
      </c>
      <c r="I1594" t="s">
        <v>1254</v>
      </c>
      <c r="J1594" t="s">
        <v>1255</v>
      </c>
      <c r="K1594" t="s">
        <v>1414</v>
      </c>
      <c r="L1594" t="s">
        <v>880</v>
      </c>
      <c r="M1594" t="s">
        <v>877</v>
      </c>
      <c r="N1594">
        <v>3</v>
      </c>
      <c r="O1594">
        <v>1.0999999999996568E-3</v>
      </c>
    </row>
    <row r="1595" spans="1:15">
      <c r="A1595" s="8">
        <v>38583</v>
      </c>
      <c r="B1595" t="s">
        <v>84</v>
      </c>
      <c r="C1595" t="s">
        <v>496</v>
      </c>
      <c r="D1595">
        <v>11</v>
      </c>
      <c r="E1595">
        <v>76</v>
      </c>
      <c r="F1595" t="s">
        <v>833</v>
      </c>
      <c r="G1595" t="s">
        <v>975</v>
      </c>
      <c r="H1595" t="s">
        <v>1348</v>
      </c>
      <c r="I1595" t="s">
        <v>1349</v>
      </c>
      <c r="J1595" t="s">
        <v>1350</v>
      </c>
      <c r="L1595" t="s">
        <v>886</v>
      </c>
      <c r="M1595" t="s">
        <v>877</v>
      </c>
      <c r="N1595">
        <v>4</v>
      </c>
      <c r="O1595">
        <v>0.43940000000000001</v>
      </c>
    </row>
    <row r="1596" spans="1:15">
      <c r="A1596" s="8">
        <v>38583</v>
      </c>
      <c r="B1596" t="s">
        <v>84</v>
      </c>
      <c r="C1596" t="s">
        <v>496</v>
      </c>
      <c r="D1596">
        <v>11</v>
      </c>
      <c r="E1596">
        <v>76</v>
      </c>
      <c r="F1596" t="s">
        <v>833</v>
      </c>
      <c r="G1596" t="s">
        <v>1133</v>
      </c>
      <c r="H1596" t="s">
        <v>1357</v>
      </c>
      <c r="I1596" t="s">
        <v>1358</v>
      </c>
      <c r="J1596" t="s">
        <v>1359</v>
      </c>
      <c r="L1596" t="s">
        <v>886</v>
      </c>
      <c r="M1596" t="s">
        <v>877</v>
      </c>
      <c r="N1596">
        <v>2</v>
      </c>
      <c r="O1596">
        <v>0.20389999999999997</v>
      </c>
    </row>
    <row r="1597" spans="1:15">
      <c r="A1597" s="8">
        <v>38583</v>
      </c>
      <c r="B1597" t="s">
        <v>84</v>
      </c>
      <c r="C1597" t="s">
        <v>496</v>
      </c>
      <c r="D1597">
        <v>11</v>
      </c>
      <c r="E1597">
        <v>76</v>
      </c>
      <c r="F1597" t="s">
        <v>833</v>
      </c>
      <c r="G1597" t="s">
        <v>1130</v>
      </c>
      <c r="J1597" t="s">
        <v>1351</v>
      </c>
      <c r="L1597" t="s">
        <v>886</v>
      </c>
      <c r="M1597" t="s">
        <v>877</v>
      </c>
      <c r="N1597">
        <v>1</v>
      </c>
      <c r="O1597">
        <v>5.5200000000000138E-2</v>
      </c>
    </row>
    <row r="1598" spans="1:15">
      <c r="A1598" s="8">
        <v>38583</v>
      </c>
      <c r="B1598" t="s">
        <v>84</v>
      </c>
      <c r="C1598" t="s">
        <v>496</v>
      </c>
      <c r="D1598">
        <v>11</v>
      </c>
      <c r="E1598">
        <v>76</v>
      </c>
      <c r="F1598" t="s">
        <v>833</v>
      </c>
      <c r="G1598" t="s">
        <v>875</v>
      </c>
      <c r="J1598" t="s">
        <v>1256</v>
      </c>
      <c r="L1598" t="s">
        <v>886</v>
      </c>
      <c r="M1598" t="s">
        <v>877</v>
      </c>
      <c r="N1598">
        <v>33</v>
      </c>
      <c r="O1598">
        <v>0.14780000000000015</v>
      </c>
    </row>
    <row r="1599" spans="1:15">
      <c r="A1599" s="8">
        <v>38583</v>
      </c>
      <c r="B1599" t="s">
        <v>74</v>
      </c>
      <c r="C1599" t="s">
        <v>496</v>
      </c>
      <c r="D1599">
        <v>11</v>
      </c>
      <c r="E1599">
        <v>76</v>
      </c>
      <c r="F1599" t="s">
        <v>76</v>
      </c>
      <c r="G1599" t="s">
        <v>1211</v>
      </c>
      <c r="H1599" t="s">
        <v>1623</v>
      </c>
      <c r="I1599" t="s">
        <v>1400</v>
      </c>
      <c r="J1599" t="s">
        <v>1351</v>
      </c>
      <c r="L1599" t="s">
        <v>886</v>
      </c>
      <c r="M1599" t="s">
        <v>877</v>
      </c>
      <c r="N1599">
        <v>5</v>
      </c>
      <c r="O1599">
        <v>5.0000000000003375E-3</v>
      </c>
    </row>
    <row r="1600" spans="1:15">
      <c r="A1600" s="8">
        <v>38583</v>
      </c>
      <c r="B1600" t="s">
        <v>74</v>
      </c>
      <c r="C1600" t="s">
        <v>496</v>
      </c>
      <c r="D1600">
        <v>11</v>
      </c>
      <c r="E1600">
        <v>76</v>
      </c>
      <c r="F1600" t="s">
        <v>76</v>
      </c>
      <c r="G1600" t="s">
        <v>1079</v>
      </c>
      <c r="H1600" t="s">
        <v>1355</v>
      </c>
      <c r="I1600" t="s">
        <v>1356</v>
      </c>
      <c r="J1600" t="s">
        <v>1079</v>
      </c>
      <c r="L1600" t="s">
        <v>881</v>
      </c>
      <c r="M1600" t="s">
        <v>877</v>
      </c>
      <c r="N1600">
        <v>1</v>
      </c>
      <c r="O1600">
        <v>4.1300000000000003E-2</v>
      </c>
    </row>
    <row r="1601" spans="1:15">
      <c r="A1601" s="8">
        <v>38583</v>
      </c>
      <c r="B1601" t="s">
        <v>84</v>
      </c>
      <c r="C1601" t="s">
        <v>496</v>
      </c>
      <c r="D1601">
        <v>12</v>
      </c>
      <c r="E1601">
        <v>77</v>
      </c>
      <c r="F1601" t="s">
        <v>718</v>
      </c>
      <c r="G1601" t="s">
        <v>1000</v>
      </c>
      <c r="L1601" t="s">
        <v>876</v>
      </c>
      <c r="M1601" t="s">
        <v>876</v>
      </c>
      <c r="N1601" t="s">
        <v>887</v>
      </c>
      <c r="O1601">
        <v>6.5758000000000001</v>
      </c>
    </row>
    <row r="1602" spans="1:15">
      <c r="A1602" s="8">
        <v>38583</v>
      </c>
      <c r="B1602" t="s">
        <v>84</v>
      </c>
      <c r="C1602" t="s">
        <v>496</v>
      </c>
      <c r="D1602">
        <v>12</v>
      </c>
      <c r="E1602">
        <v>77</v>
      </c>
      <c r="F1602" t="s">
        <v>718</v>
      </c>
      <c r="G1602" t="s">
        <v>1001</v>
      </c>
      <c r="H1602" t="s">
        <v>1163</v>
      </c>
      <c r="J1602" t="s">
        <v>1164</v>
      </c>
      <c r="L1602" t="s">
        <v>880</v>
      </c>
      <c r="M1602" t="s">
        <v>877</v>
      </c>
      <c r="N1602">
        <v>5</v>
      </c>
      <c r="O1602">
        <v>1.06E-2</v>
      </c>
    </row>
    <row r="1603" spans="1:15">
      <c r="A1603" s="8">
        <v>38583</v>
      </c>
      <c r="B1603" t="s">
        <v>84</v>
      </c>
      <c r="C1603" t="s">
        <v>496</v>
      </c>
      <c r="D1603">
        <v>12</v>
      </c>
      <c r="E1603">
        <v>77</v>
      </c>
      <c r="F1603" t="s">
        <v>718</v>
      </c>
      <c r="G1603" t="s">
        <v>1002</v>
      </c>
      <c r="J1603" t="s">
        <v>1165</v>
      </c>
      <c r="L1603" t="s">
        <v>880</v>
      </c>
      <c r="M1603" t="s">
        <v>877</v>
      </c>
      <c r="N1603">
        <v>33</v>
      </c>
      <c r="O1603">
        <v>0.5353</v>
      </c>
    </row>
    <row r="1604" spans="1:15">
      <c r="A1604" s="8">
        <v>38583</v>
      </c>
      <c r="B1604" t="s">
        <v>84</v>
      </c>
      <c r="C1604" t="s">
        <v>496</v>
      </c>
      <c r="D1604">
        <v>12</v>
      </c>
      <c r="E1604">
        <v>77</v>
      </c>
      <c r="F1604" t="s">
        <v>75</v>
      </c>
      <c r="G1604" t="s">
        <v>1003</v>
      </c>
      <c r="H1604" t="s">
        <v>1003</v>
      </c>
      <c r="I1604" t="s">
        <v>1166</v>
      </c>
      <c r="J1604" t="s">
        <v>1167</v>
      </c>
      <c r="L1604" t="s">
        <v>881</v>
      </c>
      <c r="M1604" t="s">
        <v>877</v>
      </c>
      <c r="N1604">
        <v>8</v>
      </c>
      <c r="O1604">
        <v>0.58960000000000001</v>
      </c>
    </row>
    <row r="1605" spans="1:15">
      <c r="A1605" s="8">
        <v>38583</v>
      </c>
      <c r="B1605" t="s">
        <v>84</v>
      </c>
      <c r="C1605" t="s">
        <v>496</v>
      </c>
      <c r="D1605">
        <v>12</v>
      </c>
      <c r="E1605">
        <v>77</v>
      </c>
      <c r="F1605" t="s">
        <v>75</v>
      </c>
      <c r="G1605" t="s">
        <v>1004</v>
      </c>
      <c r="L1605" t="s">
        <v>876</v>
      </c>
      <c r="M1605" t="s">
        <v>876</v>
      </c>
      <c r="N1605" t="s">
        <v>887</v>
      </c>
      <c r="O1605">
        <v>13.1532</v>
      </c>
    </row>
    <row r="1606" spans="1:15">
      <c r="A1606" s="8">
        <v>38583</v>
      </c>
      <c r="B1606" t="s">
        <v>84</v>
      </c>
      <c r="C1606" t="s">
        <v>496</v>
      </c>
      <c r="D1606">
        <v>12</v>
      </c>
      <c r="E1606">
        <v>77</v>
      </c>
      <c r="F1606" t="s">
        <v>718</v>
      </c>
      <c r="G1606" t="s">
        <v>1005</v>
      </c>
      <c r="H1606" t="s">
        <v>1168</v>
      </c>
      <c r="I1606" t="s">
        <v>1169</v>
      </c>
      <c r="J1606" t="s">
        <v>1170</v>
      </c>
      <c r="L1606" t="s">
        <v>878</v>
      </c>
      <c r="M1606" t="s">
        <v>877</v>
      </c>
      <c r="N1606">
        <v>1</v>
      </c>
      <c r="O1606">
        <v>6.4999999999999997E-3</v>
      </c>
    </row>
    <row r="1607" spans="1:15">
      <c r="A1607" s="8">
        <v>38583</v>
      </c>
      <c r="B1607" t="s">
        <v>84</v>
      </c>
      <c r="C1607" t="s">
        <v>496</v>
      </c>
      <c r="D1607">
        <v>12</v>
      </c>
      <c r="E1607">
        <v>77</v>
      </c>
      <c r="F1607" t="s">
        <v>75</v>
      </c>
      <c r="G1607" t="s">
        <v>1007</v>
      </c>
      <c r="H1607" t="s">
        <v>1174</v>
      </c>
      <c r="J1607" t="s">
        <v>1175</v>
      </c>
      <c r="L1607" t="s">
        <v>879</v>
      </c>
      <c r="M1607" t="s">
        <v>877</v>
      </c>
      <c r="N1607">
        <v>8</v>
      </c>
      <c r="O1607">
        <v>6.25E-2</v>
      </c>
    </row>
    <row r="1608" spans="1:15">
      <c r="A1608" s="8">
        <v>38583</v>
      </c>
      <c r="B1608" t="s">
        <v>84</v>
      </c>
      <c r="C1608" t="s">
        <v>496</v>
      </c>
      <c r="D1608">
        <v>12</v>
      </c>
      <c r="E1608">
        <v>77</v>
      </c>
      <c r="F1608" t="s">
        <v>75</v>
      </c>
      <c r="G1608" t="s">
        <v>1075</v>
      </c>
      <c r="L1608" t="s">
        <v>1092</v>
      </c>
      <c r="M1608" t="s">
        <v>877</v>
      </c>
      <c r="N1608" t="s">
        <v>887</v>
      </c>
      <c r="O1608">
        <v>37.813699999999997</v>
      </c>
    </row>
    <row r="1609" spans="1:15">
      <c r="A1609" s="8">
        <v>38583</v>
      </c>
      <c r="B1609" t="s">
        <v>84</v>
      </c>
      <c r="C1609" t="s">
        <v>496</v>
      </c>
      <c r="D1609">
        <v>12</v>
      </c>
      <c r="E1609">
        <v>77</v>
      </c>
      <c r="F1609" t="s">
        <v>75</v>
      </c>
      <c r="G1609" t="s">
        <v>1082</v>
      </c>
      <c r="H1609" t="s">
        <v>1524</v>
      </c>
      <c r="I1609" t="s">
        <v>1525</v>
      </c>
      <c r="J1609" t="s">
        <v>1526</v>
      </c>
      <c r="L1609" t="s">
        <v>881</v>
      </c>
      <c r="M1609" t="s">
        <v>877</v>
      </c>
      <c r="N1609">
        <v>3</v>
      </c>
      <c r="O1609">
        <v>0.1222</v>
      </c>
    </row>
    <row r="1610" spans="1:15">
      <c r="A1610" s="8">
        <v>38583</v>
      </c>
      <c r="B1610" t="s">
        <v>84</v>
      </c>
      <c r="C1610" t="s">
        <v>496</v>
      </c>
      <c r="D1610">
        <v>12</v>
      </c>
      <c r="E1610">
        <v>77</v>
      </c>
      <c r="F1610" t="s">
        <v>718</v>
      </c>
      <c r="G1610" t="s">
        <v>1009</v>
      </c>
      <c r="H1610" t="s">
        <v>1377</v>
      </c>
      <c r="J1610" t="s">
        <v>1009</v>
      </c>
      <c r="L1610" t="s">
        <v>880</v>
      </c>
      <c r="M1610" t="s">
        <v>877</v>
      </c>
      <c r="N1610">
        <v>5</v>
      </c>
      <c r="O1610">
        <v>1.4800000000000001E-2</v>
      </c>
    </row>
    <row r="1611" spans="1:15">
      <c r="A1611" s="8">
        <v>38583</v>
      </c>
      <c r="B1611" t="s">
        <v>84</v>
      </c>
      <c r="C1611" t="s">
        <v>496</v>
      </c>
      <c r="D1611">
        <v>12</v>
      </c>
      <c r="E1611">
        <v>77</v>
      </c>
      <c r="F1611" t="s">
        <v>718</v>
      </c>
      <c r="G1611" t="s">
        <v>1210</v>
      </c>
      <c r="H1611" t="s">
        <v>1210</v>
      </c>
      <c r="I1611" t="s">
        <v>1655</v>
      </c>
      <c r="J1611" t="s">
        <v>1276</v>
      </c>
      <c r="L1611" t="s">
        <v>881</v>
      </c>
      <c r="M1611" t="s">
        <v>877</v>
      </c>
      <c r="N1611">
        <v>1</v>
      </c>
      <c r="O1611">
        <v>1.2373000000000001</v>
      </c>
    </row>
    <row r="1612" spans="1:15">
      <c r="A1612" s="8">
        <v>38583</v>
      </c>
      <c r="B1612" t="s">
        <v>84</v>
      </c>
      <c r="C1612" t="s">
        <v>496</v>
      </c>
      <c r="D1612">
        <v>12</v>
      </c>
      <c r="E1612">
        <v>77</v>
      </c>
      <c r="F1612" t="s">
        <v>75</v>
      </c>
      <c r="G1612" t="s">
        <v>960</v>
      </c>
      <c r="H1612" t="s">
        <v>1260</v>
      </c>
      <c r="I1612" t="s">
        <v>1600</v>
      </c>
      <c r="J1612" t="s">
        <v>1262</v>
      </c>
      <c r="L1612" t="s">
        <v>1070</v>
      </c>
      <c r="M1612" t="s">
        <v>877</v>
      </c>
      <c r="N1612">
        <v>1</v>
      </c>
      <c r="O1612">
        <v>6.7599999999999993E-2</v>
      </c>
    </row>
    <row r="1613" spans="1:15">
      <c r="A1613" s="8">
        <v>38583</v>
      </c>
      <c r="B1613" t="s">
        <v>84</v>
      </c>
      <c r="C1613" t="s">
        <v>496</v>
      </c>
      <c r="D1613">
        <v>12</v>
      </c>
      <c r="E1613">
        <v>77</v>
      </c>
      <c r="F1613" t="s">
        <v>75</v>
      </c>
      <c r="G1613" t="s">
        <v>1106</v>
      </c>
      <c r="H1613" t="s">
        <v>1559</v>
      </c>
      <c r="I1613" t="s">
        <v>1560</v>
      </c>
      <c r="J1613" t="s">
        <v>1561</v>
      </c>
      <c r="L1613" t="s">
        <v>1070</v>
      </c>
      <c r="M1613" t="s">
        <v>877</v>
      </c>
      <c r="N1613">
        <v>4</v>
      </c>
      <c r="O1613">
        <v>9.1999999999999998E-3</v>
      </c>
    </row>
    <row r="1614" spans="1:15">
      <c r="A1614" s="8">
        <v>38583</v>
      </c>
      <c r="B1614" t="s">
        <v>84</v>
      </c>
      <c r="C1614" t="s">
        <v>496</v>
      </c>
      <c r="D1614">
        <v>12</v>
      </c>
      <c r="E1614">
        <v>77</v>
      </c>
      <c r="F1614" t="s">
        <v>75</v>
      </c>
      <c r="G1614" t="s">
        <v>1125</v>
      </c>
      <c r="H1614" t="s">
        <v>1559</v>
      </c>
      <c r="I1614" t="s">
        <v>1560</v>
      </c>
      <c r="J1614" t="s">
        <v>1561</v>
      </c>
      <c r="L1614" t="s">
        <v>1070</v>
      </c>
      <c r="M1614" t="s">
        <v>877</v>
      </c>
      <c r="N1614">
        <v>2</v>
      </c>
      <c r="O1614">
        <v>0.1605</v>
      </c>
    </row>
    <row r="1615" spans="1:15">
      <c r="A1615" s="8">
        <v>38583</v>
      </c>
      <c r="B1615" t="s">
        <v>84</v>
      </c>
      <c r="C1615" t="s">
        <v>496</v>
      </c>
      <c r="D1615">
        <v>12</v>
      </c>
      <c r="E1615">
        <v>77</v>
      </c>
      <c r="F1615" t="s">
        <v>718</v>
      </c>
      <c r="G1615" t="s">
        <v>962</v>
      </c>
      <c r="H1615" t="s">
        <v>1603</v>
      </c>
      <c r="I1615" t="s">
        <v>1604</v>
      </c>
      <c r="J1615" t="s">
        <v>1605</v>
      </c>
      <c r="K1615" t="s">
        <v>1606</v>
      </c>
      <c r="L1615" t="s">
        <v>882</v>
      </c>
      <c r="M1615" t="s">
        <v>877</v>
      </c>
      <c r="N1615">
        <v>7</v>
      </c>
      <c r="O1615">
        <v>1.9599999999999999E-2</v>
      </c>
    </row>
    <row r="1616" spans="1:15">
      <c r="A1616" s="8">
        <v>38583</v>
      </c>
      <c r="B1616" t="s">
        <v>84</v>
      </c>
      <c r="C1616" t="s">
        <v>496</v>
      </c>
      <c r="D1616">
        <v>12</v>
      </c>
      <c r="E1616">
        <v>77</v>
      </c>
      <c r="F1616" t="s">
        <v>718</v>
      </c>
      <c r="G1616" t="s">
        <v>1192</v>
      </c>
      <c r="K1616" t="s">
        <v>1352</v>
      </c>
      <c r="L1616" t="s">
        <v>882</v>
      </c>
      <c r="M1616" t="s">
        <v>877</v>
      </c>
      <c r="N1616">
        <v>1</v>
      </c>
      <c r="O1616">
        <v>5.9999999999999995E-4</v>
      </c>
    </row>
    <row r="1617" spans="1:15">
      <c r="A1617" s="8">
        <v>38583</v>
      </c>
      <c r="B1617" t="s">
        <v>84</v>
      </c>
      <c r="C1617" t="s">
        <v>496</v>
      </c>
      <c r="D1617">
        <v>12</v>
      </c>
      <c r="E1617">
        <v>77</v>
      </c>
      <c r="F1617" t="s">
        <v>75</v>
      </c>
      <c r="G1617" t="s">
        <v>1011</v>
      </c>
      <c r="H1617" t="s">
        <v>1382</v>
      </c>
      <c r="I1617" t="s">
        <v>1383</v>
      </c>
      <c r="J1617" t="s">
        <v>1384</v>
      </c>
      <c r="L1617" t="s">
        <v>882</v>
      </c>
      <c r="M1617" t="s">
        <v>877</v>
      </c>
      <c r="N1617">
        <v>12</v>
      </c>
      <c r="O1617">
        <v>1.7999999999999999E-2</v>
      </c>
    </row>
    <row r="1618" spans="1:15">
      <c r="A1618" s="8">
        <v>38583</v>
      </c>
      <c r="B1618" t="s">
        <v>84</v>
      </c>
      <c r="C1618" t="s">
        <v>496</v>
      </c>
      <c r="D1618">
        <v>12</v>
      </c>
      <c r="E1618">
        <v>77</v>
      </c>
      <c r="F1618" t="s">
        <v>75</v>
      </c>
      <c r="G1618" t="s">
        <v>894</v>
      </c>
      <c r="H1618" t="s">
        <v>1385</v>
      </c>
      <c r="I1618" t="s">
        <v>1269</v>
      </c>
      <c r="J1618" t="s">
        <v>1387</v>
      </c>
      <c r="L1618" t="s">
        <v>881</v>
      </c>
      <c r="M1618" t="s">
        <v>877</v>
      </c>
      <c r="N1618">
        <v>2</v>
      </c>
      <c r="O1618">
        <v>3.7000000000000002E-3</v>
      </c>
    </row>
    <row r="1619" spans="1:15">
      <c r="A1619" s="8">
        <v>38583</v>
      </c>
      <c r="B1619" t="s">
        <v>84</v>
      </c>
      <c r="C1619" t="s">
        <v>496</v>
      </c>
      <c r="D1619">
        <v>12</v>
      </c>
      <c r="E1619">
        <v>77</v>
      </c>
      <c r="F1619" t="s">
        <v>75</v>
      </c>
      <c r="G1619" t="s">
        <v>1016</v>
      </c>
      <c r="H1619" t="s">
        <v>1393</v>
      </c>
      <c r="J1619" t="s">
        <v>1394</v>
      </c>
      <c r="L1619" t="s">
        <v>881</v>
      </c>
      <c r="M1619" t="s">
        <v>877</v>
      </c>
      <c r="N1619">
        <v>11</v>
      </c>
      <c r="O1619">
        <v>1.7000000000000001E-2</v>
      </c>
    </row>
    <row r="1620" spans="1:15">
      <c r="A1620" s="8">
        <v>38583</v>
      </c>
      <c r="B1620" t="s">
        <v>84</v>
      </c>
      <c r="C1620" t="s">
        <v>496</v>
      </c>
      <c r="D1620">
        <v>12</v>
      </c>
      <c r="E1620">
        <v>77</v>
      </c>
      <c r="F1620" t="s">
        <v>75</v>
      </c>
      <c r="G1620" t="s">
        <v>1017</v>
      </c>
      <c r="K1620" t="s">
        <v>1395</v>
      </c>
      <c r="L1620" t="s">
        <v>884</v>
      </c>
      <c r="M1620" t="s">
        <v>877</v>
      </c>
      <c r="N1620">
        <v>192</v>
      </c>
      <c r="O1620">
        <v>6.3799999999999996E-2</v>
      </c>
    </row>
    <row r="1621" spans="1:15">
      <c r="A1621" s="8">
        <v>38583</v>
      </c>
      <c r="B1621" t="s">
        <v>84</v>
      </c>
      <c r="C1621" t="s">
        <v>496</v>
      </c>
      <c r="D1621">
        <v>12</v>
      </c>
      <c r="E1621">
        <v>77</v>
      </c>
      <c r="F1621" t="s">
        <v>718</v>
      </c>
      <c r="G1621" t="s">
        <v>1018</v>
      </c>
      <c r="H1621" t="s">
        <v>1396</v>
      </c>
      <c r="I1621" t="s">
        <v>1397</v>
      </c>
      <c r="J1621" t="s">
        <v>1398</v>
      </c>
      <c r="L1621" t="s">
        <v>881</v>
      </c>
      <c r="M1621" t="s">
        <v>877</v>
      </c>
      <c r="N1621">
        <v>1</v>
      </c>
      <c r="O1621" t="s">
        <v>887</v>
      </c>
    </row>
    <row r="1622" spans="1:15">
      <c r="A1622" s="8">
        <v>38583</v>
      </c>
      <c r="B1622" t="s">
        <v>84</v>
      </c>
      <c r="C1622" t="s">
        <v>496</v>
      </c>
      <c r="D1622">
        <v>12</v>
      </c>
      <c r="E1622">
        <v>77</v>
      </c>
      <c r="F1622" t="s">
        <v>718</v>
      </c>
      <c r="G1622" t="s">
        <v>1019</v>
      </c>
      <c r="H1622" t="s">
        <v>1399</v>
      </c>
      <c r="I1622" t="s">
        <v>1400</v>
      </c>
      <c r="J1622" t="s">
        <v>1401</v>
      </c>
      <c r="L1622" t="s">
        <v>881</v>
      </c>
      <c r="M1622" t="s">
        <v>877</v>
      </c>
      <c r="N1622">
        <v>2</v>
      </c>
      <c r="O1622">
        <v>8.0000000000000004E-4</v>
      </c>
    </row>
    <row r="1623" spans="1:15">
      <c r="A1623" s="8">
        <v>38583</v>
      </c>
      <c r="B1623" t="s">
        <v>84</v>
      </c>
      <c r="C1623" t="s">
        <v>496</v>
      </c>
      <c r="D1623">
        <v>12</v>
      </c>
      <c r="E1623">
        <v>77</v>
      </c>
      <c r="F1623" t="s">
        <v>75</v>
      </c>
      <c r="G1623" t="s">
        <v>1022</v>
      </c>
      <c r="H1623" t="s">
        <v>1404</v>
      </c>
      <c r="I1623" t="s">
        <v>1405</v>
      </c>
      <c r="J1623" t="s">
        <v>1406</v>
      </c>
      <c r="K1623" t="s">
        <v>1407</v>
      </c>
      <c r="L1623" t="s">
        <v>882</v>
      </c>
      <c r="M1623" t="s">
        <v>877</v>
      </c>
      <c r="N1623">
        <v>276</v>
      </c>
      <c r="O1623">
        <v>0.60860000000000003</v>
      </c>
    </row>
    <row r="1624" spans="1:15">
      <c r="A1624" s="8">
        <v>38583</v>
      </c>
      <c r="B1624" t="s">
        <v>84</v>
      </c>
      <c r="C1624" t="s">
        <v>496</v>
      </c>
      <c r="D1624">
        <v>12</v>
      </c>
      <c r="E1624">
        <v>77</v>
      </c>
      <c r="F1624" t="s">
        <v>75</v>
      </c>
      <c r="G1624" t="s">
        <v>1023</v>
      </c>
      <c r="H1624" t="s">
        <v>1408</v>
      </c>
      <c r="I1624" t="s">
        <v>1409</v>
      </c>
      <c r="J1624" t="s">
        <v>1410</v>
      </c>
      <c r="L1624" t="s">
        <v>881</v>
      </c>
      <c r="M1624" t="s">
        <v>877</v>
      </c>
      <c r="N1624">
        <v>35</v>
      </c>
      <c r="O1624">
        <v>1.5900000000000247E-2</v>
      </c>
    </row>
    <row r="1625" spans="1:15">
      <c r="A1625" s="8">
        <v>38583</v>
      </c>
      <c r="B1625" t="s">
        <v>84</v>
      </c>
      <c r="C1625" t="s">
        <v>496</v>
      </c>
      <c r="D1625">
        <v>12</v>
      </c>
      <c r="E1625">
        <v>77</v>
      </c>
      <c r="F1625" t="s">
        <v>75</v>
      </c>
      <c r="G1625" t="s">
        <v>1102</v>
      </c>
      <c r="H1625" t="s">
        <v>1553</v>
      </c>
      <c r="J1625" t="s">
        <v>1554</v>
      </c>
      <c r="K1625" t="s">
        <v>1275</v>
      </c>
      <c r="L1625" t="s">
        <v>880</v>
      </c>
      <c r="M1625" t="s">
        <v>877</v>
      </c>
      <c r="N1625">
        <v>97</v>
      </c>
      <c r="O1625">
        <v>6.5299999999999997E-2</v>
      </c>
    </row>
    <row r="1626" spans="1:15">
      <c r="A1626" s="8">
        <v>38583</v>
      </c>
      <c r="B1626" t="s">
        <v>84</v>
      </c>
      <c r="C1626" t="s">
        <v>496</v>
      </c>
      <c r="D1626">
        <v>12</v>
      </c>
      <c r="E1626">
        <v>77</v>
      </c>
      <c r="F1626" t="s">
        <v>718</v>
      </c>
      <c r="G1626" t="s">
        <v>895</v>
      </c>
      <c r="H1626" t="s">
        <v>1271</v>
      </c>
      <c r="J1626" t="s">
        <v>1272</v>
      </c>
      <c r="K1626" t="s">
        <v>1414</v>
      </c>
      <c r="L1626" t="s">
        <v>880</v>
      </c>
      <c r="M1626" t="s">
        <v>877</v>
      </c>
      <c r="N1626">
        <v>8</v>
      </c>
      <c r="O1626">
        <v>5.1999999999999998E-3</v>
      </c>
    </row>
    <row r="1627" spans="1:15">
      <c r="A1627" s="8">
        <v>38583</v>
      </c>
      <c r="B1627" t="s">
        <v>84</v>
      </c>
      <c r="C1627" t="s">
        <v>496</v>
      </c>
      <c r="D1627">
        <v>12</v>
      </c>
      <c r="E1627">
        <v>77</v>
      </c>
      <c r="F1627" t="s">
        <v>718</v>
      </c>
      <c r="G1627" t="s">
        <v>1026</v>
      </c>
      <c r="K1627" t="s">
        <v>1417</v>
      </c>
      <c r="L1627" t="s">
        <v>882</v>
      </c>
      <c r="M1627" t="s">
        <v>877</v>
      </c>
      <c r="N1627">
        <v>23</v>
      </c>
      <c r="O1627">
        <v>1.38E-2</v>
      </c>
    </row>
    <row r="1628" spans="1:15">
      <c r="A1628" s="8">
        <v>38583</v>
      </c>
      <c r="B1628" t="s">
        <v>84</v>
      </c>
      <c r="C1628" t="s">
        <v>496</v>
      </c>
      <c r="D1628">
        <v>12</v>
      </c>
      <c r="E1628">
        <v>77</v>
      </c>
      <c r="F1628" t="s">
        <v>75</v>
      </c>
      <c r="G1628" t="s">
        <v>897</v>
      </c>
      <c r="H1628" t="s">
        <v>1085</v>
      </c>
      <c r="J1628" t="s">
        <v>1276</v>
      </c>
      <c r="L1628" t="s">
        <v>881</v>
      </c>
      <c r="M1628" t="s">
        <v>877</v>
      </c>
      <c r="N1628">
        <v>3</v>
      </c>
      <c r="O1628">
        <v>1.8236000000000001</v>
      </c>
    </row>
    <row r="1629" spans="1:15">
      <c r="A1629" s="8">
        <v>38583</v>
      </c>
      <c r="B1629" t="s">
        <v>84</v>
      </c>
      <c r="C1629" t="s">
        <v>496</v>
      </c>
      <c r="D1629">
        <v>12</v>
      </c>
      <c r="E1629">
        <v>77</v>
      </c>
      <c r="F1629" t="s">
        <v>75</v>
      </c>
      <c r="G1629" t="s">
        <v>1027</v>
      </c>
      <c r="H1629" t="s">
        <v>1420</v>
      </c>
      <c r="J1629" t="s">
        <v>1421</v>
      </c>
      <c r="L1629" t="s">
        <v>881</v>
      </c>
      <c r="M1629" t="s">
        <v>877</v>
      </c>
      <c r="N1629">
        <v>60</v>
      </c>
      <c r="O1629">
        <v>0.1421</v>
      </c>
    </row>
    <row r="1630" spans="1:15">
      <c r="A1630" s="8">
        <v>38583</v>
      </c>
      <c r="B1630" t="s">
        <v>84</v>
      </c>
      <c r="C1630" t="s">
        <v>496</v>
      </c>
      <c r="D1630">
        <v>12</v>
      </c>
      <c r="E1630">
        <v>77</v>
      </c>
      <c r="F1630" t="s">
        <v>75</v>
      </c>
      <c r="G1630" t="s">
        <v>1028</v>
      </c>
      <c r="H1630" t="s">
        <v>1418</v>
      </c>
      <c r="J1630" t="s">
        <v>1419</v>
      </c>
      <c r="L1630" t="s">
        <v>881</v>
      </c>
      <c r="M1630" t="s">
        <v>877</v>
      </c>
      <c r="N1630">
        <v>8</v>
      </c>
      <c r="O1630">
        <v>1.0500000000000001E-2</v>
      </c>
    </row>
    <row r="1631" spans="1:15">
      <c r="A1631" s="8">
        <v>38583</v>
      </c>
      <c r="B1631" t="s">
        <v>84</v>
      </c>
      <c r="C1631" t="s">
        <v>496</v>
      </c>
      <c r="D1631">
        <v>12</v>
      </c>
      <c r="E1631">
        <v>77</v>
      </c>
      <c r="F1631" t="s">
        <v>718</v>
      </c>
      <c r="G1631" t="s">
        <v>1029</v>
      </c>
      <c r="H1631" t="s">
        <v>1422</v>
      </c>
      <c r="I1631" t="s">
        <v>1423</v>
      </c>
      <c r="J1631" t="s">
        <v>1424</v>
      </c>
      <c r="L1631" t="s">
        <v>881</v>
      </c>
      <c r="M1631" t="s">
        <v>877</v>
      </c>
      <c r="N1631">
        <v>7</v>
      </c>
      <c r="O1631">
        <v>7.0000000000001172E-3</v>
      </c>
    </row>
    <row r="1632" spans="1:15">
      <c r="A1632" s="8">
        <v>38583</v>
      </c>
      <c r="B1632" t="s">
        <v>84</v>
      </c>
      <c r="C1632" t="s">
        <v>496</v>
      </c>
      <c r="D1632">
        <v>12</v>
      </c>
      <c r="E1632">
        <v>77</v>
      </c>
      <c r="F1632" t="s">
        <v>718</v>
      </c>
      <c r="G1632" t="s">
        <v>1031</v>
      </c>
      <c r="H1632" t="s">
        <v>1422</v>
      </c>
      <c r="I1632" t="s">
        <v>1425</v>
      </c>
      <c r="J1632" t="s">
        <v>1424</v>
      </c>
      <c r="L1632" t="s">
        <v>881</v>
      </c>
      <c r="M1632" t="s">
        <v>877</v>
      </c>
      <c r="N1632">
        <v>1</v>
      </c>
      <c r="O1632">
        <v>1.5000000000000568E-3</v>
      </c>
    </row>
    <row r="1633" spans="1:15">
      <c r="A1633" s="8">
        <v>38583</v>
      </c>
      <c r="B1633" t="s">
        <v>84</v>
      </c>
      <c r="C1633" t="s">
        <v>496</v>
      </c>
      <c r="D1633">
        <v>12</v>
      </c>
      <c r="E1633">
        <v>77</v>
      </c>
      <c r="F1633" t="s">
        <v>75</v>
      </c>
      <c r="G1633" t="s">
        <v>1032</v>
      </c>
      <c r="H1633" t="s">
        <v>1426</v>
      </c>
      <c r="J1633" t="s">
        <v>1427</v>
      </c>
      <c r="L1633" t="s">
        <v>880</v>
      </c>
      <c r="M1633" t="s">
        <v>877</v>
      </c>
      <c r="N1633">
        <v>11</v>
      </c>
      <c r="O1633">
        <v>0.92749999999999999</v>
      </c>
    </row>
    <row r="1634" spans="1:15">
      <c r="A1634" s="8">
        <v>38583</v>
      </c>
      <c r="B1634" t="s">
        <v>84</v>
      </c>
      <c r="C1634" t="s">
        <v>496</v>
      </c>
      <c r="D1634">
        <v>12</v>
      </c>
      <c r="E1634">
        <v>77</v>
      </c>
      <c r="F1634" t="s">
        <v>75</v>
      </c>
      <c r="G1634" t="s">
        <v>1033</v>
      </c>
      <c r="H1634" t="s">
        <v>966</v>
      </c>
      <c r="J1634" t="s">
        <v>1428</v>
      </c>
      <c r="L1634" t="s">
        <v>881</v>
      </c>
      <c r="M1634" t="s">
        <v>877</v>
      </c>
      <c r="N1634">
        <v>3</v>
      </c>
      <c r="O1634">
        <v>4.5199999999999997E-2</v>
      </c>
    </row>
    <row r="1635" spans="1:15">
      <c r="A1635" s="8">
        <v>38583</v>
      </c>
      <c r="B1635" t="s">
        <v>84</v>
      </c>
      <c r="C1635" t="s">
        <v>496</v>
      </c>
      <c r="D1635">
        <v>12</v>
      </c>
      <c r="E1635">
        <v>77</v>
      </c>
      <c r="F1635" t="s">
        <v>75</v>
      </c>
      <c r="G1635" t="s">
        <v>1034</v>
      </c>
      <c r="H1635" t="s">
        <v>1429</v>
      </c>
      <c r="I1635" t="s">
        <v>1430</v>
      </c>
      <c r="J1635" t="s">
        <v>1431</v>
      </c>
      <c r="L1635" t="s">
        <v>881</v>
      </c>
      <c r="M1635" t="s">
        <v>877</v>
      </c>
      <c r="N1635">
        <v>4</v>
      </c>
      <c r="O1635">
        <v>1.9300000000000001E-2</v>
      </c>
    </row>
    <row r="1636" spans="1:15">
      <c r="A1636" s="8">
        <v>38583</v>
      </c>
      <c r="B1636" t="s">
        <v>84</v>
      </c>
      <c r="C1636" t="s">
        <v>496</v>
      </c>
      <c r="D1636">
        <v>12</v>
      </c>
      <c r="E1636">
        <v>77</v>
      </c>
      <c r="F1636" t="s">
        <v>718</v>
      </c>
      <c r="G1636" t="s">
        <v>1035</v>
      </c>
      <c r="J1636" t="s">
        <v>1432</v>
      </c>
      <c r="K1636" t="s">
        <v>1433</v>
      </c>
      <c r="L1636" t="s">
        <v>882</v>
      </c>
      <c r="M1636" t="s">
        <v>877</v>
      </c>
      <c r="N1636">
        <v>58</v>
      </c>
      <c r="O1636">
        <v>2.12E-2</v>
      </c>
    </row>
    <row r="1637" spans="1:15">
      <c r="A1637" s="8">
        <v>38583</v>
      </c>
      <c r="B1637" t="s">
        <v>84</v>
      </c>
      <c r="C1637" t="s">
        <v>496</v>
      </c>
      <c r="D1637">
        <v>12</v>
      </c>
      <c r="E1637">
        <v>77</v>
      </c>
      <c r="F1637" t="s">
        <v>718</v>
      </c>
      <c r="G1637" t="s">
        <v>1036</v>
      </c>
      <c r="K1637" t="s">
        <v>1434</v>
      </c>
      <c r="L1637" t="s">
        <v>885</v>
      </c>
      <c r="M1637" t="s">
        <v>877</v>
      </c>
      <c r="N1637">
        <v>25</v>
      </c>
      <c r="O1637">
        <v>2.0500000000000001E-2</v>
      </c>
    </row>
    <row r="1638" spans="1:15">
      <c r="A1638" s="8">
        <v>38583</v>
      </c>
      <c r="B1638" t="s">
        <v>84</v>
      </c>
      <c r="C1638" t="s">
        <v>496</v>
      </c>
      <c r="D1638">
        <v>12</v>
      </c>
      <c r="E1638">
        <v>77</v>
      </c>
      <c r="F1638" t="s">
        <v>75</v>
      </c>
      <c r="G1638" t="s">
        <v>1084</v>
      </c>
      <c r="H1638" t="s">
        <v>1657</v>
      </c>
      <c r="I1638" t="s">
        <v>1658</v>
      </c>
      <c r="K1638" t="s">
        <v>1659</v>
      </c>
      <c r="L1638" t="s">
        <v>1094</v>
      </c>
      <c r="M1638" t="s">
        <v>877</v>
      </c>
      <c r="N1638">
        <v>1</v>
      </c>
      <c r="O1638">
        <v>4.9799999999999997E-2</v>
      </c>
    </row>
    <row r="1639" spans="1:15">
      <c r="A1639" s="8">
        <v>38583</v>
      </c>
      <c r="B1639" t="s">
        <v>84</v>
      </c>
      <c r="C1639" t="s">
        <v>496</v>
      </c>
      <c r="D1639">
        <v>12</v>
      </c>
      <c r="E1639">
        <v>77</v>
      </c>
      <c r="F1639" t="s">
        <v>75</v>
      </c>
      <c r="G1639" t="s">
        <v>1085</v>
      </c>
      <c r="H1639" t="s">
        <v>1085</v>
      </c>
      <c r="J1639" t="s">
        <v>1276</v>
      </c>
      <c r="L1639" t="s">
        <v>881</v>
      </c>
      <c r="M1639" t="s">
        <v>877</v>
      </c>
      <c r="N1639">
        <v>3</v>
      </c>
      <c r="O1639">
        <v>0.32279999999999998</v>
      </c>
    </row>
    <row r="1640" spans="1:15">
      <c r="A1640" s="8">
        <v>38583</v>
      </c>
      <c r="B1640" t="s">
        <v>84</v>
      </c>
      <c r="C1640" t="s">
        <v>496</v>
      </c>
      <c r="D1640">
        <v>12</v>
      </c>
      <c r="E1640">
        <v>77</v>
      </c>
      <c r="F1640" t="s">
        <v>75</v>
      </c>
      <c r="G1640" t="s">
        <v>1062</v>
      </c>
      <c r="H1640" t="s">
        <v>1280</v>
      </c>
      <c r="I1640" t="s">
        <v>1498</v>
      </c>
      <c r="J1640" t="s">
        <v>1499</v>
      </c>
      <c r="L1640" t="s">
        <v>1071</v>
      </c>
      <c r="M1640" t="s">
        <v>877</v>
      </c>
      <c r="N1640">
        <v>2</v>
      </c>
      <c r="O1640">
        <v>0.26869999999999999</v>
      </c>
    </row>
    <row r="1641" spans="1:15">
      <c r="A1641" s="8">
        <v>38583</v>
      </c>
      <c r="B1641" t="s">
        <v>84</v>
      </c>
      <c r="C1641" t="s">
        <v>496</v>
      </c>
      <c r="D1641">
        <v>12</v>
      </c>
      <c r="E1641">
        <v>77</v>
      </c>
      <c r="F1641" t="s">
        <v>718</v>
      </c>
      <c r="G1641" t="s">
        <v>1063</v>
      </c>
      <c r="H1641" t="s">
        <v>1500</v>
      </c>
      <c r="I1641" t="s">
        <v>1501</v>
      </c>
      <c r="J1641" t="s">
        <v>1502</v>
      </c>
      <c r="L1641" t="s">
        <v>881</v>
      </c>
      <c r="M1641" t="s">
        <v>877</v>
      </c>
      <c r="N1641">
        <v>13</v>
      </c>
      <c r="O1641">
        <v>4.5999999999999999E-3</v>
      </c>
    </row>
    <row r="1642" spans="1:15">
      <c r="A1642" s="8">
        <v>38583</v>
      </c>
      <c r="B1642" t="s">
        <v>84</v>
      </c>
      <c r="C1642" t="s">
        <v>496</v>
      </c>
      <c r="D1642">
        <v>12</v>
      </c>
      <c r="E1642">
        <v>77</v>
      </c>
      <c r="F1642" t="s">
        <v>718</v>
      </c>
      <c r="G1642" t="s">
        <v>861</v>
      </c>
      <c r="H1642" t="s">
        <v>1441</v>
      </c>
      <c r="I1642" t="s">
        <v>1442</v>
      </c>
      <c r="J1642" t="s">
        <v>1443</v>
      </c>
      <c r="L1642" t="s">
        <v>886</v>
      </c>
      <c r="M1642" t="s">
        <v>877</v>
      </c>
      <c r="N1642">
        <v>6</v>
      </c>
      <c r="O1642">
        <v>0.41370000000000001</v>
      </c>
    </row>
    <row r="1643" spans="1:15">
      <c r="A1643" s="8">
        <v>38583</v>
      </c>
      <c r="B1643" t="s">
        <v>84</v>
      </c>
      <c r="C1643" t="s">
        <v>496</v>
      </c>
      <c r="D1643">
        <v>12</v>
      </c>
      <c r="E1643">
        <v>77</v>
      </c>
      <c r="F1643" t="s">
        <v>75</v>
      </c>
      <c r="G1643" t="s">
        <v>862</v>
      </c>
      <c r="H1643" t="s">
        <v>1444</v>
      </c>
      <c r="I1643" t="s">
        <v>1445</v>
      </c>
      <c r="J1643" t="s">
        <v>1446</v>
      </c>
      <c r="L1643" t="s">
        <v>886</v>
      </c>
      <c r="M1643" t="s">
        <v>877</v>
      </c>
      <c r="N1643">
        <v>41</v>
      </c>
      <c r="O1643">
        <v>0.59509999999999996</v>
      </c>
    </row>
    <row r="1644" spans="1:15">
      <c r="A1644" s="8">
        <v>38583</v>
      </c>
      <c r="B1644" t="s">
        <v>84</v>
      </c>
      <c r="C1644" t="s">
        <v>496</v>
      </c>
      <c r="D1644">
        <v>12</v>
      </c>
      <c r="E1644">
        <v>77</v>
      </c>
      <c r="F1644" t="s">
        <v>75</v>
      </c>
      <c r="G1644" t="s">
        <v>1105</v>
      </c>
      <c r="J1644" t="s">
        <v>1447</v>
      </c>
      <c r="L1644" t="s">
        <v>886</v>
      </c>
      <c r="M1644" t="s">
        <v>877</v>
      </c>
      <c r="N1644">
        <v>3</v>
      </c>
      <c r="O1644">
        <v>4.1999999999999997E-3</v>
      </c>
    </row>
    <row r="1645" spans="1:15">
      <c r="A1645" s="8">
        <v>38583</v>
      </c>
      <c r="B1645" t="s">
        <v>84</v>
      </c>
      <c r="C1645" t="s">
        <v>496</v>
      </c>
      <c r="D1645">
        <v>12</v>
      </c>
      <c r="E1645">
        <v>77</v>
      </c>
      <c r="F1645" t="s">
        <v>75</v>
      </c>
      <c r="G1645" t="s">
        <v>863</v>
      </c>
      <c r="J1645" t="s">
        <v>1447</v>
      </c>
      <c r="L1645" t="s">
        <v>886</v>
      </c>
      <c r="M1645" t="s">
        <v>877</v>
      </c>
      <c r="N1645">
        <v>6</v>
      </c>
      <c r="O1645">
        <v>6.7000000000000002E-3</v>
      </c>
    </row>
    <row r="1646" spans="1:15">
      <c r="A1646" s="8">
        <v>38583</v>
      </c>
      <c r="B1646" t="s">
        <v>84</v>
      </c>
      <c r="C1646" t="s">
        <v>496</v>
      </c>
      <c r="D1646">
        <v>12</v>
      </c>
      <c r="E1646">
        <v>77</v>
      </c>
      <c r="F1646" t="s">
        <v>718</v>
      </c>
      <c r="G1646" t="s">
        <v>864</v>
      </c>
      <c r="H1646" t="s">
        <v>1448</v>
      </c>
      <c r="I1646" t="s">
        <v>1449</v>
      </c>
      <c r="J1646" t="s">
        <v>1450</v>
      </c>
      <c r="L1646" t="s">
        <v>886</v>
      </c>
      <c r="M1646" t="s">
        <v>877</v>
      </c>
      <c r="N1646">
        <v>1</v>
      </c>
      <c r="O1646">
        <v>9.9000000000000008E-3</v>
      </c>
    </row>
    <row r="1647" spans="1:15">
      <c r="A1647" s="8">
        <v>38583</v>
      </c>
      <c r="B1647" t="s">
        <v>84</v>
      </c>
      <c r="C1647" t="s">
        <v>496</v>
      </c>
      <c r="D1647">
        <v>12</v>
      </c>
      <c r="E1647">
        <v>77</v>
      </c>
      <c r="F1647" t="s">
        <v>718</v>
      </c>
      <c r="G1647" t="s">
        <v>865</v>
      </c>
      <c r="H1647" t="s">
        <v>1451</v>
      </c>
      <c r="J1647" t="s">
        <v>1447</v>
      </c>
      <c r="L1647" t="s">
        <v>886</v>
      </c>
      <c r="M1647" t="s">
        <v>877</v>
      </c>
      <c r="N1647">
        <v>2</v>
      </c>
      <c r="O1647">
        <v>1.2999999999999999E-2</v>
      </c>
    </row>
    <row r="1648" spans="1:15">
      <c r="A1648" s="8">
        <v>38583</v>
      </c>
      <c r="B1648" t="s">
        <v>84</v>
      </c>
      <c r="C1648" t="s">
        <v>496</v>
      </c>
      <c r="D1648">
        <v>12</v>
      </c>
      <c r="E1648">
        <v>77</v>
      </c>
      <c r="F1648" t="s">
        <v>75</v>
      </c>
      <c r="G1648" t="s">
        <v>866</v>
      </c>
      <c r="H1648" t="s">
        <v>1452</v>
      </c>
      <c r="I1648" t="s">
        <v>1453</v>
      </c>
      <c r="J1648" t="s">
        <v>1454</v>
      </c>
      <c r="L1648" t="s">
        <v>886</v>
      </c>
      <c r="M1648" t="s">
        <v>877</v>
      </c>
      <c r="N1648">
        <v>4</v>
      </c>
      <c r="O1648">
        <v>7.0000000000000001E-3</v>
      </c>
    </row>
    <row r="1649" spans="1:15">
      <c r="A1649" s="8">
        <v>38583</v>
      </c>
      <c r="B1649" t="s">
        <v>84</v>
      </c>
      <c r="C1649" t="s">
        <v>496</v>
      </c>
      <c r="D1649">
        <v>12</v>
      </c>
      <c r="E1649">
        <v>77</v>
      </c>
      <c r="F1649" t="s">
        <v>718</v>
      </c>
      <c r="G1649" t="s">
        <v>1656</v>
      </c>
      <c r="L1649" t="s">
        <v>883</v>
      </c>
      <c r="M1649" t="s">
        <v>883</v>
      </c>
      <c r="N1649" t="s">
        <v>887</v>
      </c>
      <c r="O1649">
        <v>54.389700000000005</v>
      </c>
    </row>
    <row r="1650" spans="1:15">
      <c r="A1650" s="8">
        <v>38583</v>
      </c>
      <c r="B1650" t="s">
        <v>84</v>
      </c>
      <c r="C1650" t="s">
        <v>496</v>
      </c>
      <c r="D1650">
        <v>12</v>
      </c>
      <c r="E1650">
        <v>77</v>
      </c>
      <c r="F1650" t="s">
        <v>718</v>
      </c>
      <c r="G1650" t="s">
        <v>871</v>
      </c>
      <c r="H1650" t="s">
        <v>1250</v>
      </c>
      <c r="J1650" t="s">
        <v>1251</v>
      </c>
      <c r="L1650" t="s">
        <v>882</v>
      </c>
      <c r="M1650" t="s">
        <v>877</v>
      </c>
      <c r="N1650">
        <v>6</v>
      </c>
      <c r="O1650">
        <v>4.1000000000000003E-3</v>
      </c>
    </row>
    <row r="1651" spans="1:15">
      <c r="A1651" s="8">
        <v>38583</v>
      </c>
      <c r="B1651" t="s">
        <v>84</v>
      </c>
      <c r="C1651" t="s">
        <v>496</v>
      </c>
      <c r="D1651">
        <v>12</v>
      </c>
      <c r="E1651">
        <v>77</v>
      </c>
      <c r="F1651" t="s">
        <v>75</v>
      </c>
      <c r="G1651" t="s">
        <v>1066</v>
      </c>
      <c r="H1651" t="s">
        <v>1535</v>
      </c>
      <c r="J1651" t="s">
        <v>1536</v>
      </c>
      <c r="L1651" t="s">
        <v>879</v>
      </c>
      <c r="M1651" t="s">
        <v>877</v>
      </c>
      <c r="N1651">
        <v>4</v>
      </c>
      <c r="O1651">
        <v>4.4900000000000002E-2</v>
      </c>
    </row>
    <row r="1652" spans="1:15">
      <c r="A1652" s="8">
        <v>38583</v>
      </c>
      <c r="B1652" t="s">
        <v>84</v>
      </c>
      <c r="C1652" t="s">
        <v>496</v>
      </c>
      <c r="D1652">
        <v>12</v>
      </c>
      <c r="E1652">
        <v>77</v>
      </c>
      <c r="F1652" t="s">
        <v>75</v>
      </c>
      <c r="G1652" t="s">
        <v>1067</v>
      </c>
      <c r="H1652" t="s">
        <v>1516</v>
      </c>
      <c r="J1652" t="s">
        <v>1517</v>
      </c>
      <c r="L1652" t="s">
        <v>1072</v>
      </c>
      <c r="M1652" t="s">
        <v>877</v>
      </c>
      <c r="N1652">
        <v>1</v>
      </c>
      <c r="O1652">
        <v>1.18E-2</v>
      </c>
    </row>
    <row r="1653" spans="1:15">
      <c r="A1653" s="8">
        <v>38583</v>
      </c>
      <c r="B1653" t="s">
        <v>84</v>
      </c>
      <c r="C1653" t="s">
        <v>496</v>
      </c>
      <c r="D1653">
        <v>12</v>
      </c>
      <c r="E1653">
        <v>77</v>
      </c>
      <c r="F1653" t="s">
        <v>75</v>
      </c>
      <c r="G1653" t="s">
        <v>1088</v>
      </c>
      <c r="K1653" t="s">
        <v>1252</v>
      </c>
      <c r="L1653" t="s">
        <v>879</v>
      </c>
      <c r="M1653" t="s">
        <v>877</v>
      </c>
      <c r="N1653">
        <v>3</v>
      </c>
      <c r="O1653">
        <v>7.0199999999999999E-2</v>
      </c>
    </row>
    <row r="1654" spans="1:15">
      <c r="A1654" s="8">
        <v>38583</v>
      </c>
      <c r="B1654" t="s">
        <v>84</v>
      </c>
      <c r="C1654" t="s">
        <v>496</v>
      </c>
      <c r="D1654">
        <v>12</v>
      </c>
      <c r="E1654">
        <v>77</v>
      </c>
      <c r="F1654" t="s">
        <v>718</v>
      </c>
      <c r="G1654" t="s">
        <v>872</v>
      </c>
      <c r="H1654" t="s">
        <v>1509</v>
      </c>
      <c r="J1654" t="s">
        <v>1510</v>
      </c>
      <c r="L1654" t="s">
        <v>879</v>
      </c>
      <c r="M1654" t="s">
        <v>877</v>
      </c>
      <c r="N1654">
        <v>8</v>
      </c>
      <c r="O1654">
        <v>0.17280000000000001</v>
      </c>
    </row>
    <row r="1655" spans="1:15">
      <c r="A1655" s="8">
        <v>38583</v>
      </c>
      <c r="B1655" t="s">
        <v>84</v>
      </c>
      <c r="C1655" t="s">
        <v>496</v>
      </c>
      <c r="D1655">
        <v>12</v>
      </c>
      <c r="E1655">
        <v>77</v>
      </c>
      <c r="F1655" t="s">
        <v>718</v>
      </c>
      <c r="G1655" t="s">
        <v>873</v>
      </c>
      <c r="J1655" t="s">
        <v>873</v>
      </c>
      <c r="L1655" t="s">
        <v>880</v>
      </c>
      <c r="M1655" t="s">
        <v>877</v>
      </c>
      <c r="N1655">
        <v>14</v>
      </c>
      <c r="O1655">
        <v>4.87E-2</v>
      </c>
    </row>
    <row r="1656" spans="1:15">
      <c r="A1656" s="8">
        <v>38583</v>
      </c>
      <c r="B1656" t="s">
        <v>84</v>
      </c>
      <c r="C1656" t="s">
        <v>496</v>
      </c>
      <c r="D1656">
        <v>12</v>
      </c>
      <c r="E1656">
        <v>77</v>
      </c>
      <c r="F1656" t="s">
        <v>75</v>
      </c>
      <c r="G1656" t="s">
        <v>1078</v>
      </c>
      <c r="L1656" t="s">
        <v>1093</v>
      </c>
      <c r="M1656" t="s">
        <v>877</v>
      </c>
      <c r="N1656" t="s">
        <v>887</v>
      </c>
      <c r="O1656">
        <v>0.91110000000000002</v>
      </c>
    </row>
    <row r="1657" spans="1:15">
      <c r="A1657" s="8">
        <v>38583</v>
      </c>
      <c r="B1657" t="s">
        <v>84</v>
      </c>
      <c r="C1657" t="s">
        <v>496</v>
      </c>
      <c r="D1657">
        <v>12</v>
      </c>
      <c r="E1657">
        <v>77</v>
      </c>
      <c r="F1657" t="s">
        <v>75</v>
      </c>
      <c r="G1657" t="s">
        <v>975</v>
      </c>
      <c r="H1657" t="s">
        <v>1348</v>
      </c>
      <c r="I1657" t="s">
        <v>1349</v>
      </c>
      <c r="J1657" t="s">
        <v>1350</v>
      </c>
      <c r="L1657" t="s">
        <v>886</v>
      </c>
      <c r="M1657" t="s">
        <v>877</v>
      </c>
      <c r="N1657">
        <v>1</v>
      </c>
      <c r="O1657">
        <v>2.3400000000000001E-2</v>
      </c>
    </row>
    <row r="1658" spans="1:15">
      <c r="A1658" s="8">
        <v>38583</v>
      </c>
      <c r="B1658" t="s">
        <v>84</v>
      </c>
      <c r="C1658" t="s">
        <v>496</v>
      </c>
      <c r="D1658">
        <v>12</v>
      </c>
      <c r="E1658">
        <v>77</v>
      </c>
      <c r="F1658" t="s">
        <v>75</v>
      </c>
      <c r="G1658" t="s">
        <v>1133</v>
      </c>
      <c r="H1658" t="s">
        <v>1357</v>
      </c>
      <c r="I1658" t="s">
        <v>1358</v>
      </c>
      <c r="J1658" t="s">
        <v>1359</v>
      </c>
      <c r="L1658" t="s">
        <v>886</v>
      </c>
      <c r="M1658" t="s">
        <v>877</v>
      </c>
      <c r="N1658">
        <v>4</v>
      </c>
      <c r="O1658">
        <v>0.9153</v>
      </c>
    </row>
    <row r="1659" spans="1:15">
      <c r="A1659" s="8">
        <v>38583</v>
      </c>
      <c r="B1659" t="s">
        <v>84</v>
      </c>
      <c r="C1659" t="s">
        <v>496</v>
      </c>
      <c r="D1659">
        <v>12</v>
      </c>
      <c r="E1659">
        <v>77</v>
      </c>
      <c r="F1659" t="s">
        <v>718</v>
      </c>
      <c r="G1659" t="s">
        <v>1130</v>
      </c>
      <c r="J1659" t="s">
        <v>1351</v>
      </c>
      <c r="L1659" t="s">
        <v>886</v>
      </c>
      <c r="M1659" t="s">
        <v>877</v>
      </c>
      <c r="N1659">
        <v>2</v>
      </c>
      <c r="O1659">
        <v>8.3000000000000001E-3</v>
      </c>
    </row>
    <row r="1660" spans="1:15">
      <c r="A1660" s="8">
        <v>38583</v>
      </c>
      <c r="B1660" t="s">
        <v>84</v>
      </c>
      <c r="C1660" t="s">
        <v>496</v>
      </c>
      <c r="D1660">
        <v>12</v>
      </c>
      <c r="E1660">
        <v>77</v>
      </c>
      <c r="F1660" t="s">
        <v>718</v>
      </c>
      <c r="G1660" t="s">
        <v>875</v>
      </c>
      <c r="J1660" t="s">
        <v>1256</v>
      </c>
      <c r="L1660" t="s">
        <v>886</v>
      </c>
      <c r="M1660" t="s">
        <v>877</v>
      </c>
      <c r="N1660">
        <v>20</v>
      </c>
      <c r="O1660">
        <v>1.01E-2</v>
      </c>
    </row>
    <row r="1661" spans="1:15">
      <c r="A1661" s="8">
        <v>38583</v>
      </c>
      <c r="B1661" t="s">
        <v>84</v>
      </c>
      <c r="C1661" t="s">
        <v>496</v>
      </c>
      <c r="D1661">
        <v>12</v>
      </c>
      <c r="E1661">
        <v>77</v>
      </c>
      <c r="F1661" t="s">
        <v>75</v>
      </c>
      <c r="G1661" t="s">
        <v>1211</v>
      </c>
      <c r="H1661" t="s">
        <v>1646</v>
      </c>
      <c r="I1661" t="s">
        <v>1647</v>
      </c>
      <c r="J1661" t="s">
        <v>1351</v>
      </c>
      <c r="L1661" t="s">
        <v>886</v>
      </c>
      <c r="M1661" t="s">
        <v>877</v>
      </c>
      <c r="N1661">
        <v>1</v>
      </c>
      <c r="O1661">
        <v>2.5600000000000001E-2</v>
      </c>
    </row>
    <row r="1662" spans="1:15">
      <c r="A1662" s="8">
        <v>38583</v>
      </c>
      <c r="B1662" t="s">
        <v>74</v>
      </c>
      <c r="C1662" t="s">
        <v>496</v>
      </c>
      <c r="D1662">
        <v>12</v>
      </c>
      <c r="E1662">
        <v>77</v>
      </c>
      <c r="F1662" t="s">
        <v>75</v>
      </c>
      <c r="G1662" t="s">
        <v>1068</v>
      </c>
      <c r="H1662" t="s">
        <v>1511</v>
      </c>
      <c r="I1662" t="s">
        <v>1512</v>
      </c>
      <c r="J1662" t="s">
        <v>1454</v>
      </c>
      <c r="L1662" t="s">
        <v>886</v>
      </c>
      <c r="M1662" t="s">
        <v>877</v>
      </c>
      <c r="N1662">
        <v>4</v>
      </c>
      <c r="O1662">
        <v>6.4999999999999997E-3</v>
      </c>
    </row>
    <row r="1663" spans="1:15">
      <c r="A1663" s="8">
        <v>38583</v>
      </c>
      <c r="B1663" t="s">
        <v>74</v>
      </c>
      <c r="C1663" t="s">
        <v>496</v>
      </c>
      <c r="D1663">
        <v>12</v>
      </c>
      <c r="E1663">
        <v>77</v>
      </c>
      <c r="F1663" t="s">
        <v>75</v>
      </c>
      <c r="G1663" t="s">
        <v>1079</v>
      </c>
      <c r="J1663" t="s">
        <v>1079</v>
      </c>
      <c r="L1663" t="s">
        <v>881</v>
      </c>
      <c r="M1663" t="s">
        <v>877</v>
      </c>
      <c r="N1663">
        <v>4</v>
      </c>
      <c r="O1663">
        <v>8.9099999999999999E-2</v>
      </c>
    </row>
    <row r="1664" spans="1:15">
      <c r="A1664" s="8">
        <v>38583</v>
      </c>
      <c r="B1664" t="s">
        <v>84</v>
      </c>
      <c r="C1664" t="s">
        <v>496</v>
      </c>
      <c r="D1664">
        <v>13</v>
      </c>
      <c r="E1664">
        <v>78</v>
      </c>
      <c r="F1664" t="s">
        <v>727</v>
      </c>
      <c r="G1664" t="s">
        <v>1001</v>
      </c>
      <c r="H1664" t="s">
        <v>1163</v>
      </c>
      <c r="J1664" t="s">
        <v>1164</v>
      </c>
      <c r="L1664" t="s">
        <v>880</v>
      </c>
      <c r="M1664" t="s">
        <v>877</v>
      </c>
      <c r="N1664">
        <v>9</v>
      </c>
      <c r="O1664">
        <v>2.8899999999999999E-2</v>
      </c>
    </row>
    <row r="1665" spans="1:15">
      <c r="A1665" s="8">
        <v>38583</v>
      </c>
      <c r="B1665" t="s">
        <v>84</v>
      </c>
      <c r="C1665" t="s">
        <v>496</v>
      </c>
      <c r="D1665">
        <v>13</v>
      </c>
      <c r="E1665">
        <v>78</v>
      </c>
      <c r="F1665" t="s">
        <v>727</v>
      </c>
      <c r="G1665" t="s">
        <v>1002</v>
      </c>
      <c r="J1665" t="s">
        <v>1165</v>
      </c>
      <c r="L1665" t="s">
        <v>880</v>
      </c>
      <c r="M1665" t="s">
        <v>877</v>
      </c>
      <c r="N1665">
        <v>45</v>
      </c>
      <c r="O1665">
        <v>6.08E-2</v>
      </c>
    </row>
    <row r="1666" spans="1:15">
      <c r="A1666" s="8">
        <v>38583</v>
      </c>
      <c r="B1666" t="s">
        <v>84</v>
      </c>
      <c r="C1666" t="s">
        <v>496</v>
      </c>
      <c r="D1666">
        <v>13</v>
      </c>
      <c r="E1666">
        <v>78</v>
      </c>
      <c r="F1666" t="s">
        <v>727</v>
      </c>
      <c r="G1666" t="s">
        <v>1003</v>
      </c>
      <c r="H1666" t="s">
        <v>1003</v>
      </c>
      <c r="I1666" t="s">
        <v>1166</v>
      </c>
      <c r="J1666" t="s">
        <v>1167</v>
      </c>
      <c r="L1666" t="s">
        <v>881</v>
      </c>
      <c r="M1666" t="s">
        <v>877</v>
      </c>
      <c r="N1666">
        <v>10</v>
      </c>
      <c r="O1666">
        <v>0.29980000000000001</v>
      </c>
    </row>
    <row r="1667" spans="1:15">
      <c r="A1667" s="8">
        <v>38583</v>
      </c>
      <c r="B1667" t="s">
        <v>84</v>
      </c>
      <c r="C1667" t="s">
        <v>496</v>
      </c>
      <c r="D1667">
        <v>13</v>
      </c>
      <c r="E1667">
        <v>78</v>
      </c>
      <c r="F1667" t="s">
        <v>727</v>
      </c>
      <c r="G1667" t="s">
        <v>1004</v>
      </c>
      <c r="L1667" t="s">
        <v>876</v>
      </c>
      <c r="M1667" t="s">
        <v>876</v>
      </c>
      <c r="N1667" t="s">
        <v>887</v>
      </c>
      <c r="O1667">
        <v>2.3595999999999999</v>
      </c>
    </row>
    <row r="1668" spans="1:15">
      <c r="A1668" s="8">
        <v>38583</v>
      </c>
      <c r="B1668" t="s">
        <v>84</v>
      </c>
      <c r="C1668" t="s">
        <v>496</v>
      </c>
      <c r="D1668">
        <v>13</v>
      </c>
      <c r="E1668">
        <v>78</v>
      </c>
      <c r="F1668" t="s">
        <v>727</v>
      </c>
      <c r="G1668" t="s">
        <v>1006</v>
      </c>
      <c r="H1668" t="s">
        <v>1171</v>
      </c>
      <c r="I1668" t="s">
        <v>1172</v>
      </c>
      <c r="J1668" t="s">
        <v>1173</v>
      </c>
      <c r="L1668" t="s">
        <v>881</v>
      </c>
      <c r="M1668" t="s">
        <v>877</v>
      </c>
      <c r="N1668">
        <v>5</v>
      </c>
      <c r="O1668">
        <v>1.2999999999999999E-2</v>
      </c>
    </row>
    <row r="1669" spans="1:15">
      <c r="A1669" s="8">
        <v>38583</v>
      </c>
      <c r="B1669" t="s">
        <v>84</v>
      </c>
      <c r="C1669" t="s">
        <v>663</v>
      </c>
      <c r="D1669">
        <v>13</v>
      </c>
      <c r="E1669">
        <v>78</v>
      </c>
      <c r="F1669" t="s">
        <v>727</v>
      </c>
      <c r="G1669" t="s">
        <v>1007</v>
      </c>
      <c r="H1669" t="s">
        <v>1174</v>
      </c>
      <c r="J1669" t="s">
        <v>1175</v>
      </c>
      <c r="L1669" t="s">
        <v>879</v>
      </c>
      <c r="M1669" t="s">
        <v>877</v>
      </c>
      <c r="N1669">
        <v>18</v>
      </c>
      <c r="O1669">
        <v>0.12239999999999999</v>
      </c>
    </row>
    <row r="1670" spans="1:15">
      <c r="A1670" s="8">
        <v>38583</v>
      </c>
      <c r="B1670" t="s">
        <v>84</v>
      </c>
      <c r="C1670" t="s">
        <v>663</v>
      </c>
      <c r="D1670">
        <v>13</v>
      </c>
      <c r="E1670">
        <v>78</v>
      </c>
      <c r="F1670" t="s">
        <v>727</v>
      </c>
      <c r="G1670" t="s">
        <v>1075</v>
      </c>
      <c r="L1670" t="s">
        <v>1092</v>
      </c>
      <c r="M1670" t="s">
        <v>877</v>
      </c>
      <c r="N1670" t="s">
        <v>887</v>
      </c>
      <c r="O1670">
        <v>13.4152</v>
      </c>
    </row>
    <row r="1671" spans="1:15">
      <c r="A1671" s="8">
        <v>38583</v>
      </c>
      <c r="B1671" t="s">
        <v>84</v>
      </c>
      <c r="C1671" t="s">
        <v>663</v>
      </c>
      <c r="D1671">
        <v>13</v>
      </c>
      <c r="E1671">
        <v>78</v>
      </c>
      <c r="F1671" t="s">
        <v>727</v>
      </c>
      <c r="G1671" t="s">
        <v>1082</v>
      </c>
      <c r="H1671" t="s">
        <v>1524</v>
      </c>
      <c r="I1671" t="s">
        <v>1525</v>
      </c>
      <c r="J1671" t="s">
        <v>1526</v>
      </c>
      <c r="L1671" t="s">
        <v>881</v>
      </c>
      <c r="M1671" t="s">
        <v>877</v>
      </c>
      <c r="N1671">
        <v>7</v>
      </c>
      <c r="O1671">
        <v>0.26719999999999999</v>
      </c>
    </row>
    <row r="1672" spans="1:15">
      <c r="A1672" s="8">
        <v>38583</v>
      </c>
      <c r="B1672" t="s">
        <v>84</v>
      </c>
      <c r="C1672" t="s">
        <v>663</v>
      </c>
      <c r="D1672">
        <v>13</v>
      </c>
      <c r="E1672">
        <v>78</v>
      </c>
      <c r="F1672" t="s">
        <v>727</v>
      </c>
      <c r="G1672" t="s">
        <v>1009</v>
      </c>
      <c r="H1672" t="s">
        <v>1377</v>
      </c>
      <c r="J1672" t="s">
        <v>1009</v>
      </c>
      <c r="L1672" t="s">
        <v>880</v>
      </c>
      <c r="M1672" t="s">
        <v>877</v>
      </c>
      <c r="N1672">
        <v>1</v>
      </c>
      <c r="O1672">
        <v>3.0999999999999999E-3</v>
      </c>
    </row>
    <row r="1673" spans="1:15">
      <c r="A1673" s="8">
        <v>38583</v>
      </c>
      <c r="B1673" t="s">
        <v>84</v>
      </c>
      <c r="C1673" t="s">
        <v>663</v>
      </c>
      <c r="D1673">
        <v>13</v>
      </c>
      <c r="E1673">
        <v>78</v>
      </c>
      <c r="F1673" t="s">
        <v>727</v>
      </c>
      <c r="G1673" t="s">
        <v>891</v>
      </c>
      <c r="H1673" t="s">
        <v>1263</v>
      </c>
      <c r="J1673" t="s">
        <v>1264</v>
      </c>
      <c r="L1673" t="s">
        <v>1070</v>
      </c>
      <c r="M1673" t="s">
        <v>877</v>
      </c>
      <c r="N1673">
        <v>2</v>
      </c>
      <c r="O1673">
        <v>0.16800000000000001</v>
      </c>
    </row>
    <row r="1674" spans="1:15">
      <c r="A1674" s="8">
        <v>38583</v>
      </c>
      <c r="B1674" t="s">
        <v>84</v>
      </c>
      <c r="C1674" t="s">
        <v>663</v>
      </c>
      <c r="D1674">
        <v>13</v>
      </c>
      <c r="E1674">
        <v>78</v>
      </c>
      <c r="F1674" t="s">
        <v>727</v>
      </c>
      <c r="G1674" t="s">
        <v>960</v>
      </c>
      <c r="H1674" t="s">
        <v>1260</v>
      </c>
      <c r="I1674" t="s">
        <v>1600</v>
      </c>
      <c r="J1674" t="s">
        <v>1262</v>
      </c>
      <c r="L1674" t="s">
        <v>1070</v>
      </c>
      <c r="M1674" t="s">
        <v>877</v>
      </c>
      <c r="N1674">
        <v>8</v>
      </c>
      <c r="O1674">
        <v>5.8999999999999999E-3</v>
      </c>
    </row>
    <row r="1675" spans="1:15">
      <c r="A1675" s="8">
        <v>38583</v>
      </c>
      <c r="B1675" t="s">
        <v>84</v>
      </c>
      <c r="C1675" t="s">
        <v>663</v>
      </c>
      <c r="D1675">
        <v>13</v>
      </c>
      <c r="E1675">
        <v>78</v>
      </c>
      <c r="F1675" t="s">
        <v>727</v>
      </c>
      <c r="G1675" t="s">
        <v>1125</v>
      </c>
      <c r="H1675" t="s">
        <v>1559</v>
      </c>
      <c r="I1675" t="s">
        <v>1560</v>
      </c>
      <c r="J1675" t="s">
        <v>1561</v>
      </c>
      <c r="L1675" t="s">
        <v>1070</v>
      </c>
      <c r="M1675" t="s">
        <v>877</v>
      </c>
      <c r="N1675">
        <v>1</v>
      </c>
      <c r="O1675">
        <v>0.13700000000000001</v>
      </c>
    </row>
    <row r="1676" spans="1:15">
      <c r="A1676" s="8">
        <v>38583</v>
      </c>
      <c r="B1676" t="s">
        <v>84</v>
      </c>
      <c r="C1676" t="s">
        <v>663</v>
      </c>
      <c r="D1676">
        <v>13</v>
      </c>
      <c r="E1676">
        <v>78</v>
      </c>
      <c r="F1676" t="s">
        <v>727</v>
      </c>
      <c r="G1676" t="s">
        <v>1212</v>
      </c>
      <c r="H1676" t="s">
        <v>1559</v>
      </c>
      <c r="I1676" t="s">
        <v>1560</v>
      </c>
      <c r="J1676" t="s">
        <v>1561</v>
      </c>
      <c r="L1676" t="s">
        <v>1070</v>
      </c>
      <c r="M1676" t="s">
        <v>877</v>
      </c>
      <c r="N1676">
        <v>1</v>
      </c>
      <c r="O1676">
        <v>0.1305</v>
      </c>
    </row>
    <row r="1677" spans="1:15">
      <c r="A1677" s="8">
        <v>38583</v>
      </c>
      <c r="B1677" t="s">
        <v>84</v>
      </c>
      <c r="C1677" t="s">
        <v>663</v>
      </c>
      <c r="D1677">
        <v>13</v>
      </c>
      <c r="E1677">
        <v>78</v>
      </c>
      <c r="F1677" t="s">
        <v>727</v>
      </c>
      <c r="G1677" t="s">
        <v>962</v>
      </c>
      <c r="H1677" t="s">
        <v>1603</v>
      </c>
      <c r="I1677" t="s">
        <v>1604</v>
      </c>
      <c r="J1677" t="s">
        <v>1605</v>
      </c>
      <c r="K1677" t="s">
        <v>1606</v>
      </c>
      <c r="L1677" t="s">
        <v>882</v>
      </c>
      <c r="M1677" t="s">
        <v>877</v>
      </c>
      <c r="N1677">
        <v>70</v>
      </c>
      <c r="O1677">
        <v>0.40310000000000001</v>
      </c>
    </row>
    <row r="1678" spans="1:15">
      <c r="A1678" s="8">
        <v>38583</v>
      </c>
      <c r="B1678" t="s">
        <v>84</v>
      </c>
      <c r="C1678" t="s">
        <v>663</v>
      </c>
      <c r="D1678">
        <v>13</v>
      </c>
      <c r="E1678">
        <v>78</v>
      </c>
      <c r="F1678" t="s">
        <v>727</v>
      </c>
      <c r="G1678" t="s">
        <v>1192</v>
      </c>
      <c r="K1678" t="s">
        <v>1352</v>
      </c>
      <c r="L1678" t="s">
        <v>880</v>
      </c>
      <c r="M1678" t="s">
        <v>877</v>
      </c>
      <c r="N1678">
        <v>43</v>
      </c>
      <c r="O1678">
        <v>8.3000000000000001E-3</v>
      </c>
    </row>
    <row r="1679" spans="1:15">
      <c r="A1679" s="8">
        <v>38583</v>
      </c>
      <c r="B1679" t="s">
        <v>84</v>
      </c>
      <c r="C1679" t="s">
        <v>663</v>
      </c>
      <c r="D1679">
        <v>13</v>
      </c>
      <c r="E1679">
        <v>78</v>
      </c>
      <c r="F1679" t="s">
        <v>727</v>
      </c>
      <c r="G1679" t="s">
        <v>1099</v>
      </c>
      <c r="H1679" t="s">
        <v>1550</v>
      </c>
      <c r="I1679" t="s">
        <v>1551</v>
      </c>
      <c r="J1679" t="s">
        <v>1552</v>
      </c>
      <c r="L1679" t="s">
        <v>1095</v>
      </c>
      <c r="M1679" t="s">
        <v>877</v>
      </c>
      <c r="N1679" t="s">
        <v>887</v>
      </c>
      <c r="O1679">
        <v>2.6293000000000002</v>
      </c>
    </row>
    <row r="1680" spans="1:15">
      <c r="A1680" s="8">
        <v>38583</v>
      </c>
      <c r="B1680" t="s">
        <v>84</v>
      </c>
      <c r="C1680" t="s">
        <v>663</v>
      </c>
      <c r="D1680">
        <v>13</v>
      </c>
      <c r="E1680">
        <v>78</v>
      </c>
      <c r="F1680" t="s">
        <v>727</v>
      </c>
      <c r="G1680" t="s">
        <v>1011</v>
      </c>
      <c r="H1680" t="s">
        <v>1382</v>
      </c>
      <c r="I1680" t="s">
        <v>1383</v>
      </c>
      <c r="J1680" t="s">
        <v>1384</v>
      </c>
      <c r="L1680" t="s">
        <v>882</v>
      </c>
      <c r="M1680" t="s">
        <v>877</v>
      </c>
      <c r="N1680">
        <v>39</v>
      </c>
      <c r="O1680">
        <v>0.214</v>
      </c>
    </row>
    <row r="1681" spans="1:15">
      <c r="A1681" s="8">
        <v>38583</v>
      </c>
      <c r="B1681" t="s">
        <v>84</v>
      </c>
      <c r="C1681" t="s">
        <v>663</v>
      </c>
      <c r="D1681">
        <v>13</v>
      </c>
      <c r="E1681">
        <v>78</v>
      </c>
      <c r="F1681" t="s">
        <v>727</v>
      </c>
      <c r="G1681" t="s">
        <v>894</v>
      </c>
      <c r="H1681" t="s">
        <v>1385</v>
      </c>
      <c r="I1681" t="s">
        <v>1269</v>
      </c>
      <c r="J1681" t="s">
        <v>1387</v>
      </c>
      <c r="L1681" t="s">
        <v>881</v>
      </c>
      <c r="M1681" t="s">
        <v>877</v>
      </c>
      <c r="N1681">
        <v>4</v>
      </c>
      <c r="O1681">
        <v>1.2800000000000001E-2</v>
      </c>
    </row>
    <row r="1682" spans="1:15">
      <c r="A1682" s="8">
        <v>38583</v>
      </c>
      <c r="B1682" t="s">
        <v>84</v>
      </c>
      <c r="C1682" t="s">
        <v>663</v>
      </c>
      <c r="D1682">
        <v>13</v>
      </c>
      <c r="E1682">
        <v>78</v>
      </c>
      <c r="F1682" t="s">
        <v>727</v>
      </c>
      <c r="G1682" t="s">
        <v>1014</v>
      </c>
      <c r="H1682" t="s">
        <v>1391</v>
      </c>
      <c r="J1682" t="s">
        <v>1392</v>
      </c>
      <c r="L1682" t="s">
        <v>880</v>
      </c>
      <c r="M1682" t="s">
        <v>877</v>
      </c>
      <c r="N1682">
        <v>4</v>
      </c>
      <c r="O1682">
        <v>0</v>
      </c>
    </row>
    <row r="1683" spans="1:15">
      <c r="A1683" s="8">
        <v>38583</v>
      </c>
      <c r="B1683" t="s">
        <v>84</v>
      </c>
      <c r="C1683" t="s">
        <v>663</v>
      </c>
      <c r="D1683">
        <v>13</v>
      </c>
      <c r="E1683">
        <v>78</v>
      </c>
      <c r="F1683" t="s">
        <v>727</v>
      </c>
      <c r="G1683" t="s">
        <v>1016</v>
      </c>
      <c r="H1683" t="s">
        <v>1393</v>
      </c>
      <c r="J1683" t="s">
        <v>1394</v>
      </c>
      <c r="L1683" t="s">
        <v>881</v>
      </c>
      <c r="M1683" t="s">
        <v>877</v>
      </c>
      <c r="N1683">
        <v>68</v>
      </c>
      <c r="O1683">
        <v>8.9899999999999994E-2</v>
      </c>
    </row>
    <row r="1684" spans="1:15">
      <c r="A1684" s="8">
        <v>38583</v>
      </c>
      <c r="B1684" t="s">
        <v>84</v>
      </c>
      <c r="C1684" t="s">
        <v>663</v>
      </c>
      <c r="D1684">
        <v>13</v>
      </c>
      <c r="E1684">
        <v>78</v>
      </c>
      <c r="F1684" t="s">
        <v>727</v>
      </c>
      <c r="G1684" t="s">
        <v>1213</v>
      </c>
      <c r="H1684" t="s">
        <v>1555</v>
      </c>
      <c r="I1684" t="s">
        <v>1556</v>
      </c>
      <c r="J1684" t="s">
        <v>1557</v>
      </c>
      <c r="L1684" t="s">
        <v>881</v>
      </c>
      <c r="M1684" t="s">
        <v>877</v>
      </c>
      <c r="N1684">
        <v>1</v>
      </c>
      <c r="O1684">
        <v>7.0000000000000001E-3</v>
      </c>
    </row>
    <row r="1685" spans="1:15">
      <c r="A1685" s="8">
        <v>38583</v>
      </c>
      <c r="B1685" t="s">
        <v>84</v>
      </c>
      <c r="C1685" t="s">
        <v>663</v>
      </c>
      <c r="D1685">
        <v>13</v>
      </c>
      <c r="E1685">
        <v>78</v>
      </c>
      <c r="F1685" t="s">
        <v>727</v>
      </c>
      <c r="G1685" t="s">
        <v>1017</v>
      </c>
      <c r="K1685" t="s">
        <v>1395</v>
      </c>
      <c r="L1685" t="s">
        <v>884</v>
      </c>
      <c r="M1685" t="s">
        <v>877</v>
      </c>
      <c r="N1685">
        <v>1700</v>
      </c>
      <c r="O1685">
        <v>0.83579999999999999</v>
      </c>
    </row>
    <row r="1686" spans="1:15">
      <c r="A1686" s="8">
        <v>38583</v>
      </c>
      <c r="B1686" t="s">
        <v>84</v>
      </c>
      <c r="C1686" t="s">
        <v>663</v>
      </c>
      <c r="D1686">
        <v>13</v>
      </c>
      <c r="E1686">
        <v>78</v>
      </c>
      <c r="F1686" t="s">
        <v>727</v>
      </c>
      <c r="G1686" t="s">
        <v>1018</v>
      </c>
      <c r="H1686" t="s">
        <v>1396</v>
      </c>
      <c r="I1686" t="s">
        <v>1397</v>
      </c>
      <c r="J1686" t="s">
        <v>1398</v>
      </c>
      <c r="L1686" t="s">
        <v>881</v>
      </c>
      <c r="M1686" t="s">
        <v>877</v>
      </c>
      <c r="N1686">
        <v>42</v>
      </c>
      <c r="O1686">
        <v>0.20250000000000001</v>
      </c>
    </row>
    <row r="1687" spans="1:15">
      <c r="A1687" s="8">
        <v>38583</v>
      </c>
      <c r="B1687" t="s">
        <v>84</v>
      </c>
      <c r="C1687" t="s">
        <v>663</v>
      </c>
      <c r="D1687">
        <v>13</v>
      </c>
      <c r="E1687">
        <v>78</v>
      </c>
      <c r="F1687" t="s">
        <v>727</v>
      </c>
      <c r="G1687" t="s">
        <v>1019</v>
      </c>
      <c r="H1687" t="s">
        <v>1399</v>
      </c>
      <c r="I1687" t="s">
        <v>1400</v>
      </c>
      <c r="J1687" t="s">
        <v>1401</v>
      </c>
      <c r="L1687" t="s">
        <v>881</v>
      </c>
      <c r="M1687" t="s">
        <v>877</v>
      </c>
      <c r="N1687">
        <v>8</v>
      </c>
      <c r="O1687">
        <v>1.21E-2</v>
      </c>
    </row>
    <row r="1688" spans="1:15">
      <c r="A1688" s="8">
        <v>38583</v>
      </c>
      <c r="B1688" t="s">
        <v>84</v>
      </c>
      <c r="C1688" t="s">
        <v>663</v>
      </c>
      <c r="D1688">
        <v>13</v>
      </c>
      <c r="E1688">
        <v>78</v>
      </c>
      <c r="F1688" t="s">
        <v>727</v>
      </c>
      <c r="G1688" t="s">
        <v>1022</v>
      </c>
      <c r="H1688" t="s">
        <v>1404</v>
      </c>
      <c r="I1688" t="s">
        <v>1405</v>
      </c>
      <c r="J1688" t="s">
        <v>1406</v>
      </c>
      <c r="K1688" t="s">
        <v>1407</v>
      </c>
      <c r="L1688" t="s">
        <v>882</v>
      </c>
      <c r="M1688" t="s">
        <v>877</v>
      </c>
      <c r="N1688">
        <v>85</v>
      </c>
      <c r="O1688">
        <v>0.1852</v>
      </c>
    </row>
    <row r="1689" spans="1:15">
      <c r="A1689" s="8">
        <v>38583</v>
      </c>
      <c r="B1689" t="s">
        <v>84</v>
      </c>
      <c r="C1689" t="s">
        <v>663</v>
      </c>
      <c r="D1689">
        <v>13</v>
      </c>
      <c r="E1689">
        <v>78</v>
      </c>
      <c r="F1689" t="s">
        <v>727</v>
      </c>
      <c r="G1689" t="s">
        <v>1023</v>
      </c>
      <c r="H1689" t="s">
        <v>1408</v>
      </c>
      <c r="I1689" t="s">
        <v>1409</v>
      </c>
      <c r="J1689" t="s">
        <v>1410</v>
      </c>
      <c r="L1689" t="s">
        <v>881</v>
      </c>
      <c r="M1689" t="s">
        <v>877</v>
      </c>
      <c r="N1689">
        <v>11</v>
      </c>
      <c r="O1689">
        <v>2.0500000000000001E-2</v>
      </c>
    </row>
    <row r="1690" spans="1:15">
      <c r="A1690" s="8">
        <v>38583</v>
      </c>
      <c r="B1690" t="s">
        <v>84</v>
      </c>
      <c r="C1690" t="s">
        <v>663</v>
      </c>
      <c r="D1690">
        <v>13</v>
      </c>
      <c r="E1690">
        <v>78</v>
      </c>
      <c r="F1690" t="s">
        <v>727</v>
      </c>
      <c r="G1690" t="s">
        <v>1100</v>
      </c>
      <c r="H1690" t="s">
        <v>1422</v>
      </c>
      <c r="J1690" t="s">
        <v>1424</v>
      </c>
      <c r="L1690" t="s">
        <v>881</v>
      </c>
      <c r="M1690" t="s">
        <v>877</v>
      </c>
      <c r="N1690">
        <v>1</v>
      </c>
      <c r="O1690">
        <v>1E-4</v>
      </c>
    </row>
    <row r="1691" spans="1:15">
      <c r="A1691" s="8">
        <v>38583</v>
      </c>
      <c r="B1691" t="s">
        <v>84</v>
      </c>
      <c r="C1691" t="s">
        <v>663</v>
      </c>
      <c r="D1691">
        <v>13</v>
      </c>
      <c r="E1691">
        <v>78</v>
      </c>
      <c r="F1691" t="s">
        <v>727</v>
      </c>
      <c r="G1691" t="s">
        <v>1102</v>
      </c>
      <c r="H1691" t="s">
        <v>1553</v>
      </c>
      <c r="J1691" t="s">
        <v>1554</v>
      </c>
      <c r="K1691" t="s">
        <v>1275</v>
      </c>
      <c r="L1691" t="s">
        <v>880</v>
      </c>
      <c r="M1691" t="s">
        <v>877</v>
      </c>
      <c r="N1691">
        <v>53</v>
      </c>
      <c r="O1691">
        <v>7.9299999999999995E-2</v>
      </c>
    </row>
    <row r="1692" spans="1:15">
      <c r="A1692" s="8">
        <v>38583</v>
      </c>
      <c r="B1692" t="s">
        <v>84</v>
      </c>
      <c r="C1692" t="s">
        <v>663</v>
      </c>
      <c r="D1692">
        <v>13</v>
      </c>
      <c r="E1692">
        <v>78</v>
      </c>
      <c r="F1692" t="s">
        <v>727</v>
      </c>
      <c r="G1692" t="s">
        <v>895</v>
      </c>
      <c r="H1692" t="s">
        <v>1271</v>
      </c>
      <c r="J1692" t="s">
        <v>1272</v>
      </c>
      <c r="K1692" t="s">
        <v>1414</v>
      </c>
      <c r="L1692" t="s">
        <v>880</v>
      </c>
      <c r="M1692" t="s">
        <v>877</v>
      </c>
      <c r="N1692">
        <v>2</v>
      </c>
      <c r="O1692">
        <v>8.9999999999999998E-4</v>
      </c>
    </row>
    <row r="1693" spans="1:15">
      <c r="A1693" s="8">
        <v>38583</v>
      </c>
      <c r="B1693" t="s">
        <v>84</v>
      </c>
      <c r="C1693" t="s">
        <v>663</v>
      </c>
      <c r="D1693">
        <v>13</v>
      </c>
      <c r="E1693">
        <v>78</v>
      </c>
      <c r="F1693" t="s">
        <v>727</v>
      </c>
      <c r="G1693" t="s">
        <v>1026</v>
      </c>
      <c r="K1693" t="s">
        <v>1417</v>
      </c>
      <c r="L1693" t="s">
        <v>882</v>
      </c>
      <c r="M1693" t="s">
        <v>877</v>
      </c>
      <c r="N1693">
        <v>163</v>
      </c>
      <c r="O1693">
        <v>0.3624</v>
      </c>
    </row>
    <row r="1694" spans="1:15">
      <c r="A1694" s="8">
        <v>38583</v>
      </c>
      <c r="B1694" t="s">
        <v>84</v>
      </c>
      <c r="C1694" t="s">
        <v>663</v>
      </c>
      <c r="D1694">
        <v>13</v>
      </c>
      <c r="E1694">
        <v>78</v>
      </c>
      <c r="F1694" t="s">
        <v>727</v>
      </c>
      <c r="G1694" t="s">
        <v>1027</v>
      </c>
      <c r="H1694" t="s">
        <v>1418</v>
      </c>
      <c r="J1694" t="s">
        <v>1419</v>
      </c>
      <c r="L1694" t="s">
        <v>881</v>
      </c>
      <c r="M1694" t="s">
        <v>877</v>
      </c>
      <c r="N1694">
        <v>9</v>
      </c>
      <c r="O1694">
        <v>2.98E-2</v>
      </c>
    </row>
    <row r="1695" spans="1:15">
      <c r="A1695" s="8">
        <v>38583</v>
      </c>
      <c r="B1695" t="s">
        <v>84</v>
      </c>
      <c r="C1695" t="s">
        <v>663</v>
      </c>
      <c r="D1695">
        <v>13</v>
      </c>
      <c r="E1695">
        <v>78</v>
      </c>
      <c r="F1695" t="s">
        <v>727</v>
      </c>
      <c r="G1695" t="s">
        <v>1028</v>
      </c>
      <c r="H1695" t="s">
        <v>1420</v>
      </c>
      <c r="J1695" t="s">
        <v>1421</v>
      </c>
      <c r="L1695" t="s">
        <v>881</v>
      </c>
      <c r="M1695" t="s">
        <v>877</v>
      </c>
      <c r="N1695">
        <v>20</v>
      </c>
      <c r="O1695">
        <v>1.5599999999999999E-2</v>
      </c>
    </row>
    <row r="1696" spans="1:15">
      <c r="A1696" s="8">
        <v>38583</v>
      </c>
      <c r="B1696" t="s">
        <v>84</v>
      </c>
      <c r="C1696" t="s">
        <v>663</v>
      </c>
      <c r="D1696">
        <v>13</v>
      </c>
      <c r="E1696">
        <v>78</v>
      </c>
      <c r="F1696" t="s">
        <v>727</v>
      </c>
      <c r="G1696" t="s">
        <v>1029</v>
      </c>
      <c r="H1696" t="s">
        <v>1422</v>
      </c>
      <c r="I1696" t="s">
        <v>1423</v>
      </c>
      <c r="J1696" t="s">
        <v>1424</v>
      </c>
      <c r="L1696" t="s">
        <v>881</v>
      </c>
      <c r="M1696" t="s">
        <v>877</v>
      </c>
      <c r="N1696">
        <v>20</v>
      </c>
      <c r="O1696">
        <v>8.9999999999999993E-3</v>
      </c>
    </row>
    <row r="1697" spans="1:15">
      <c r="A1697" s="8">
        <v>38583</v>
      </c>
      <c r="B1697" t="s">
        <v>84</v>
      </c>
      <c r="C1697" t="s">
        <v>663</v>
      </c>
      <c r="D1697">
        <v>13</v>
      </c>
      <c r="E1697">
        <v>78</v>
      </c>
      <c r="F1697" t="s">
        <v>727</v>
      </c>
      <c r="G1697" t="s">
        <v>1030</v>
      </c>
      <c r="H1697" t="s">
        <v>1422</v>
      </c>
      <c r="I1697" t="s">
        <v>1423</v>
      </c>
      <c r="J1697" t="s">
        <v>1424</v>
      </c>
      <c r="L1697" t="s">
        <v>881</v>
      </c>
      <c r="M1697" t="s">
        <v>877</v>
      </c>
      <c r="N1697">
        <v>4</v>
      </c>
      <c r="O1697">
        <v>2.7799999999999998E-2</v>
      </c>
    </row>
    <row r="1698" spans="1:15">
      <c r="A1698" s="8">
        <v>38583</v>
      </c>
      <c r="B1698" t="s">
        <v>84</v>
      </c>
      <c r="C1698" t="s">
        <v>663</v>
      </c>
      <c r="D1698">
        <v>13</v>
      </c>
      <c r="E1698">
        <v>78</v>
      </c>
      <c r="F1698" t="s">
        <v>727</v>
      </c>
      <c r="G1698" t="s">
        <v>1032</v>
      </c>
      <c r="H1698" t="s">
        <v>1426</v>
      </c>
      <c r="J1698" t="s">
        <v>1427</v>
      </c>
      <c r="L1698" t="s">
        <v>880</v>
      </c>
      <c r="M1698" t="s">
        <v>877</v>
      </c>
      <c r="N1698">
        <v>13</v>
      </c>
      <c r="O1698">
        <v>0.37530000000000002</v>
      </c>
    </row>
    <row r="1699" spans="1:15">
      <c r="A1699" s="8">
        <v>38583</v>
      </c>
      <c r="B1699" t="s">
        <v>84</v>
      </c>
      <c r="C1699" t="s">
        <v>663</v>
      </c>
      <c r="D1699">
        <v>13</v>
      </c>
      <c r="E1699">
        <v>78</v>
      </c>
      <c r="F1699" t="s">
        <v>727</v>
      </c>
      <c r="G1699" t="s">
        <v>1033</v>
      </c>
      <c r="H1699" t="s">
        <v>966</v>
      </c>
      <c r="J1699" t="s">
        <v>1428</v>
      </c>
      <c r="L1699" t="s">
        <v>881</v>
      </c>
      <c r="M1699" t="s">
        <v>877</v>
      </c>
      <c r="N1699">
        <v>5</v>
      </c>
      <c r="O1699">
        <v>1.21E-2</v>
      </c>
    </row>
    <row r="1700" spans="1:15">
      <c r="A1700" s="8">
        <v>38583</v>
      </c>
      <c r="B1700" t="s">
        <v>84</v>
      </c>
      <c r="C1700" t="s">
        <v>663</v>
      </c>
      <c r="D1700">
        <v>13</v>
      </c>
      <c r="E1700">
        <v>78</v>
      </c>
      <c r="F1700" t="s">
        <v>727</v>
      </c>
      <c r="G1700" t="s">
        <v>1214</v>
      </c>
      <c r="L1700" t="s">
        <v>1223</v>
      </c>
      <c r="M1700" t="s">
        <v>877</v>
      </c>
      <c r="N1700">
        <v>1</v>
      </c>
      <c r="O1700">
        <v>0</v>
      </c>
    </row>
    <row r="1701" spans="1:15">
      <c r="A1701" s="8">
        <v>38583</v>
      </c>
      <c r="B1701" t="s">
        <v>84</v>
      </c>
      <c r="C1701" t="s">
        <v>663</v>
      </c>
      <c r="D1701">
        <v>13</v>
      </c>
      <c r="E1701">
        <v>78</v>
      </c>
      <c r="F1701" t="s">
        <v>727</v>
      </c>
      <c r="G1701" t="s">
        <v>1034</v>
      </c>
      <c r="H1701" t="s">
        <v>1429</v>
      </c>
      <c r="I1701" t="s">
        <v>1430</v>
      </c>
      <c r="J1701" t="s">
        <v>1431</v>
      </c>
      <c r="L1701" t="s">
        <v>881</v>
      </c>
      <c r="M1701" t="s">
        <v>877</v>
      </c>
      <c r="N1701">
        <v>24</v>
      </c>
      <c r="O1701">
        <v>4.02E-2</v>
      </c>
    </row>
    <row r="1702" spans="1:15">
      <c r="A1702" s="8">
        <v>38583</v>
      </c>
      <c r="B1702" t="s">
        <v>84</v>
      </c>
      <c r="C1702" t="s">
        <v>663</v>
      </c>
      <c r="D1702">
        <v>13</v>
      </c>
      <c r="E1702">
        <v>78</v>
      </c>
      <c r="F1702" t="s">
        <v>727</v>
      </c>
      <c r="G1702" t="s">
        <v>1035</v>
      </c>
      <c r="J1702" t="s">
        <v>1432</v>
      </c>
      <c r="K1702" t="s">
        <v>1433</v>
      </c>
      <c r="L1702" t="s">
        <v>882</v>
      </c>
      <c r="M1702" t="s">
        <v>877</v>
      </c>
      <c r="N1702">
        <v>28</v>
      </c>
      <c r="O1702">
        <v>1.6500000000000001E-2</v>
      </c>
    </row>
    <row r="1703" spans="1:15">
      <c r="A1703" s="8">
        <v>38583</v>
      </c>
      <c r="B1703" t="s">
        <v>84</v>
      </c>
      <c r="C1703" t="s">
        <v>663</v>
      </c>
      <c r="D1703">
        <v>13</v>
      </c>
      <c r="E1703">
        <v>78</v>
      </c>
      <c r="F1703" t="s">
        <v>727</v>
      </c>
      <c r="G1703" t="s">
        <v>1036</v>
      </c>
      <c r="K1703" t="s">
        <v>1434</v>
      </c>
      <c r="L1703" t="s">
        <v>885</v>
      </c>
      <c r="M1703" t="s">
        <v>877</v>
      </c>
      <c r="N1703">
        <v>33</v>
      </c>
      <c r="O1703">
        <v>7.4999999999999997E-3</v>
      </c>
    </row>
    <row r="1704" spans="1:15">
      <c r="A1704" s="8">
        <v>38583</v>
      </c>
      <c r="B1704" t="s">
        <v>84</v>
      </c>
      <c r="C1704" t="s">
        <v>663</v>
      </c>
      <c r="D1704">
        <v>13</v>
      </c>
      <c r="E1704">
        <v>78</v>
      </c>
      <c r="F1704" t="s">
        <v>727</v>
      </c>
      <c r="G1704" t="s">
        <v>1215</v>
      </c>
      <c r="H1704" t="s">
        <v>1660</v>
      </c>
      <c r="I1704" t="s">
        <v>1661</v>
      </c>
      <c r="J1704" t="s">
        <v>1662</v>
      </c>
      <c r="L1704" t="s">
        <v>880</v>
      </c>
      <c r="M1704" t="s">
        <v>877</v>
      </c>
      <c r="N1704">
        <v>1</v>
      </c>
      <c r="O1704">
        <v>1.3851</v>
      </c>
    </row>
    <row r="1705" spans="1:15">
      <c r="A1705" s="8">
        <v>38583</v>
      </c>
      <c r="B1705" t="s">
        <v>84</v>
      </c>
      <c r="C1705" t="s">
        <v>663</v>
      </c>
      <c r="D1705">
        <v>13</v>
      </c>
      <c r="E1705">
        <v>78</v>
      </c>
      <c r="F1705" t="s">
        <v>727</v>
      </c>
      <c r="G1705" t="s">
        <v>1062</v>
      </c>
      <c r="H1705" t="s">
        <v>1280</v>
      </c>
      <c r="I1705" t="s">
        <v>1498</v>
      </c>
      <c r="J1705" t="s">
        <v>1499</v>
      </c>
      <c r="L1705" t="s">
        <v>1071</v>
      </c>
      <c r="M1705" t="s">
        <v>877</v>
      </c>
      <c r="N1705">
        <v>6</v>
      </c>
      <c r="O1705">
        <v>0.74580000000000002</v>
      </c>
    </row>
    <row r="1706" spans="1:15">
      <c r="A1706" s="8">
        <v>38583</v>
      </c>
      <c r="B1706" t="s">
        <v>84</v>
      </c>
      <c r="C1706" t="s">
        <v>663</v>
      </c>
      <c r="D1706">
        <v>13</v>
      </c>
      <c r="E1706">
        <v>78</v>
      </c>
      <c r="F1706" t="s">
        <v>727</v>
      </c>
      <c r="G1706" t="s">
        <v>1063</v>
      </c>
      <c r="H1706" t="s">
        <v>1500</v>
      </c>
      <c r="I1706" t="s">
        <v>1501</v>
      </c>
      <c r="J1706" t="s">
        <v>1502</v>
      </c>
      <c r="L1706" t="s">
        <v>881</v>
      </c>
      <c r="M1706" t="s">
        <v>877</v>
      </c>
      <c r="N1706">
        <v>36</v>
      </c>
      <c r="O1706">
        <v>1.6799999999999999E-2</v>
      </c>
    </row>
    <row r="1707" spans="1:15">
      <c r="A1707" s="8">
        <v>38583</v>
      </c>
      <c r="B1707" t="s">
        <v>84</v>
      </c>
      <c r="C1707" t="s">
        <v>663</v>
      </c>
      <c r="D1707">
        <v>13</v>
      </c>
      <c r="E1707">
        <v>78</v>
      </c>
      <c r="F1707" t="s">
        <v>727</v>
      </c>
      <c r="G1707" t="s">
        <v>861</v>
      </c>
      <c r="H1707" t="s">
        <v>1441</v>
      </c>
      <c r="I1707" t="s">
        <v>1442</v>
      </c>
      <c r="J1707" t="s">
        <v>1443</v>
      </c>
      <c r="L1707" t="s">
        <v>886</v>
      </c>
      <c r="M1707" t="s">
        <v>877</v>
      </c>
      <c r="N1707">
        <v>7</v>
      </c>
      <c r="O1707">
        <v>1.0999999999999999E-2</v>
      </c>
    </row>
    <row r="1708" spans="1:15">
      <c r="A1708" s="8">
        <v>38583</v>
      </c>
      <c r="B1708" t="s">
        <v>84</v>
      </c>
      <c r="C1708" t="s">
        <v>663</v>
      </c>
      <c r="D1708">
        <v>13</v>
      </c>
      <c r="E1708">
        <v>78</v>
      </c>
      <c r="F1708" t="s">
        <v>727</v>
      </c>
      <c r="G1708" t="s">
        <v>862</v>
      </c>
      <c r="H1708" t="s">
        <v>1444</v>
      </c>
      <c r="I1708" t="s">
        <v>1445</v>
      </c>
      <c r="J1708" t="s">
        <v>1446</v>
      </c>
      <c r="L1708" t="s">
        <v>886</v>
      </c>
      <c r="M1708" t="s">
        <v>877</v>
      </c>
      <c r="N1708">
        <v>35</v>
      </c>
      <c r="O1708">
        <v>1.2047000000000001</v>
      </c>
    </row>
    <row r="1709" spans="1:15">
      <c r="A1709" s="8">
        <v>38583</v>
      </c>
      <c r="B1709" t="s">
        <v>84</v>
      </c>
      <c r="C1709" t="s">
        <v>663</v>
      </c>
      <c r="D1709">
        <v>13</v>
      </c>
      <c r="E1709">
        <v>78</v>
      </c>
      <c r="F1709" t="s">
        <v>727</v>
      </c>
      <c r="G1709" t="s">
        <v>863</v>
      </c>
      <c r="J1709" t="s">
        <v>1447</v>
      </c>
      <c r="L1709" t="s">
        <v>886</v>
      </c>
      <c r="M1709" t="s">
        <v>877</v>
      </c>
      <c r="N1709">
        <v>13</v>
      </c>
      <c r="O1709">
        <v>1.0200000000000001E-2</v>
      </c>
    </row>
    <row r="1710" spans="1:15">
      <c r="A1710" s="8">
        <v>38583</v>
      </c>
      <c r="B1710" t="s">
        <v>84</v>
      </c>
      <c r="C1710" t="s">
        <v>663</v>
      </c>
      <c r="D1710">
        <v>13</v>
      </c>
      <c r="E1710">
        <v>78</v>
      </c>
      <c r="F1710" t="s">
        <v>727</v>
      </c>
      <c r="G1710" t="s">
        <v>864</v>
      </c>
      <c r="H1710" t="s">
        <v>1448</v>
      </c>
      <c r="I1710" t="s">
        <v>1449</v>
      </c>
      <c r="J1710" t="s">
        <v>1450</v>
      </c>
      <c r="L1710" t="s">
        <v>886</v>
      </c>
      <c r="M1710" t="s">
        <v>877</v>
      </c>
      <c r="N1710">
        <v>2</v>
      </c>
      <c r="O1710">
        <v>0.01</v>
      </c>
    </row>
    <row r="1711" spans="1:15">
      <c r="A1711" s="8">
        <v>38583</v>
      </c>
      <c r="B1711" t="s">
        <v>84</v>
      </c>
      <c r="C1711" t="s">
        <v>663</v>
      </c>
      <c r="D1711">
        <v>13</v>
      </c>
      <c r="E1711">
        <v>78</v>
      </c>
      <c r="F1711" t="s">
        <v>727</v>
      </c>
      <c r="G1711" t="s">
        <v>865</v>
      </c>
      <c r="H1711" t="s">
        <v>1451</v>
      </c>
      <c r="J1711" t="s">
        <v>1447</v>
      </c>
      <c r="L1711" t="s">
        <v>886</v>
      </c>
      <c r="M1711" t="s">
        <v>877</v>
      </c>
      <c r="N1711">
        <v>1</v>
      </c>
      <c r="O1711">
        <v>2.0000000000000001E-4</v>
      </c>
    </row>
    <row r="1712" spans="1:15">
      <c r="A1712" s="8">
        <v>38583</v>
      </c>
      <c r="B1712" t="s">
        <v>84</v>
      </c>
      <c r="C1712" t="s">
        <v>663</v>
      </c>
      <c r="D1712">
        <v>13</v>
      </c>
      <c r="E1712">
        <v>78</v>
      </c>
      <c r="F1712" t="s">
        <v>727</v>
      </c>
      <c r="G1712" t="s">
        <v>866</v>
      </c>
      <c r="H1712" t="s">
        <v>1452</v>
      </c>
      <c r="I1712" t="s">
        <v>1453</v>
      </c>
      <c r="J1712" t="s">
        <v>1454</v>
      </c>
      <c r="L1712" t="s">
        <v>886</v>
      </c>
      <c r="M1712" t="s">
        <v>877</v>
      </c>
      <c r="N1712">
        <v>6</v>
      </c>
      <c r="O1712">
        <v>3.95E-2</v>
      </c>
    </row>
    <row r="1713" spans="1:15">
      <c r="A1713" s="8">
        <v>38583</v>
      </c>
      <c r="B1713" t="s">
        <v>84</v>
      </c>
      <c r="C1713" t="s">
        <v>663</v>
      </c>
      <c r="D1713">
        <v>13</v>
      </c>
      <c r="E1713">
        <v>78</v>
      </c>
      <c r="F1713" t="s">
        <v>727</v>
      </c>
      <c r="G1713" t="s">
        <v>867</v>
      </c>
      <c r="H1713" t="s">
        <v>1455</v>
      </c>
      <c r="I1713" t="s">
        <v>1456</v>
      </c>
      <c r="J1713" t="s">
        <v>1457</v>
      </c>
      <c r="L1713" t="s">
        <v>886</v>
      </c>
      <c r="M1713" t="s">
        <v>877</v>
      </c>
      <c r="N1713">
        <v>3</v>
      </c>
      <c r="O1713">
        <v>4.0000000000000001E-3</v>
      </c>
    </row>
    <row r="1714" spans="1:15">
      <c r="A1714" s="8">
        <v>38583</v>
      </c>
      <c r="B1714" t="s">
        <v>84</v>
      </c>
      <c r="C1714" t="s">
        <v>663</v>
      </c>
      <c r="D1714">
        <v>13</v>
      </c>
      <c r="E1714">
        <v>78</v>
      </c>
      <c r="F1714" t="s">
        <v>727</v>
      </c>
      <c r="G1714" t="s">
        <v>868</v>
      </c>
      <c r="H1714" t="s">
        <v>1245</v>
      </c>
      <c r="I1714" t="s">
        <v>1246</v>
      </c>
      <c r="J1714" t="s">
        <v>1247</v>
      </c>
      <c r="L1714" t="s">
        <v>886</v>
      </c>
      <c r="M1714" t="s">
        <v>877</v>
      </c>
      <c r="N1714">
        <v>6</v>
      </c>
      <c r="O1714">
        <v>1.66E-2</v>
      </c>
    </row>
    <row r="1715" spans="1:15">
      <c r="A1715" s="8">
        <v>38583</v>
      </c>
      <c r="B1715" t="s">
        <v>84</v>
      </c>
      <c r="C1715" t="s">
        <v>663</v>
      </c>
      <c r="D1715">
        <v>13</v>
      </c>
      <c r="E1715">
        <v>78</v>
      </c>
      <c r="F1715" t="s">
        <v>727</v>
      </c>
      <c r="G1715" t="s">
        <v>1201</v>
      </c>
      <c r="L1715" t="s">
        <v>886</v>
      </c>
      <c r="M1715" t="s">
        <v>877</v>
      </c>
      <c r="N1715">
        <v>1</v>
      </c>
      <c r="O1715">
        <v>1.2699999999999999E-2</v>
      </c>
    </row>
    <row r="1716" spans="1:15">
      <c r="A1716" s="8">
        <v>38583</v>
      </c>
      <c r="B1716" t="s">
        <v>84</v>
      </c>
      <c r="C1716" t="s">
        <v>663</v>
      </c>
      <c r="D1716">
        <v>13</v>
      </c>
      <c r="E1716">
        <v>78</v>
      </c>
      <c r="F1716" t="s">
        <v>727</v>
      </c>
      <c r="G1716" t="s">
        <v>869</v>
      </c>
      <c r="J1716" t="s">
        <v>1248</v>
      </c>
      <c r="L1716" t="s">
        <v>886</v>
      </c>
      <c r="M1716" t="s">
        <v>877</v>
      </c>
      <c r="N1716">
        <v>1</v>
      </c>
      <c r="O1716">
        <v>4.0000000000000001E-3</v>
      </c>
    </row>
    <row r="1717" spans="1:15">
      <c r="A1717" s="8">
        <v>38583</v>
      </c>
      <c r="B1717" t="s">
        <v>84</v>
      </c>
      <c r="C1717" t="s">
        <v>663</v>
      </c>
      <c r="D1717">
        <v>13</v>
      </c>
      <c r="E1717">
        <v>78</v>
      </c>
      <c r="F1717" t="s">
        <v>727</v>
      </c>
      <c r="G1717" t="s">
        <v>1216</v>
      </c>
      <c r="J1717" t="s">
        <v>1663</v>
      </c>
      <c r="L1717" t="s">
        <v>886</v>
      </c>
      <c r="M1717" t="s">
        <v>877</v>
      </c>
      <c r="N1717">
        <v>3</v>
      </c>
      <c r="O1717">
        <v>2.8999999999999998E-3</v>
      </c>
    </row>
    <row r="1718" spans="1:15">
      <c r="A1718" s="8">
        <v>38583</v>
      </c>
      <c r="B1718" t="s">
        <v>84</v>
      </c>
      <c r="C1718" t="s">
        <v>663</v>
      </c>
      <c r="D1718">
        <v>13</v>
      </c>
      <c r="E1718">
        <v>78</v>
      </c>
      <c r="F1718" t="s">
        <v>727</v>
      </c>
      <c r="G1718" t="s">
        <v>1015</v>
      </c>
      <c r="L1718" t="s">
        <v>883</v>
      </c>
      <c r="M1718" t="s">
        <v>883</v>
      </c>
      <c r="N1718" t="s">
        <v>887</v>
      </c>
      <c r="O1718">
        <v>100.4585</v>
      </c>
    </row>
    <row r="1719" spans="1:15">
      <c r="A1719" s="8">
        <v>38583</v>
      </c>
      <c r="B1719" t="s">
        <v>84</v>
      </c>
      <c r="C1719" t="s">
        <v>663</v>
      </c>
      <c r="D1719">
        <v>13</v>
      </c>
      <c r="E1719">
        <v>78</v>
      </c>
      <c r="F1719" t="s">
        <v>727</v>
      </c>
      <c r="G1719" t="s">
        <v>1066</v>
      </c>
      <c r="H1719" t="s">
        <v>1535</v>
      </c>
      <c r="J1719" t="s">
        <v>1536</v>
      </c>
      <c r="L1719" t="s">
        <v>879</v>
      </c>
      <c r="M1719" t="s">
        <v>877</v>
      </c>
      <c r="N1719">
        <v>23</v>
      </c>
      <c r="O1719">
        <v>0.16700000000000001</v>
      </c>
    </row>
    <row r="1720" spans="1:15">
      <c r="A1720" s="8">
        <v>38583</v>
      </c>
      <c r="B1720" t="s">
        <v>84</v>
      </c>
      <c r="C1720" t="s">
        <v>663</v>
      </c>
      <c r="D1720">
        <v>13</v>
      </c>
      <c r="E1720">
        <v>78</v>
      </c>
      <c r="F1720" t="s">
        <v>727</v>
      </c>
      <c r="G1720" t="s">
        <v>1067</v>
      </c>
      <c r="H1720" t="s">
        <v>1516</v>
      </c>
      <c r="J1720" t="s">
        <v>1517</v>
      </c>
      <c r="L1720" t="s">
        <v>1072</v>
      </c>
      <c r="M1720" t="s">
        <v>877</v>
      </c>
      <c r="N1720">
        <v>16</v>
      </c>
      <c r="O1720">
        <v>7.5600000000000001E-2</v>
      </c>
    </row>
    <row r="1721" spans="1:15">
      <c r="A1721" s="8">
        <v>38583</v>
      </c>
      <c r="B1721" t="s">
        <v>84</v>
      </c>
      <c r="C1721" t="s">
        <v>663</v>
      </c>
      <c r="D1721">
        <v>13</v>
      </c>
      <c r="E1721">
        <v>78</v>
      </c>
      <c r="F1721" t="s">
        <v>727</v>
      </c>
      <c r="G1721" t="s">
        <v>1088</v>
      </c>
      <c r="K1721" t="s">
        <v>1252</v>
      </c>
      <c r="L1721" t="s">
        <v>879</v>
      </c>
      <c r="M1721" t="s">
        <v>877</v>
      </c>
      <c r="N1721">
        <v>7</v>
      </c>
      <c r="O1721">
        <v>8.09E-2</v>
      </c>
    </row>
    <row r="1722" spans="1:15">
      <c r="A1722" s="8">
        <v>38583</v>
      </c>
      <c r="B1722" t="s">
        <v>84</v>
      </c>
      <c r="C1722" t="s">
        <v>663</v>
      </c>
      <c r="D1722">
        <v>13</v>
      </c>
      <c r="E1722">
        <v>78</v>
      </c>
      <c r="F1722" t="s">
        <v>727</v>
      </c>
      <c r="G1722" t="s">
        <v>872</v>
      </c>
      <c r="H1722" t="s">
        <v>1509</v>
      </c>
      <c r="J1722" t="s">
        <v>1510</v>
      </c>
      <c r="L1722" t="s">
        <v>879</v>
      </c>
      <c r="M1722" t="s">
        <v>877</v>
      </c>
      <c r="N1722">
        <v>7</v>
      </c>
      <c r="O1722">
        <v>5.6899999999999999E-2</v>
      </c>
    </row>
    <row r="1723" spans="1:15">
      <c r="A1723" s="8">
        <v>38583</v>
      </c>
      <c r="B1723" t="s">
        <v>84</v>
      </c>
      <c r="C1723" t="s">
        <v>663</v>
      </c>
      <c r="D1723">
        <v>13</v>
      </c>
      <c r="E1723">
        <v>78</v>
      </c>
      <c r="F1723" t="s">
        <v>727</v>
      </c>
      <c r="G1723" t="s">
        <v>873</v>
      </c>
      <c r="J1723" t="s">
        <v>873</v>
      </c>
      <c r="L1723" t="s">
        <v>880</v>
      </c>
      <c r="M1723" t="s">
        <v>877</v>
      </c>
      <c r="N1723">
        <v>2</v>
      </c>
      <c r="O1723">
        <v>7.1000000000000004E-3</v>
      </c>
    </row>
    <row r="1724" spans="1:15">
      <c r="A1724" s="8">
        <v>38583</v>
      </c>
      <c r="B1724" t="s">
        <v>84</v>
      </c>
      <c r="C1724" t="s">
        <v>663</v>
      </c>
      <c r="D1724">
        <v>13</v>
      </c>
      <c r="E1724">
        <v>78</v>
      </c>
      <c r="F1724" t="s">
        <v>727</v>
      </c>
      <c r="G1724" t="s">
        <v>1078</v>
      </c>
      <c r="L1724" t="s">
        <v>1093</v>
      </c>
      <c r="M1724" t="s">
        <v>877</v>
      </c>
      <c r="N1724" t="s">
        <v>887</v>
      </c>
      <c r="O1724">
        <v>0.2848</v>
      </c>
    </row>
    <row r="1725" spans="1:15">
      <c r="A1725" s="8">
        <v>38583</v>
      </c>
      <c r="B1725" t="s">
        <v>84</v>
      </c>
      <c r="C1725" t="s">
        <v>663</v>
      </c>
      <c r="D1725">
        <v>13</v>
      </c>
      <c r="E1725">
        <v>78</v>
      </c>
      <c r="F1725" t="s">
        <v>727</v>
      </c>
      <c r="G1725" t="s">
        <v>874</v>
      </c>
      <c r="H1725" t="s">
        <v>1253</v>
      </c>
      <c r="I1725" t="s">
        <v>1254</v>
      </c>
      <c r="J1725" t="s">
        <v>1255</v>
      </c>
      <c r="K1725" t="s">
        <v>1414</v>
      </c>
      <c r="L1725" t="s">
        <v>880</v>
      </c>
      <c r="M1725" t="s">
        <v>877</v>
      </c>
      <c r="N1725">
        <v>7</v>
      </c>
      <c r="O1725">
        <v>7.4000000000000003E-3</v>
      </c>
    </row>
    <row r="1726" spans="1:15">
      <c r="A1726" s="8">
        <v>38583</v>
      </c>
      <c r="B1726" t="s">
        <v>84</v>
      </c>
      <c r="C1726" t="s">
        <v>663</v>
      </c>
      <c r="D1726">
        <v>13</v>
      </c>
      <c r="E1726">
        <v>78</v>
      </c>
      <c r="F1726" t="s">
        <v>727</v>
      </c>
      <c r="G1726" t="s">
        <v>975</v>
      </c>
      <c r="H1726" t="s">
        <v>1348</v>
      </c>
      <c r="I1726" t="s">
        <v>1349</v>
      </c>
      <c r="J1726" t="s">
        <v>1350</v>
      </c>
      <c r="L1726" t="s">
        <v>886</v>
      </c>
      <c r="M1726" t="s">
        <v>877</v>
      </c>
      <c r="N1726">
        <v>6</v>
      </c>
      <c r="O1726">
        <v>8.5500000000000007E-2</v>
      </c>
    </row>
    <row r="1727" spans="1:15">
      <c r="A1727" s="8">
        <v>38583</v>
      </c>
      <c r="B1727" t="s">
        <v>74</v>
      </c>
      <c r="C1727" t="s">
        <v>496</v>
      </c>
      <c r="D1727">
        <v>13</v>
      </c>
      <c r="E1727">
        <v>78</v>
      </c>
      <c r="F1727" t="s">
        <v>727</v>
      </c>
      <c r="G1727" t="s">
        <v>875</v>
      </c>
      <c r="J1727" t="s">
        <v>1256</v>
      </c>
      <c r="L1727" t="s">
        <v>886</v>
      </c>
      <c r="M1727" t="s">
        <v>877</v>
      </c>
      <c r="N1727">
        <v>102</v>
      </c>
      <c r="O1727">
        <v>0.1847</v>
      </c>
    </row>
    <row r="1728" spans="1:15">
      <c r="A1728" s="8">
        <v>38583</v>
      </c>
      <c r="B1728" t="s">
        <v>74</v>
      </c>
      <c r="C1728" t="s">
        <v>496</v>
      </c>
      <c r="D1728">
        <v>13</v>
      </c>
      <c r="E1728">
        <v>78</v>
      </c>
      <c r="F1728" t="s">
        <v>727</v>
      </c>
      <c r="G1728" t="s">
        <v>1079</v>
      </c>
      <c r="J1728" t="s">
        <v>1079</v>
      </c>
      <c r="L1728" t="s">
        <v>881</v>
      </c>
      <c r="M1728" t="s">
        <v>877</v>
      </c>
      <c r="N1728">
        <v>4</v>
      </c>
      <c r="O1728">
        <v>9.8599999999999993E-2</v>
      </c>
    </row>
  </sheetData>
  <sortState ref="A2:XFD1730">
    <sortCondition ref="C2:C1730"/>
    <sortCondition ref="E2:E1730"/>
    <sortCondition ref="A2:A1730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997"/>
  <sheetViews>
    <sheetView topLeftCell="D49" workbookViewId="0">
      <selection activeCell="K2000" sqref="K2000"/>
    </sheetView>
  </sheetViews>
  <sheetFormatPr baseColWidth="10" defaultColWidth="8.7109375" defaultRowHeight="13"/>
  <cols>
    <col min="1" max="1" width="11.28515625" style="8" customWidth="1"/>
    <col min="4" max="4" width="8.7109375" style="12"/>
    <col min="5" max="5" width="8.7109375" style="15"/>
    <col min="6" max="6" width="24.7109375" customWidth="1"/>
    <col min="15" max="15" width="8.7109375" style="11"/>
  </cols>
  <sheetData>
    <row r="1" spans="1:17" s="15" customFormat="1">
      <c r="A1" s="14" t="s">
        <v>1150</v>
      </c>
      <c r="B1" s="15" t="s">
        <v>1151</v>
      </c>
      <c r="C1" s="15" t="s">
        <v>1152</v>
      </c>
      <c r="D1" s="12" t="s">
        <v>1153</v>
      </c>
      <c r="E1" s="15" t="s">
        <v>1154</v>
      </c>
      <c r="F1" s="15" t="s">
        <v>1155</v>
      </c>
      <c r="G1" s="15" t="s">
        <v>1157</v>
      </c>
      <c r="H1" s="15" t="s">
        <v>1158</v>
      </c>
      <c r="I1" s="15" t="s">
        <v>1156</v>
      </c>
      <c r="J1" s="15" t="s">
        <v>1159</v>
      </c>
      <c r="K1" s="15" t="s">
        <v>1160</v>
      </c>
      <c r="L1" s="15" t="s">
        <v>1161</v>
      </c>
      <c r="M1" s="15" t="s">
        <v>1162</v>
      </c>
      <c r="N1" s="15" t="s">
        <v>1257</v>
      </c>
      <c r="O1" s="16" t="s">
        <v>1258</v>
      </c>
      <c r="P1" s="15" t="s">
        <v>1664</v>
      </c>
    </row>
    <row r="2" spans="1:17" s="33" customFormat="1">
      <c r="A2" s="32">
        <v>38535</v>
      </c>
      <c r="B2" s="33" t="s">
        <v>1224</v>
      </c>
      <c r="C2" s="33" t="s">
        <v>1225</v>
      </c>
      <c r="D2" s="34">
        <v>4</v>
      </c>
      <c r="E2" s="37">
        <v>4</v>
      </c>
      <c r="F2" s="33" t="s">
        <v>845</v>
      </c>
      <c r="G2" s="33" t="s">
        <v>1083</v>
      </c>
      <c r="H2" s="33" t="s">
        <v>1527</v>
      </c>
      <c r="I2" s="33" t="s">
        <v>1528</v>
      </c>
      <c r="J2" s="33" t="s">
        <v>1529</v>
      </c>
      <c r="L2" s="34" t="s">
        <v>1491</v>
      </c>
      <c r="M2" s="33" t="s">
        <v>877</v>
      </c>
      <c r="N2" s="33">
        <v>1</v>
      </c>
      <c r="O2" s="35">
        <v>4.2299999999999997E-2</v>
      </c>
      <c r="P2" s="34" t="s">
        <v>1148</v>
      </c>
    </row>
    <row r="3" spans="1:17" s="33" customFormat="1">
      <c r="A3" s="32">
        <v>38535</v>
      </c>
      <c r="B3" s="33" t="s">
        <v>1224</v>
      </c>
      <c r="C3" s="33" t="s">
        <v>1225</v>
      </c>
      <c r="D3" s="34">
        <v>1</v>
      </c>
      <c r="E3" s="37">
        <v>1</v>
      </c>
      <c r="F3" s="33" t="s">
        <v>888</v>
      </c>
      <c r="G3" s="33" t="s">
        <v>1000</v>
      </c>
      <c r="L3" s="33" t="s">
        <v>876</v>
      </c>
      <c r="M3" s="33" t="s">
        <v>876</v>
      </c>
      <c r="N3" s="33" t="s">
        <v>887</v>
      </c>
      <c r="O3" s="35">
        <v>1.1912</v>
      </c>
      <c r="P3" s="34" t="s">
        <v>1148</v>
      </c>
    </row>
    <row r="4" spans="1:17" s="33" customFormat="1">
      <c r="A4" s="32">
        <v>38535</v>
      </c>
      <c r="B4" s="33" t="s">
        <v>1224</v>
      </c>
      <c r="C4" s="33" t="s">
        <v>1225</v>
      </c>
      <c r="D4" s="34">
        <v>1</v>
      </c>
      <c r="E4" s="37">
        <v>1</v>
      </c>
      <c r="F4" s="33" t="s">
        <v>888</v>
      </c>
      <c r="G4" s="33" t="s">
        <v>1004</v>
      </c>
      <c r="L4" s="33" t="s">
        <v>876</v>
      </c>
      <c r="M4" s="33" t="s">
        <v>876</v>
      </c>
      <c r="N4" s="33" t="s">
        <v>887</v>
      </c>
      <c r="O4" s="35">
        <v>0.31900000000000001</v>
      </c>
      <c r="P4" s="34" t="s">
        <v>1148</v>
      </c>
      <c r="Q4" s="35">
        <f>SUM(O3:O4)</f>
        <v>1.5102</v>
      </c>
    </row>
    <row r="5" spans="1:17" s="33" customFormat="1">
      <c r="A5" s="32">
        <v>38535</v>
      </c>
      <c r="B5" s="33" t="s">
        <v>1224</v>
      </c>
      <c r="C5" s="33" t="s">
        <v>1225</v>
      </c>
      <c r="D5" s="34">
        <v>3</v>
      </c>
      <c r="E5" s="37">
        <v>3</v>
      </c>
      <c r="F5" s="33" t="s">
        <v>1073</v>
      </c>
      <c r="G5" s="33" t="s">
        <v>1004</v>
      </c>
      <c r="L5" s="33" t="s">
        <v>876</v>
      </c>
      <c r="M5" s="33" t="s">
        <v>876</v>
      </c>
      <c r="N5" s="33" t="s">
        <v>887</v>
      </c>
      <c r="O5" s="35">
        <v>0.19139999999999999</v>
      </c>
      <c r="P5" s="34" t="s">
        <v>1148</v>
      </c>
    </row>
    <row r="6" spans="1:17" s="33" customFormat="1">
      <c r="A6" s="32">
        <v>38535</v>
      </c>
      <c r="B6" s="33" t="s">
        <v>1224</v>
      </c>
      <c r="C6" s="33" t="s">
        <v>1225</v>
      </c>
      <c r="D6" s="34">
        <v>4</v>
      </c>
      <c r="E6" s="37">
        <v>4</v>
      </c>
      <c r="F6" s="33" t="s">
        <v>845</v>
      </c>
      <c r="G6" s="33" t="s">
        <v>1004</v>
      </c>
      <c r="L6" s="33" t="s">
        <v>876</v>
      </c>
      <c r="M6" s="33" t="s">
        <v>876</v>
      </c>
      <c r="N6" s="33" t="s">
        <v>887</v>
      </c>
      <c r="O6" s="35">
        <v>3.2151999999999998</v>
      </c>
      <c r="P6" s="34" t="s">
        <v>1148</v>
      </c>
    </row>
    <row r="7" spans="1:17" s="33" customFormat="1">
      <c r="A7" s="32">
        <v>38535</v>
      </c>
      <c r="B7" s="33" t="s">
        <v>1224</v>
      </c>
      <c r="C7" s="33" t="s">
        <v>1225</v>
      </c>
      <c r="D7" s="34">
        <v>5</v>
      </c>
      <c r="E7" s="37">
        <v>5</v>
      </c>
      <c r="F7" s="33" t="s">
        <v>1089</v>
      </c>
      <c r="G7" s="33" t="s">
        <v>1004</v>
      </c>
      <c r="L7" s="33" t="s">
        <v>876</v>
      </c>
      <c r="M7" s="33" t="s">
        <v>876</v>
      </c>
      <c r="N7" s="33" t="s">
        <v>887</v>
      </c>
      <c r="O7" s="35">
        <v>1.2484999999999999</v>
      </c>
      <c r="P7" s="34" t="s">
        <v>1148</v>
      </c>
    </row>
    <row r="8" spans="1:17" s="33" customFormat="1">
      <c r="A8" s="32">
        <v>38535</v>
      </c>
      <c r="B8" s="33" t="s">
        <v>1224</v>
      </c>
      <c r="C8" s="33" t="s">
        <v>1225</v>
      </c>
      <c r="D8" s="34">
        <v>6</v>
      </c>
      <c r="E8" s="37">
        <v>6</v>
      </c>
      <c r="F8" s="33" t="s">
        <v>1091</v>
      </c>
      <c r="G8" s="33" t="s">
        <v>1004</v>
      </c>
      <c r="L8" s="33" t="s">
        <v>876</v>
      </c>
      <c r="M8" s="33" t="s">
        <v>876</v>
      </c>
      <c r="N8" s="33" t="s">
        <v>887</v>
      </c>
      <c r="O8" s="35">
        <v>0.34770000000000001</v>
      </c>
      <c r="P8" s="34" t="s">
        <v>1148</v>
      </c>
    </row>
    <row r="9" spans="1:17" s="33" customFormat="1">
      <c r="A9" s="32">
        <v>38532</v>
      </c>
      <c r="B9" s="33" t="s">
        <v>1224</v>
      </c>
      <c r="C9" s="33" t="s">
        <v>1226</v>
      </c>
      <c r="D9" s="34">
        <v>1</v>
      </c>
      <c r="E9" s="37">
        <v>13</v>
      </c>
      <c r="F9" s="33" t="s">
        <v>888</v>
      </c>
      <c r="G9" s="33" t="s">
        <v>1096</v>
      </c>
      <c r="L9" s="33" t="s">
        <v>876</v>
      </c>
      <c r="M9" s="33" t="s">
        <v>876</v>
      </c>
      <c r="N9" s="33" t="s">
        <v>887</v>
      </c>
      <c r="O9" s="35">
        <v>5.15</v>
      </c>
      <c r="P9" s="34" t="s">
        <v>1148</v>
      </c>
    </row>
    <row r="10" spans="1:17" s="33" customFormat="1">
      <c r="A10" s="32">
        <v>38534</v>
      </c>
      <c r="B10" s="33" t="s">
        <v>1224</v>
      </c>
      <c r="C10" s="33" t="s">
        <v>1227</v>
      </c>
      <c r="D10" s="34">
        <v>1</v>
      </c>
      <c r="E10" s="37">
        <v>31</v>
      </c>
      <c r="F10" s="33" t="s">
        <v>888</v>
      </c>
      <c r="G10" s="33" t="s">
        <v>1004</v>
      </c>
      <c r="L10" s="33" t="s">
        <v>876</v>
      </c>
      <c r="M10" s="33" t="s">
        <v>876</v>
      </c>
      <c r="N10" s="33" t="s">
        <v>887</v>
      </c>
      <c r="O10" s="35">
        <v>0.49</v>
      </c>
      <c r="P10" s="34" t="s">
        <v>1148</v>
      </c>
    </row>
    <row r="11" spans="1:17" s="33" customFormat="1">
      <c r="A11" s="32">
        <v>38534</v>
      </c>
      <c r="B11" s="33" t="s">
        <v>1224</v>
      </c>
      <c r="C11" s="33" t="s">
        <v>1227</v>
      </c>
      <c r="D11" s="34">
        <v>12</v>
      </c>
      <c r="E11" s="37">
        <v>42</v>
      </c>
      <c r="F11" s="33" t="s">
        <v>951</v>
      </c>
      <c r="G11" s="33" t="s">
        <v>1004</v>
      </c>
      <c r="L11" s="33" t="s">
        <v>876</v>
      </c>
      <c r="M11" s="33" t="s">
        <v>876</v>
      </c>
      <c r="N11" s="33" t="s">
        <v>887</v>
      </c>
      <c r="O11" s="35">
        <v>1.5063</v>
      </c>
      <c r="P11" s="34" t="s">
        <v>1148</v>
      </c>
    </row>
    <row r="12" spans="1:17" s="33" customFormat="1">
      <c r="A12" s="32">
        <v>38583</v>
      </c>
      <c r="B12" s="33" t="s">
        <v>1228</v>
      </c>
      <c r="C12" s="33" t="s">
        <v>1229</v>
      </c>
      <c r="D12" s="34">
        <v>2</v>
      </c>
      <c r="E12" s="37">
        <v>47</v>
      </c>
      <c r="F12" s="33" t="s">
        <v>1230</v>
      </c>
      <c r="G12" s="33" t="s">
        <v>1004</v>
      </c>
      <c r="L12" s="33" t="s">
        <v>876</v>
      </c>
      <c r="M12" s="33" t="s">
        <v>876</v>
      </c>
      <c r="N12" s="33" t="s">
        <v>887</v>
      </c>
      <c r="O12" s="35">
        <v>5.21E-2</v>
      </c>
      <c r="P12" s="34" t="s">
        <v>1148</v>
      </c>
    </row>
    <row r="13" spans="1:17" s="33" customFormat="1">
      <c r="A13" s="32">
        <v>38585</v>
      </c>
      <c r="B13" s="33" t="s">
        <v>1228</v>
      </c>
      <c r="C13" s="33" t="s">
        <v>1229</v>
      </c>
      <c r="D13" s="34">
        <v>5</v>
      </c>
      <c r="E13" s="37">
        <v>50</v>
      </c>
      <c r="F13" s="33" t="s">
        <v>1200</v>
      </c>
      <c r="G13" s="33" t="s">
        <v>1000</v>
      </c>
      <c r="L13" s="33" t="s">
        <v>876</v>
      </c>
      <c r="M13" s="33" t="s">
        <v>876</v>
      </c>
      <c r="N13" s="33" t="s">
        <v>887</v>
      </c>
      <c r="O13" s="35">
        <v>3.726</v>
      </c>
      <c r="P13" s="34" t="s">
        <v>1148</v>
      </c>
    </row>
    <row r="14" spans="1:17" s="33" customFormat="1">
      <c r="A14" s="32">
        <v>38585</v>
      </c>
      <c r="B14" s="33" t="s">
        <v>1228</v>
      </c>
      <c r="C14" s="33" t="s">
        <v>1229</v>
      </c>
      <c r="D14" s="34">
        <v>8</v>
      </c>
      <c r="E14" s="37">
        <v>53</v>
      </c>
      <c r="F14" s="33" t="s">
        <v>1202</v>
      </c>
      <c r="G14" s="33" t="s">
        <v>1000</v>
      </c>
      <c r="L14" s="33" t="s">
        <v>876</v>
      </c>
      <c r="M14" s="33" t="s">
        <v>876</v>
      </c>
      <c r="N14" s="33" t="s">
        <v>887</v>
      </c>
      <c r="O14" s="35">
        <v>2.7578999999999998</v>
      </c>
      <c r="P14" s="34" t="s">
        <v>1148</v>
      </c>
    </row>
    <row r="15" spans="1:17" s="33" customFormat="1">
      <c r="A15" s="32">
        <v>38585</v>
      </c>
      <c r="B15" s="33" t="s">
        <v>1228</v>
      </c>
      <c r="C15" s="33" t="s">
        <v>1229</v>
      </c>
      <c r="D15" s="34">
        <v>9</v>
      </c>
      <c r="E15" s="37">
        <v>54</v>
      </c>
      <c r="F15" s="33" t="s">
        <v>1207</v>
      </c>
      <c r="G15" s="33" t="s">
        <v>1000</v>
      </c>
      <c r="L15" s="33" t="s">
        <v>876</v>
      </c>
      <c r="M15" s="33" t="s">
        <v>876</v>
      </c>
      <c r="N15" s="33" t="s">
        <v>887</v>
      </c>
      <c r="O15" s="35">
        <v>3.2191999999999998</v>
      </c>
      <c r="P15" s="34" t="s">
        <v>1148</v>
      </c>
    </row>
    <row r="16" spans="1:17" s="33" customFormat="1">
      <c r="A16" s="32">
        <v>38584</v>
      </c>
      <c r="B16" s="33" t="s">
        <v>1228</v>
      </c>
      <c r="C16" s="33" t="s">
        <v>1231</v>
      </c>
      <c r="D16" s="34">
        <v>1</v>
      </c>
      <c r="E16" s="37">
        <v>55</v>
      </c>
      <c r="F16" s="33" t="s">
        <v>976</v>
      </c>
      <c r="G16" s="33" t="s">
        <v>1000</v>
      </c>
      <c r="L16" s="33" t="s">
        <v>876</v>
      </c>
      <c r="M16" s="33" t="s">
        <v>876</v>
      </c>
      <c r="N16" s="33" t="s">
        <v>887</v>
      </c>
      <c r="O16" s="35">
        <v>2.9628999999999999</v>
      </c>
      <c r="P16" s="34" t="s">
        <v>1148</v>
      </c>
    </row>
    <row r="17" spans="1:17" s="33" customFormat="1">
      <c r="A17" s="32">
        <v>38584</v>
      </c>
      <c r="B17" s="33" t="s">
        <v>1228</v>
      </c>
      <c r="C17" s="33" t="s">
        <v>1231</v>
      </c>
      <c r="D17" s="34">
        <v>1</v>
      </c>
      <c r="E17" s="37">
        <v>55</v>
      </c>
      <c r="F17" s="33" t="s">
        <v>976</v>
      </c>
      <c r="G17" s="33" t="s">
        <v>1004</v>
      </c>
      <c r="L17" s="33" t="s">
        <v>876</v>
      </c>
      <c r="M17" s="33" t="s">
        <v>876</v>
      </c>
      <c r="N17" s="33">
        <v>48</v>
      </c>
      <c r="O17" s="35">
        <v>4.1939000000000002</v>
      </c>
      <c r="P17" s="34" t="s">
        <v>1148</v>
      </c>
      <c r="Q17" s="35">
        <f>SUM(O16:O17)</f>
        <v>7.1568000000000005</v>
      </c>
    </row>
    <row r="18" spans="1:17" s="33" customFormat="1">
      <c r="A18" s="32">
        <v>38584</v>
      </c>
      <c r="B18" s="33" t="s">
        <v>1228</v>
      </c>
      <c r="C18" s="33" t="s">
        <v>1231</v>
      </c>
      <c r="D18" s="34">
        <v>2</v>
      </c>
      <c r="E18" s="37">
        <v>56</v>
      </c>
      <c r="F18" s="33" t="s">
        <v>1188</v>
      </c>
      <c r="G18" s="33" t="s">
        <v>1004</v>
      </c>
      <c r="L18" s="33" t="s">
        <v>876</v>
      </c>
      <c r="M18" s="33" t="s">
        <v>876</v>
      </c>
      <c r="N18" s="33" t="s">
        <v>887</v>
      </c>
      <c r="O18" s="35">
        <v>0.83150000000000002</v>
      </c>
      <c r="P18" s="34" t="s">
        <v>1148</v>
      </c>
    </row>
    <row r="19" spans="1:17" s="33" customFormat="1">
      <c r="A19" s="32">
        <v>38584</v>
      </c>
      <c r="B19" s="33" t="s">
        <v>1228</v>
      </c>
      <c r="C19" s="33" t="s">
        <v>1231</v>
      </c>
      <c r="D19" s="34">
        <v>3</v>
      </c>
      <c r="E19" s="37">
        <v>57</v>
      </c>
      <c r="F19" s="33" t="s">
        <v>1182</v>
      </c>
      <c r="G19" s="33" t="s">
        <v>1000</v>
      </c>
      <c r="L19" s="33" t="s">
        <v>876</v>
      </c>
      <c r="M19" s="33" t="s">
        <v>876</v>
      </c>
      <c r="N19" s="33" t="s">
        <v>887</v>
      </c>
      <c r="O19" s="35">
        <v>3.7864</v>
      </c>
      <c r="P19" s="34" t="s">
        <v>1148</v>
      </c>
    </row>
    <row r="20" spans="1:17" s="33" customFormat="1">
      <c r="A20" s="32">
        <v>38584</v>
      </c>
      <c r="B20" s="33" t="s">
        <v>1228</v>
      </c>
      <c r="C20" s="33" t="s">
        <v>1231</v>
      </c>
      <c r="D20" s="34">
        <v>3</v>
      </c>
      <c r="E20" s="37">
        <v>57</v>
      </c>
      <c r="F20" s="33" t="s">
        <v>1182</v>
      </c>
      <c r="G20" s="33" t="s">
        <v>1004</v>
      </c>
      <c r="L20" s="33" t="s">
        <v>876</v>
      </c>
      <c r="M20" s="33" t="s">
        <v>876</v>
      </c>
      <c r="N20" s="33">
        <v>1</v>
      </c>
      <c r="O20" s="35">
        <v>6.6E-3</v>
      </c>
      <c r="P20" s="34" t="s">
        <v>1148</v>
      </c>
      <c r="Q20" s="35">
        <f>SUM(O19:O20)</f>
        <v>3.7930000000000001</v>
      </c>
    </row>
    <row r="21" spans="1:17" s="33" customFormat="1">
      <c r="A21" s="32">
        <v>38586</v>
      </c>
      <c r="B21" s="33" t="s">
        <v>1228</v>
      </c>
      <c r="C21" s="33" t="s">
        <v>1231</v>
      </c>
      <c r="D21" s="34">
        <v>9</v>
      </c>
      <c r="E21" s="37">
        <v>63</v>
      </c>
      <c r="F21" s="33" t="s">
        <v>1181</v>
      </c>
      <c r="G21" s="33" t="s">
        <v>1000</v>
      </c>
      <c r="L21" s="33" t="s">
        <v>876</v>
      </c>
      <c r="M21" s="33" t="s">
        <v>876</v>
      </c>
      <c r="N21" s="33" t="s">
        <v>887</v>
      </c>
      <c r="O21" s="35">
        <v>4.9756999999999998</v>
      </c>
      <c r="P21" s="34" t="s">
        <v>1148</v>
      </c>
    </row>
    <row r="22" spans="1:17" s="33" customFormat="1">
      <c r="A22" s="32">
        <v>38581</v>
      </c>
      <c r="B22" s="33" t="s">
        <v>1228</v>
      </c>
      <c r="C22" s="33" t="s">
        <v>1232</v>
      </c>
      <c r="D22" s="34">
        <v>4</v>
      </c>
      <c r="E22" s="37">
        <v>69</v>
      </c>
      <c r="F22" s="33" t="s">
        <v>1222</v>
      </c>
      <c r="G22" s="33" t="s">
        <v>1221</v>
      </c>
      <c r="H22" s="33" t="s">
        <v>876</v>
      </c>
      <c r="L22" s="34" t="s">
        <v>876</v>
      </c>
      <c r="M22" s="34" t="s">
        <v>876</v>
      </c>
      <c r="N22" s="33">
        <v>1</v>
      </c>
      <c r="O22" s="35">
        <v>0.48</v>
      </c>
      <c r="P22" s="34" t="s">
        <v>1148</v>
      </c>
    </row>
    <row r="23" spans="1:17" s="33" customFormat="1">
      <c r="A23" s="32">
        <v>38581</v>
      </c>
      <c r="B23" s="33" t="s">
        <v>1228</v>
      </c>
      <c r="C23" s="33" t="s">
        <v>1232</v>
      </c>
      <c r="D23" s="34">
        <v>4</v>
      </c>
      <c r="E23" s="37">
        <v>69</v>
      </c>
      <c r="F23" s="33" t="s">
        <v>1222</v>
      </c>
      <c r="G23" s="33" t="s">
        <v>1004</v>
      </c>
      <c r="L23" s="33" t="s">
        <v>876</v>
      </c>
      <c r="M23" s="33" t="s">
        <v>876</v>
      </c>
      <c r="N23" s="33" t="s">
        <v>887</v>
      </c>
      <c r="O23" s="35">
        <v>1.569</v>
      </c>
      <c r="P23" s="34" t="s">
        <v>1148</v>
      </c>
      <c r="Q23" s="35">
        <f>SUM(O22:O23)</f>
        <v>2.0489999999999999</v>
      </c>
    </row>
    <row r="24" spans="1:17" s="33" customFormat="1">
      <c r="A24" s="32">
        <v>38581</v>
      </c>
      <c r="B24" s="33" t="s">
        <v>1228</v>
      </c>
      <c r="C24" s="33" t="s">
        <v>1232</v>
      </c>
      <c r="D24" s="34">
        <v>5</v>
      </c>
      <c r="E24" s="37">
        <v>70</v>
      </c>
      <c r="F24" s="33" t="s">
        <v>1217</v>
      </c>
      <c r="G24" s="33" t="s">
        <v>1004</v>
      </c>
      <c r="L24" s="33" t="s">
        <v>876</v>
      </c>
      <c r="M24" s="33" t="s">
        <v>876</v>
      </c>
      <c r="N24" s="33" t="s">
        <v>887</v>
      </c>
      <c r="O24" s="35">
        <v>5.45E-2</v>
      </c>
      <c r="P24" s="34" t="s">
        <v>1148</v>
      </c>
    </row>
    <row r="25" spans="1:17" s="33" customFormat="1">
      <c r="A25" s="32">
        <v>38581</v>
      </c>
      <c r="B25" s="33" t="s">
        <v>1228</v>
      </c>
      <c r="C25" s="33" t="s">
        <v>1232</v>
      </c>
      <c r="D25" s="34">
        <v>6</v>
      </c>
      <c r="E25" s="37">
        <v>71</v>
      </c>
      <c r="F25" s="33" t="s">
        <v>1220</v>
      </c>
      <c r="G25" s="33" t="s">
        <v>1004</v>
      </c>
      <c r="L25" s="33" t="s">
        <v>876</v>
      </c>
      <c r="M25" s="33" t="s">
        <v>876</v>
      </c>
      <c r="N25" s="33" t="s">
        <v>887</v>
      </c>
      <c r="O25" s="35">
        <v>0.93389999999999995</v>
      </c>
      <c r="P25" s="34" t="s">
        <v>1148</v>
      </c>
    </row>
    <row r="26" spans="1:17" s="33" customFormat="1">
      <c r="A26" s="32">
        <v>38583</v>
      </c>
      <c r="B26" s="33" t="s">
        <v>1228</v>
      </c>
      <c r="C26" s="33" t="s">
        <v>1232</v>
      </c>
      <c r="D26" s="34">
        <v>11</v>
      </c>
      <c r="E26" s="37">
        <v>76</v>
      </c>
      <c r="F26" s="33" t="s">
        <v>1233</v>
      </c>
      <c r="G26" s="33" t="s">
        <v>1000</v>
      </c>
      <c r="L26" s="33" t="s">
        <v>876</v>
      </c>
      <c r="M26" s="33" t="s">
        <v>876</v>
      </c>
      <c r="N26" s="33" t="s">
        <v>887</v>
      </c>
      <c r="O26" s="35">
        <v>0.9081999999999999</v>
      </c>
      <c r="P26" s="34" t="s">
        <v>1148</v>
      </c>
    </row>
    <row r="27" spans="1:17" s="33" customFormat="1">
      <c r="A27" s="32">
        <v>38583</v>
      </c>
      <c r="B27" s="33" t="s">
        <v>1228</v>
      </c>
      <c r="C27" s="33" t="s">
        <v>1232</v>
      </c>
      <c r="D27" s="34">
        <v>11</v>
      </c>
      <c r="E27" s="37">
        <v>76</v>
      </c>
      <c r="F27" s="33" t="s">
        <v>1233</v>
      </c>
      <c r="G27" s="33" t="s">
        <v>1004</v>
      </c>
      <c r="L27" s="33" t="s">
        <v>876</v>
      </c>
      <c r="M27" s="33" t="s">
        <v>876</v>
      </c>
      <c r="N27" s="33" t="s">
        <v>887</v>
      </c>
      <c r="O27" s="35">
        <v>1.3516999999999999</v>
      </c>
      <c r="P27" s="34" t="s">
        <v>1148</v>
      </c>
      <c r="Q27" s="35">
        <f>SUM(O26:O27)</f>
        <v>2.2599</v>
      </c>
    </row>
    <row r="28" spans="1:17" s="33" customFormat="1">
      <c r="A28" s="32">
        <v>38583</v>
      </c>
      <c r="B28" s="33" t="s">
        <v>1228</v>
      </c>
      <c r="C28" s="33" t="s">
        <v>1232</v>
      </c>
      <c r="D28" s="34">
        <v>12</v>
      </c>
      <c r="E28" s="37">
        <v>77</v>
      </c>
      <c r="F28" s="33" t="s">
        <v>1234</v>
      </c>
      <c r="G28" s="33" t="s">
        <v>1000</v>
      </c>
      <c r="L28" s="33" t="s">
        <v>876</v>
      </c>
      <c r="M28" s="33" t="s">
        <v>876</v>
      </c>
      <c r="N28" s="33" t="s">
        <v>887</v>
      </c>
      <c r="O28" s="35">
        <v>6.5758000000000001</v>
      </c>
      <c r="P28" s="34" t="s">
        <v>1148</v>
      </c>
    </row>
    <row r="29" spans="1:17" s="33" customFormat="1">
      <c r="A29" s="32">
        <v>38583</v>
      </c>
      <c r="B29" s="33" t="s">
        <v>1228</v>
      </c>
      <c r="C29" s="33" t="s">
        <v>1232</v>
      </c>
      <c r="D29" s="34">
        <v>12</v>
      </c>
      <c r="E29" s="37">
        <v>77</v>
      </c>
      <c r="F29" s="33" t="s">
        <v>1234</v>
      </c>
      <c r="G29" s="33" t="s">
        <v>1004</v>
      </c>
      <c r="L29" s="33" t="s">
        <v>876</v>
      </c>
      <c r="M29" s="33" t="s">
        <v>876</v>
      </c>
      <c r="N29" s="33" t="s">
        <v>887</v>
      </c>
      <c r="O29" s="35">
        <v>13.1532</v>
      </c>
      <c r="P29" s="34" t="s">
        <v>1148</v>
      </c>
      <c r="Q29" s="35">
        <f>SUM(O28:O29)</f>
        <v>19.728999999999999</v>
      </c>
    </row>
    <row r="30" spans="1:17" s="33" customFormat="1">
      <c r="A30" s="32">
        <v>38583</v>
      </c>
      <c r="B30" s="33" t="s">
        <v>1228</v>
      </c>
      <c r="C30" s="33" t="s">
        <v>1232</v>
      </c>
      <c r="D30" s="34">
        <v>13</v>
      </c>
      <c r="E30" s="37">
        <v>78</v>
      </c>
      <c r="F30" s="33" t="s">
        <v>1235</v>
      </c>
      <c r="G30" s="33" t="s">
        <v>1004</v>
      </c>
      <c r="L30" s="33" t="s">
        <v>876</v>
      </c>
      <c r="M30" s="33" t="s">
        <v>876</v>
      </c>
      <c r="N30" s="33" t="s">
        <v>887</v>
      </c>
      <c r="O30" s="35">
        <v>2.3595999999999999</v>
      </c>
      <c r="P30" s="34" t="s">
        <v>1148</v>
      </c>
    </row>
    <row r="31" spans="1:17" s="33" customFormat="1">
      <c r="A31" s="32">
        <v>38583</v>
      </c>
      <c r="B31" s="33" t="s">
        <v>1228</v>
      </c>
      <c r="C31" s="33" t="s">
        <v>1229</v>
      </c>
      <c r="D31" s="34">
        <v>2</v>
      </c>
      <c r="E31" s="37">
        <v>47</v>
      </c>
      <c r="F31" s="33" t="s">
        <v>1230</v>
      </c>
      <c r="G31" s="33" t="s">
        <v>1009</v>
      </c>
      <c r="H31" s="33" t="s">
        <v>1377</v>
      </c>
      <c r="I31" s="33" t="s">
        <v>1344</v>
      </c>
      <c r="J31" s="33" t="s">
        <v>1009</v>
      </c>
      <c r="L31" s="34" t="s">
        <v>1327</v>
      </c>
      <c r="M31" s="33" t="s">
        <v>877</v>
      </c>
      <c r="N31" s="33">
        <v>10</v>
      </c>
      <c r="O31" s="35">
        <v>4.6800000000000001E-2</v>
      </c>
      <c r="P31" s="34" t="s">
        <v>1148</v>
      </c>
    </row>
    <row r="32" spans="1:17" s="33" customFormat="1">
      <c r="A32" s="32">
        <v>38535</v>
      </c>
      <c r="B32" s="33" t="s">
        <v>1224</v>
      </c>
      <c r="C32" s="33" t="s">
        <v>1225</v>
      </c>
      <c r="D32" s="34">
        <v>1</v>
      </c>
      <c r="E32" s="37">
        <v>1</v>
      </c>
      <c r="F32" s="33" t="s">
        <v>888</v>
      </c>
      <c r="G32" s="33" t="s">
        <v>1009</v>
      </c>
      <c r="H32" s="33" t="s">
        <v>1377</v>
      </c>
      <c r="J32" s="33" t="s">
        <v>1009</v>
      </c>
      <c r="L32" s="34" t="s">
        <v>1327</v>
      </c>
      <c r="M32" s="33" t="s">
        <v>877</v>
      </c>
      <c r="N32" s="33">
        <v>2</v>
      </c>
      <c r="O32" s="35">
        <v>2.3999999999999998E-3</v>
      </c>
      <c r="P32" s="34" t="s">
        <v>1148</v>
      </c>
    </row>
    <row r="33" spans="1:16" s="33" customFormat="1">
      <c r="A33" s="32">
        <v>38535</v>
      </c>
      <c r="B33" s="33" t="s">
        <v>1224</v>
      </c>
      <c r="C33" s="33" t="s">
        <v>1225</v>
      </c>
      <c r="D33" s="34">
        <v>3</v>
      </c>
      <c r="E33" s="37">
        <v>3</v>
      </c>
      <c r="F33" s="33" t="s">
        <v>1073</v>
      </c>
      <c r="G33" s="33" t="s">
        <v>1009</v>
      </c>
      <c r="H33" s="33" t="s">
        <v>1377</v>
      </c>
      <c r="J33" s="33" t="s">
        <v>1009</v>
      </c>
      <c r="L33" s="34" t="s">
        <v>1327</v>
      </c>
      <c r="M33" s="33" t="s">
        <v>877</v>
      </c>
      <c r="N33" s="33">
        <v>8</v>
      </c>
      <c r="O33" s="35">
        <v>2.0299999999999999E-2</v>
      </c>
      <c r="P33" s="34" t="s">
        <v>1148</v>
      </c>
    </row>
    <row r="34" spans="1:16" s="33" customFormat="1">
      <c r="A34" s="32">
        <v>38535</v>
      </c>
      <c r="B34" s="33" t="s">
        <v>1224</v>
      </c>
      <c r="C34" s="33" t="s">
        <v>1225</v>
      </c>
      <c r="D34" s="34">
        <v>4</v>
      </c>
      <c r="E34" s="37">
        <v>4</v>
      </c>
      <c r="F34" s="33" t="s">
        <v>845</v>
      </c>
      <c r="G34" s="33" t="s">
        <v>1009</v>
      </c>
      <c r="H34" s="33" t="s">
        <v>1377</v>
      </c>
      <c r="J34" s="33" t="s">
        <v>1009</v>
      </c>
      <c r="L34" s="34" t="s">
        <v>1327</v>
      </c>
      <c r="M34" s="33" t="s">
        <v>877</v>
      </c>
      <c r="N34" s="33">
        <v>2</v>
      </c>
      <c r="O34" s="35">
        <v>7.7999999999999996E-3</v>
      </c>
      <c r="P34" s="34" t="s">
        <v>1148</v>
      </c>
    </row>
    <row r="35" spans="1:16" s="33" customFormat="1">
      <c r="A35" s="32">
        <v>38535</v>
      </c>
      <c r="B35" s="33" t="s">
        <v>1224</v>
      </c>
      <c r="C35" s="33" t="s">
        <v>1225</v>
      </c>
      <c r="D35" s="34">
        <v>5</v>
      </c>
      <c r="E35" s="37">
        <v>5</v>
      </c>
      <c r="F35" s="33" t="s">
        <v>1089</v>
      </c>
      <c r="G35" s="33" t="s">
        <v>1009</v>
      </c>
      <c r="H35" s="33" t="s">
        <v>1377</v>
      </c>
      <c r="J35" s="33" t="s">
        <v>1009</v>
      </c>
      <c r="L35" s="34" t="s">
        <v>1327</v>
      </c>
      <c r="M35" s="33" t="s">
        <v>877</v>
      </c>
      <c r="N35" s="33">
        <v>115</v>
      </c>
      <c r="O35" s="35">
        <v>0.20619999999999999</v>
      </c>
      <c r="P35" s="34" t="s">
        <v>1148</v>
      </c>
    </row>
    <row r="36" spans="1:16" s="33" customFormat="1">
      <c r="A36" s="32">
        <v>38535</v>
      </c>
      <c r="B36" s="33" t="s">
        <v>1224</v>
      </c>
      <c r="C36" s="33" t="s">
        <v>1225</v>
      </c>
      <c r="D36" s="34">
        <v>6</v>
      </c>
      <c r="E36" s="37">
        <v>6</v>
      </c>
      <c r="F36" s="33" t="s">
        <v>1091</v>
      </c>
      <c r="G36" s="33" t="s">
        <v>1009</v>
      </c>
      <c r="H36" s="33" t="s">
        <v>1377</v>
      </c>
      <c r="J36" s="33" t="s">
        <v>1009</v>
      </c>
      <c r="L36" s="34" t="s">
        <v>1327</v>
      </c>
      <c r="M36" s="33" t="s">
        <v>877</v>
      </c>
      <c r="N36" s="33">
        <v>32</v>
      </c>
      <c r="O36" s="35">
        <v>6.0199999999999997E-2</v>
      </c>
      <c r="P36" s="34" t="s">
        <v>1148</v>
      </c>
    </row>
    <row r="37" spans="1:16" s="33" customFormat="1">
      <c r="A37" s="32">
        <v>38532</v>
      </c>
      <c r="B37" s="33" t="s">
        <v>1224</v>
      </c>
      <c r="C37" s="33" t="s">
        <v>1226</v>
      </c>
      <c r="D37" s="34">
        <v>1</v>
      </c>
      <c r="E37" s="37">
        <v>13</v>
      </c>
      <c r="F37" s="33" t="s">
        <v>888</v>
      </c>
      <c r="G37" s="33" t="s">
        <v>1009</v>
      </c>
      <c r="H37" s="33" t="s">
        <v>1377</v>
      </c>
      <c r="J37" s="33" t="s">
        <v>1009</v>
      </c>
      <c r="L37" s="34" t="s">
        <v>1327</v>
      </c>
      <c r="M37" s="33" t="s">
        <v>877</v>
      </c>
      <c r="N37" s="33">
        <v>300</v>
      </c>
      <c r="O37" s="35">
        <v>2.4780000000000002</v>
      </c>
      <c r="P37" s="34" t="s">
        <v>1148</v>
      </c>
    </row>
    <row r="38" spans="1:16" s="33" customFormat="1">
      <c r="A38" s="32">
        <v>38532</v>
      </c>
      <c r="B38" s="33" t="s">
        <v>1224</v>
      </c>
      <c r="C38" s="33" t="s">
        <v>1226</v>
      </c>
      <c r="D38" s="34">
        <v>2</v>
      </c>
      <c r="E38" s="37">
        <v>14</v>
      </c>
      <c r="F38" s="33" t="s">
        <v>1074</v>
      </c>
      <c r="G38" s="33" t="s">
        <v>1009</v>
      </c>
      <c r="H38" s="33" t="s">
        <v>1377</v>
      </c>
      <c r="J38" s="33" t="s">
        <v>1009</v>
      </c>
      <c r="L38" s="34" t="s">
        <v>1327</v>
      </c>
      <c r="M38" s="33" t="s">
        <v>877</v>
      </c>
      <c r="N38" s="33">
        <v>675</v>
      </c>
      <c r="O38" s="35">
        <v>1.661</v>
      </c>
      <c r="P38" s="34" t="s">
        <v>1148</v>
      </c>
    </row>
    <row r="39" spans="1:16" s="33" customFormat="1">
      <c r="A39" s="32">
        <v>38533</v>
      </c>
      <c r="B39" s="33" t="s">
        <v>1224</v>
      </c>
      <c r="C39" s="33" t="s">
        <v>1226</v>
      </c>
      <c r="D39" s="34">
        <v>4</v>
      </c>
      <c r="E39" s="37">
        <v>16</v>
      </c>
      <c r="F39" s="33" t="s">
        <v>845</v>
      </c>
      <c r="G39" s="33" t="s">
        <v>1009</v>
      </c>
      <c r="H39" s="33" t="s">
        <v>1377</v>
      </c>
      <c r="J39" s="33" t="s">
        <v>1009</v>
      </c>
      <c r="L39" s="34" t="s">
        <v>1327</v>
      </c>
      <c r="M39" s="33" t="s">
        <v>877</v>
      </c>
      <c r="N39" s="33">
        <v>32</v>
      </c>
      <c r="O39" s="35">
        <v>5.6599999999999998E-2</v>
      </c>
      <c r="P39" s="34" t="s">
        <v>1148</v>
      </c>
    </row>
    <row r="40" spans="1:16" s="33" customFormat="1">
      <c r="A40" s="32">
        <v>38533</v>
      </c>
      <c r="B40" s="33" t="s">
        <v>1224</v>
      </c>
      <c r="C40" s="33" t="s">
        <v>1226</v>
      </c>
      <c r="D40" s="34">
        <v>7</v>
      </c>
      <c r="E40" s="37">
        <v>19</v>
      </c>
      <c r="F40" s="33" t="s">
        <v>1116</v>
      </c>
      <c r="G40" s="33" t="s">
        <v>1009</v>
      </c>
      <c r="H40" s="33" t="s">
        <v>1377</v>
      </c>
      <c r="J40" s="33" t="s">
        <v>1009</v>
      </c>
      <c r="L40" s="34" t="s">
        <v>1327</v>
      </c>
      <c r="M40" s="33" t="s">
        <v>877</v>
      </c>
      <c r="N40" s="33">
        <v>2</v>
      </c>
      <c r="O40" s="35">
        <v>0</v>
      </c>
      <c r="P40" s="34" t="s">
        <v>1148</v>
      </c>
    </row>
    <row r="41" spans="1:16" s="33" customFormat="1">
      <c r="A41" s="32">
        <v>38534</v>
      </c>
      <c r="B41" s="33" t="s">
        <v>1224</v>
      </c>
      <c r="C41" s="33" t="s">
        <v>1227</v>
      </c>
      <c r="D41" s="34">
        <v>2</v>
      </c>
      <c r="E41" s="37">
        <v>32</v>
      </c>
      <c r="F41" s="33" t="s">
        <v>1074</v>
      </c>
      <c r="G41" s="33" t="s">
        <v>1009</v>
      </c>
      <c r="H41" s="33" t="s">
        <v>1377</v>
      </c>
      <c r="J41" s="33" t="s">
        <v>1009</v>
      </c>
      <c r="L41" s="34" t="s">
        <v>1327</v>
      </c>
      <c r="M41" s="33" t="s">
        <v>877</v>
      </c>
      <c r="N41" s="33">
        <v>700</v>
      </c>
      <c r="O41" s="35">
        <v>2.4582999999999999</v>
      </c>
      <c r="P41" s="34" t="s">
        <v>1148</v>
      </c>
    </row>
    <row r="42" spans="1:16" s="33" customFormat="1">
      <c r="A42" s="32">
        <v>38534</v>
      </c>
      <c r="B42" s="33" t="s">
        <v>1224</v>
      </c>
      <c r="C42" s="33" t="s">
        <v>1227</v>
      </c>
      <c r="D42" s="34">
        <v>9</v>
      </c>
      <c r="E42" s="37">
        <v>39</v>
      </c>
      <c r="F42" s="33" t="s">
        <v>1134</v>
      </c>
      <c r="G42" s="33" t="s">
        <v>1009</v>
      </c>
      <c r="H42" s="33" t="s">
        <v>1377</v>
      </c>
      <c r="J42" s="33" t="s">
        <v>1009</v>
      </c>
      <c r="L42" s="34" t="s">
        <v>1327</v>
      </c>
      <c r="M42" s="33" t="s">
        <v>877</v>
      </c>
      <c r="N42" s="33">
        <v>3</v>
      </c>
      <c r="O42" s="35">
        <v>5.0000000000000001E-4</v>
      </c>
      <c r="P42" s="34" t="s">
        <v>1148</v>
      </c>
    </row>
    <row r="43" spans="1:16" s="33" customFormat="1">
      <c r="A43" s="32">
        <v>38534</v>
      </c>
      <c r="B43" s="33" t="s">
        <v>1224</v>
      </c>
      <c r="C43" s="33" t="s">
        <v>1227</v>
      </c>
      <c r="D43" s="34">
        <v>10</v>
      </c>
      <c r="E43" s="37">
        <v>40</v>
      </c>
      <c r="F43" s="33" t="s">
        <v>1138</v>
      </c>
      <c r="G43" s="33" t="s">
        <v>1009</v>
      </c>
      <c r="H43" s="33" t="s">
        <v>1377</v>
      </c>
      <c r="J43" s="33" t="s">
        <v>1009</v>
      </c>
      <c r="L43" s="34" t="s">
        <v>1327</v>
      </c>
      <c r="M43" s="33" t="s">
        <v>877</v>
      </c>
      <c r="N43" s="33">
        <v>25</v>
      </c>
      <c r="O43" s="35">
        <v>5.1700000000000003E-2</v>
      </c>
      <c r="P43" s="34" t="s">
        <v>1148</v>
      </c>
    </row>
    <row r="44" spans="1:16" s="33" customFormat="1">
      <c r="A44" s="32">
        <v>38534</v>
      </c>
      <c r="B44" s="33" t="s">
        <v>1224</v>
      </c>
      <c r="C44" s="33" t="s">
        <v>1227</v>
      </c>
      <c r="D44" s="34">
        <v>12</v>
      </c>
      <c r="E44" s="37">
        <v>42</v>
      </c>
      <c r="F44" s="33" t="s">
        <v>951</v>
      </c>
      <c r="G44" s="33" t="s">
        <v>1009</v>
      </c>
      <c r="H44" s="33" t="s">
        <v>1377</v>
      </c>
      <c r="J44" s="33" t="s">
        <v>1009</v>
      </c>
      <c r="L44" s="34" t="s">
        <v>1327</v>
      </c>
      <c r="M44" s="33" t="s">
        <v>877</v>
      </c>
      <c r="N44" s="33">
        <v>14</v>
      </c>
      <c r="O44" s="35">
        <v>9.9000000000000008E-3</v>
      </c>
      <c r="P44" s="34" t="s">
        <v>1148</v>
      </c>
    </row>
    <row r="45" spans="1:16" s="33" customFormat="1">
      <c r="A45" s="32">
        <v>38534</v>
      </c>
      <c r="B45" s="33" t="s">
        <v>1224</v>
      </c>
      <c r="C45" s="33" t="s">
        <v>1227</v>
      </c>
      <c r="D45" s="34">
        <v>13</v>
      </c>
      <c r="E45" s="37">
        <v>43</v>
      </c>
      <c r="F45" s="33" t="s">
        <v>954</v>
      </c>
      <c r="G45" s="33" t="s">
        <v>1009</v>
      </c>
      <c r="H45" s="33" t="s">
        <v>1377</v>
      </c>
      <c r="J45" s="33" t="s">
        <v>1009</v>
      </c>
      <c r="L45" s="34" t="s">
        <v>1327</v>
      </c>
      <c r="M45" s="33" t="s">
        <v>877</v>
      </c>
      <c r="N45" s="33">
        <v>6</v>
      </c>
      <c r="O45" s="35">
        <v>8.9999999999999993E-3</v>
      </c>
      <c r="P45" s="34" t="s">
        <v>1148</v>
      </c>
    </row>
    <row r="46" spans="1:16" s="33" customFormat="1">
      <c r="A46" s="32">
        <v>38583</v>
      </c>
      <c r="B46" s="33" t="s">
        <v>1228</v>
      </c>
      <c r="C46" s="33" t="s">
        <v>1232</v>
      </c>
      <c r="D46" s="34">
        <v>11</v>
      </c>
      <c r="E46" s="37">
        <v>76</v>
      </c>
      <c r="F46" s="33" t="s">
        <v>1233</v>
      </c>
      <c r="G46" s="33" t="s">
        <v>1009</v>
      </c>
      <c r="H46" s="33" t="s">
        <v>1377</v>
      </c>
      <c r="J46" s="33" t="s">
        <v>1009</v>
      </c>
      <c r="L46" s="34" t="s">
        <v>1327</v>
      </c>
      <c r="M46" s="33" t="s">
        <v>877</v>
      </c>
      <c r="N46" s="33">
        <v>3</v>
      </c>
      <c r="O46" s="35">
        <v>8.1999999999999851E-3</v>
      </c>
      <c r="P46" s="34" t="s">
        <v>1148</v>
      </c>
    </row>
    <row r="47" spans="1:16" s="33" customFormat="1">
      <c r="A47" s="32">
        <v>38583</v>
      </c>
      <c r="B47" s="33" t="s">
        <v>1228</v>
      </c>
      <c r="C47" s="33" t="s">
        <v>1232</v>
      </c>
      <c r="D47" s="34">
        <v>12</v>
      </c>
      <c r="E47" s="37">
        <v>77</v>
      </c>
      <c r="F47" s="33" t="s">
        <v>1234</v>
      </c>
      <c r="G47" s="33" t="s">
        <v>1009</v>
      </c>
      <c r="H47" s="33" t="s">
        <v>1377</v>
      </c>
      <c r="J47" s="33" t="s">
        <v>1009</v>
      </c>
      <c r="L47" s="34" t="s">
        <v>1327</v>
      </c>
      <c r="M47" s="33" t="s">
        <v>877</v>
      </c>
      <c r="N47" s="33">
        <v>5</v>
      </c>
      <c r="O47" s="35">
        <v>1.4800000000000001E-2</v>
      </c>
      <c r="P47" s="34" t="s">
        <v>1148</v>
      </c>
    </row>
    <row r="48" spans="1:16" s="33" customFormat="1">
      <c r="A48" s="32">
        <v>38583</v>
      </c>
      <c r="B48" s="33" t="s">
        <v>1228</v>
      </c>
      <c r="C48" s="33" t="s">
        <v>1232</v>
      </c>
      <c r="D48" s="34">
        <v>13</v>
      </c>
      <c r="E48" s="37">
        <v>78</v>
      </c>
      <c r="F48" s="33" t="s">
        <v>1235</v>
      </c>
      <c r="G48" s="33" t="s">
        <v>1009</v>
      </c>
      <c r="H48" s="33" t="s">
        <v>1377</v>
      </c>
      <c r="J48" s="33" t="s">
        <v>1009</v>
      </c>
      <c r="L48" s="34" t="s">
        <v>1327</v>
      </c>
      <c r="M48" s="33" t="s">
        <v>877</v>
      </c>
      <c r="N48" s="33">
        <v>1</v>
      </c>
      <c r="O48" s="35">
        <v>3.0999999999999999E-3</v>
      </c>
      <c r="P48" s="34" t="s">
        <v>1148</v>
      </c>
    </row>
    <row r="49" spans="1:16" s="33" customFormat="1">
      <c r="A49" s="32">
        <v>38535</v>
      </c>
      <c r="B49" s="33" t="s">
        <v>1224</v>
      </c>
      <c r="C49" s="33" t="s">
        <v>1225</v>
      </c>
      <c r="D49" s="34">
        <v>1</v>
      </c>
      <c r="E49" s="37">
        <v>1</v>
      </c>
      <c r="F49" s="33" t="s">
        <v>888</v>
      </c>
      <c r="G49" s="33" t="s">
        <v>1001</v>
      </c>
      <c r="H49" s="33" t="s">
        <v>1163</v>
      </c>
      <c r="J49" s="33" t="s">
        <v>1164</v>
      </c>
      <c r="L49" s="34" t="s">
        <v>1327</v>
      </c>
      <c r="M49" s="33" t="s">
        <v>877</v>
      </c>
      <c r="N49" s="33">
        <v>46</v>
      </c>
      <c r="O49" s="35">
        <v>8.8499999999999995E-2</v>
      </c>
      <c r="P49" s="34" t="s">
        <v>1148</v>
      </c>
    </row>
    <row r="50" spans="1:16" s="33" customFormat="1">
      <c r="A50" s="32">
        <v>38535</v>
      </c>
      <c r="B50" s="33" t="s">
        <v>1224</v>
      </c>
      <c r="C50" s="33" t="s">
        <v>1225</v>
      </c>
      <c r="D50" s="34">
        <v>2</v>
      </c>
      <c r="E50" s="37">
        <v>2</v>
      </c>
      <c r="F50" s="33" t="s">
        <v>1074</v>
      </c>
      <c r="G50" s="33" t="s">
        <v>1001</v>
      </c>
      <c r="H50" s="33" t="s">
        <v>1163</v>
      </c>
      <c r="J50" s="33" t="s">
        <v>1164</v>
      </c>
      <c r="L50" s="34" t="s">
        <v>1327</v>
      </c>
      <c r="M50" s="33" t="s">
        <v>877</v>
      </c>
      <c r="N50" s="33">
        <v>21</v>
      </c>
      <c r="O50" s="35">
        <v>4.6199999999999998E-2</v>
      </c>
      <c r="P50" s="34" t="s">
        <v>1148</v>
      </c>
    </row>
    <row r="51" spans="1:16" s="33" customFormat="1">
      <c r="A51" s="32">
        <v>38535</v>
      </c>
      <c r="B51" s="33" t="s">
        <v>1224</v>
      </c>
      <c r="C51" s="33" t="s">
        <v>1225</v>
      </c>
      <c r="D51" s="34">
        <v>3</v>
      </c>
      <c r="E51" s="37">
        <v>3</v>
      </c>
      <c r="F51" s="33" t="s">
        <v>1073</v>
      </c>
      <c r="G51" s="33" t="s">
        <v>1001</v>
      </c>
      <c r="H51" s="33" t="s">
        <v>1163</v>
      </c>
      <c r="J51" s="33" t="s">
        <v>1164</v>
      </c>
      <c r="L51" s="34" t="s">
        <v>1327</v>
      </c>
      <c r="M51" s="33" t="s">
        <v>877</v>
      </c>
      <c r="N51" s="33">
        <v>1</v>
      </c>
      <c r="O51" s="35">
        <v>1E-3</v>
      </c>
      <c r="P51" s="34" t="s">
        <v>1148</v>
      </c>
    </row>
    <row r="52" spans="1:16" s="33" customFormat="1">
      <c r="A52" s="32">
        <v>38535</v>
      </c>
      <c r="B52" s="33" t="s">
        <v>1224</v>
      </c>
      <c r="C52" s="33" t="s">
        <v>1225</v>
      </c>
      <c r="D52" s="34">
        <v>4</v>
      </c>
      <c r="E52" s="37">
        <v>4</v>
      </c>
      <c r="F52" s="33" t="s">
        <v>845</v>
      </c>
      <c r="G52" s="33" t="s">
        <v>1001</v>
      </c>
      <c r="H52" s="33" t="s">
        <v>1163</v>
      </c>
      <c r="J52" s="33" t="s">
        <v>1164</v>
      </c>
      <c r="L52" s="34" t="s">
        <v>1327</v>
      </c>
      <c r="M52" s="33" t="s">
        <v>877</v>
      </c>
      <c r="N52" s="33">
        <v>18</v>
      </c>
      <c r="O52" s="35">
        <v>0.1197</v>
      </c>
      <c r="P52" s="34" t="s">
        <v>1148</v>
      </c>
    </row>
    <row r="53" spans="1:16" s="33" customFormat="1">
      <c r="A53" s="32">
        <v>38535</v>
      </c>
      <c r="B53" s="33" t="s">
        <v>1224</v>
      </c>
      <c r="C53" s="33" t="s">
        <v>1225</v>
      </c>
      <c r="D53" s="34">
        <v>5</v>
      </c>
      <c r="E53" s="37">
        <v>5</v>
      </c>
      <c r="F53" s="33" t="s">
        <v>1089</v>
      </c>
      <c r="G53" s="33" t="s">
        <v>1001</v>
      </c>
      <c r="H53" s="33" t="s">
        <v>1163</v>
      </c>
      <c r="J53" s="33" t="s">
        <v>1164</v>
      </c>
      <c r="L53" s="34" t="s">
        <v>1327</v>
      </c>
      <c r="M53" s="33" t="s">
        <v>877</v>
      </c>
      <c r="N53" s="33">
        <v>7</v>
      </c>
      <c r="O53" s="35">
        <v>3.0499999999999999E-2</v>
      </c>
      <c r="P53" s="34" t="s">
        <v>1148</v>
      </c>
    </row>
    <row r="54" spans="1:16" s="33" customFormat="1">
      <c r="A54" s="32">
        <v>38535</v>
      </c>
      <c r="B54" s="33" t="s">
        <v>1224</v>
      </c>
      <c r="C54" s="33" t="s">
        <v>1225</v>
      </c>
      <c r="D54" s="34">
        <v>6</v>
      </c>
      <c r="E54" s="37">
        <v>6</v>
      </c>
      <c r="F54" s="33" t="s">
        <v>1091</v>
      </c>
      <c r="G54" s="33" t="s">
        <v>1001</v>
      </c>
      <c r="H54" s="33" t="s">
        <v>1163</v>
      </c>
      <c r="J54" s="33" t="s">
        <v>1164</v>
      </c>
      <c r="L54" s="34" t="s">
        <v>1327</v>
      </c>
      <c r="M54" s="33" t="s">
        <v>877</v>
      </c>
      <c r="N54" s="33">
        <v>11</v>
      </c>
      <c r="O54" s="35">
        <v>1.9900000000000001E-2</v>
      </c>
      <c r="P54" s="34" t="s">
        <v>1148</v>
      </c>
    </row>
    <row r="55" spans="1:16" s="33" customFormat="1">
      <c r="A55" s="32">
        <v>38532</v>
      </c>
      <c r="B55" s="33" t="s">
        <v>1224</v>
      </c>
      <c r="C55" s="33" t="s">
        <v>1226</v>
      </c>
      <c r="D55" s="34">
        <v>1</v>
      </c>
      <c r="E55" s="37">
        <v>13</v>
      </c>
      <c r="F55" s="33" t="s">
        <v>888</v>
      </c>
      <c r="G55" s="33" t="s">
        <v>1001</v>
      </c>
      <c r="H55" s="33" t="s">
        <v>1163</v>
      </c>
      <c r="J55" s="33" t="s">
        <v>1164</v>
      </c>
      <c r="L55" s="34" t="s">
        <v>1327</v>
      </c>
      <c r="M55" s="33" t="s">
        <v>877</v>
      </c>
      <c r="N55" s="33">
        <v>10</v>
      </c>
      <c r="O55" s="35">
        <v>3.4500000000000003E-2</v>
      </c>
      <c r="P55" s="34" t="s">
        <v>1148</v>
      </c>
    </row>
    <row r="56" spans="1:16" s="33" customFormat="1">
      <c r="A56" s="32">
        <v>38532</v>
      </c>
      <c r="B56" s="33" t="s">
        <v>1224</v>
      </c>
      <c r="C56" s="33" t="s">
        <v>1226</v>
      </c>
      <c r="D56" s="34">
        <v>2</v>
      </c>
      <c r="E56" s="37">
        <v>14</v>
      </c>
      <c r="F56" s="33" t="s">
        <v>1074</v>
      </c>
      <c r="G56" s="33" t="s">
        <v>1001</v>
      </c>
      <c r="H56" s="33" t="s">
        <v>1163</v>
      </c>
      <c r="J56" s="33" t="s">
        <v>1164</v>
      </c>
      <c r="L56" s="34" t="s">
        <v>1327</v>
      </c>
      <c r="M56" s="33" t="s">
        <v>877</v>
      </c>
      <c r="N56" s="33">
        <v>32</v>
      </c>
      <c r="O56" s="35">
        <v>4.1700000000000001E-2</v>
      </c>
      <c r="P56" s="34" t="s">
        <v>1148</v>
      </c>
    </row>
    <row r="57" spans="1:16" s="33" customFormat="1">
      <c r="A57" s="32">
        <v>38533</v>
      </c>
      <c r="B57" s="33" t="s">
        <v>1224</v>
      </c>
      <c r="C57" s="33" t="s">
        <v>1226</v>
      </c>
      <c r="D57" s="34">
        <v>4</v>
      </c>
      <c r="E57" s="37">
        <v>16</v>
      </c>
      <c r="F57" s="33" t="s">
        <v>845</v>
      </c>
      <c r="G57" s="33" t="s">
        <v>1001</v>
      </c>
      <c r="H57" s="33" t="s">
        <v>1163</v>
      </c>
      <c r="J57" s="33" t="s">
        <v>1164</v>
      </c>
      <c r="L57" s="34" t="s">
        <v>1327</v>
      </c>
      <c r="M57" s="33" t="s">
        <v>877</v>
      </c>
      <c r="N57" s="33">
        <v>81</v>
      </c>
      <c r="O57" s="35">
        <v>0.1457</v>
      </c>
      <c r="P57" s="34" t="s">
        <v>1148</v>
      </c>
    </row>
    <row r="58" spans="1:16" s="33" customFormat="1">
      <c r="A58" s="32">
        <v>38533</v>
      </c>
      <c r="B58" s="33" t="s">
        <v>1224</v>
      </c>
      <c r="C58" s="33" t="s">
        <v>1226</v>
      </c>
      <c r="D58" s="34">
        <v>6</v>
      </c>
      <c r="E58" s="37">
        <v>18</v>
      </c>
      <c r="F58" s="33" t="s">
        <v>1091</v>
      </c>
      <c r="G58" s="33" t="s">
        <v>1001</v>
      </c>
      <c r="H58" s="33" t="s">
        <v>1163</v>
      </c>
      <c r="J58" s="33" t="s">
        <v>1164</v>
      </c>
      <c r="L58" s="34" t="s">
        <v>1327</v>
      </c>
      <c r="M58" s="33" t="s">
        <v>877</v>
      </c>
      <c r="N58" s="33">
        <v>25</v>
      </c>
      <c r="O58" s="35">
        <v>1.49E-2</v>
      </c>
      <c r="P58" s="34" t="s">
        <v>1148</v>
      </c>
    </row>
    <row r="59" spans="1:16" s="33" customFormat="1">
      <c r="A59" s="32">
        <v>38533</v>
      </c>
      <c r="B59" s="33" t="s">
        <v>1224</v>
      </c>
      <c r="C59" s="33" t="s">
        <v>1226</v>
      </c>
      <c r="D59" s="34">
        <v>7</v>
      </c>
      <c r="E59" s="37">
        <v>19</v>
      </c>
      <c r="F59" s="33" t="s">
        <v>1116</v>
      </c>
      <c r="G59" s="33" t="s">
        <v>1001</v>
      </c>
      <c r="H59" s="33" t="s">
        <v>1163</v>
      </c>
      <c r="J59" s="33" t="s">
        <v>1164</v>
      </c>
      <c r="L59" s="34" t="s">
        <v>1327</v>
      </c>
      <c r="M59" s="33" t="s">
        <v>877</v>
      </c>
      <c r="N59" s="33">
        <v>67</v>
      </c>
      <c r="O59" s="35">
        <v>6.54E-2</v>
      </c>
      <c r="P59" s="34" t="s">
        <v>1148</v>
      </c>
    </row>
    <row r="60" spans="1:16" s="33" customFormat="1">
      <c r="A60" s="32">
        <v>38534</v>
      </c>
      <c r="B60" s="33" t="s">
        <v>1224</v>
      </c>
      <c r="C60" s="33" t="s">
        <v>1227</v>
      </c>
      <c r="D60" s="34">
        <v>2</v>
      </c>
      <c r="E60" s="37">
        <v>32</v>
      </c>
      <c r="F60" s="33" t="s">
        <v>1074</v>
      </c>
      <c r="G60" s="33" t="s">
        <v>1001</v>
      </c>
      <c r="H60" s="33" t="s">
        <v>1163</v>
      </c>
      <c r="J60" s="33" t="s">
        <v>1164</v>
      </c>
      <c r="L60" s="34" t="s">
        <v>1327</v>
      </c>
      <c r="M60" s="33" t="s">
        <v>877</v>
      </c>
      <c r="N60" s="33">
        <v>26</v>
      </c>
      <c r="O60" s="35">
        <v>0.1288</v>
      </c>
      <c r="P60" s="34" t="s">
        <v>1148</v>
      </c>
    </row>
    <row r="61" spans="1:16" s="33" customFormat="1">
      <c r="A61" s="32">
        <v>38534</v>
      </c>
      <c r="B61" s="33" t="s">
        <v>1224</v>
      </c>
      <c r="C61" s="33" t="s">
        <v>1227</v>
      </c>
      <c r="D61" s="34">
        <v>9</v>
      </c>
      <c r="E61" s="37">
        <v>39</v>
      </c>
      <c r="F61" s="33" t="s">
        <v>1134</v>
      </c>
      <c r="G61" s="33" t="s">
        <v>1001</v>
      </c>
      <c r="H61" s="33" t="s">
        <v>1163</v>
      </c>
      <c r="J61" s="33" t="s">
        <v>1164</v>
      </c>
      <c r="L61" s="34" t="s">
        <v>1327</v>
      </c>
      <c r="M61" s="33" t="s">
        <v>877</v>
      </c>
      <c r="N61" s="33">
        <v>50</v>
      </c>
      <c r="O61" s="35">
        <v>0.1193</v>
      </c>
      <c r="P61" s="34" t="s">
        <v>1148</v>
      </c>
    </row>
    <row r="62" spans="1:16" s="33" customFormat="1">
      <c r="A62" s="32">
        <v>38534</v>
      </c>
      <c r="B62" s="33" t="s">
        <v>1224</v>
      </c>
      <c r="C62" s="33" t="s">
        <v>1227</v>
      </c>
      <c r="D62" s="34">
        <v>10</v>
      </c>
      <c r="E62" s="37">
        <v>40</v>
      </c>
      <c r="F62" s="33" t="s">
        <v>1138</v>
      </c>
      <c r="G62" s="33" t="s">
        <v>1001</v>
      </c>
      <c r="H62" s="33" t="s">
        <v>1163</v>
      </c>
      <c r="J62" s="33" t="s">
        <v>1164</v>
      </c>
      <c r="L62" s="34" t="s">
        <v>1327</v>
      </c>
      <c r="M62" s="33" t="s">
        <v>877</v>
      </c>
      <c r="N62" s="33">
        <v>50</v>
      </c>
      <c r="O62" s="35">
        <v>5.9200000000000003E-2</v>
      </c>
      <c r="P62" s="34" t="s">
        <v>1148</v>
      </c>
    </row>
    <row r="63" spans="1:16" s="33" customFormat="1">
      <c r="A63" s="32">
        <v>38534</v>
      </c>
      <c r="B63" s="33" t="s">
        <v>1224</v>
      </c>
      <c r="C63" s="33" t="s">
        <v>1227</v>
      </c>
      <c r="D63" s="34">
        <v>12</v>
      </c>
      <c r="E63" s="37">
        <v>42</v>
      </c>
      <c r="F63" s="33" t="s">
        <v>951</v>
      </c>
      <c r="G63" s="33" t="s">
        <v>1001</v>
      </c>
      <c r="H63" s="33" t="s">
        <v>1163</v>
      </c>
      <c r="J63" s="33" t="s">
        <v>1164</v>
      </c>
      <c r="L63" s="34" t="s">
        <v>1327</v>
      </c>
      <c r="M63" s="33" t="s">
        <v>877</v>
      </c>
      <c r="N63" s="33">
        <v>9</v>
      </c>
      <c r="O63" s="35">
        <v>5.6399999999999999E-2</v>
      </c>
      <c r="P63" s="34" t="s">
        <v>1148</v>
      </c>
    </row>
    <row r="64" spans="1:16" s="33" customFormat="1">
      <c r="A64" s="32">
        <v>38534</v>
      </c>
      <c r="B64" s="33" t="s">
        <v>1224</v>
      </c>
      <c r="C64" s="33" t="s">
        <v>1227</v>
      </c>
      <c r="D64" s="34">
        <v>13</v>
      </c>
      <c r="E64" s="37">
        <v>43</v>
      </c>
      <c r="F64" s="33" t="s">
        <v>954</v>
      </c>
      <c r="G64" s="33" t="s">
        <v>1001</v>
      </c>
      <c r="H64" s="33" t="s">
        <v>1163</v>
      </c>
      <c r="J64" s="33" t="s">
        <v>1164</v>
      </c>
      <c r="L64" s="34" t="s">
        <v>1327</v>
      </c>
      <c r="M64" s="33" t="s">
        <v>877</v>
      </c>
      <c r="N64" s="33">
        <v>35</v>
      </c>
      <c r="O64" s="35">
        <v>4.1399999999999999E-2</v>
      </c>
      <c r="P64" s="34" t="s">
        <v>1148</v>
      </c>
    </row>
    <row r="65" spans="1:16" s="33" customFormat="1">
      <c r="A65" s="32">
        <v>38583</v>
      </c>
      <c r="B65" s="33" t="s">
        <v>1228</v>
      </c>
      <c r="C65" s="33" t="s">
        <v>1229</v>
      </c>
      <c r="D65" s="34">
        <v>2</v>
      </c>
      <c r="E65" s="37">
        <v>47</v>
      </c>
      <c r="F65" s="33" t="s">
        <v>1230</v>
      </c>
      <c r="G65" s="33" t="s">
        <v>1001</v>
      </c>
      <c r="H65" s="33" t="s">
        <v>1163</v>
      </c>
      <c r="J65" s="33" t="s">
        <v>1164</v>
      </c>
      <c r="L65" s="34" t="s">
        <v>1327</v>
      </c>
      <c r="M65" s="33" t="s">
        <v>877</v>
      </c>
      <c r="N65" s="33">
        <v>3</v>
      </c>
      <c r="O65" s="35">
        <v>3.6600000000000001E-2</v>
      </c>
      <c r="P65" s="34" t="s">
        <v>1148</v>
      </c>
    </row>
    <row r="66" spans="1:16" s="33" customFormat="1">
      <c r="A66" s="32">
        <v>38585</v>
      </c>
      <c r="B66" s="33" t="s">
        <v>1228</v>
      </c>
      <c r="C66" s="33" t="s">
        <v>1229</v>
      </c>
      <c r="D66" s="34">
        <v>5</v>
      </c>
      <c r="E66" s="37">
        <v>50</v>
      </c>
      <c r="F66" s="33" t="s">
        <v>1200</v>
      </c>
      <c r="G66" s="33" t="s">
        <v>1001</v>
      </c>
      <c r="H66" s="33" t="s">
        <v>1163</v>
      </c>
      <c r="J66" s="33" t="s">
        <v>1164</v>
      </c>
      <c r="L66" s="34" t="s">
        <v>1327</v>
      </c>
      <c r="M66" s="33" t="s">
        <v>877</v>
      </c>
      <c r="N66" s="33">
        <v>2</v>
      </c>
      <c r="O66" s="35">
        <v>1.1299999999999866E-2</v>
      </c>
      <c r="P66" s="34" t="s">
        <v>1148</v>
      </c>
    </row>
    <row r="67" spans="1:16" s="33" customFormat="1">
      <c r="A67" s="32">
        <v>38585</v>
      </c>
      <c r="B67" s="33" t="s">
        <v>1228</v>
      </c>
      <c r="C67" s="33" t="s">
        <v>1229</v>
      </c>
      <c r="D67" s="34">
        <v>6</v>
      </c>
      <c r="E67" s="37">
        <v>51</v>
      </c>
      <c r="F67" s="33" t="s">
        <v>1194</v>
      </c>
      <c r="G67" s="33" t="s">
        <v>1001</v>
      </c>
      <c r="H67" s="33" t="s">
        <v>1163</v>
      </c>
      <c r="J67" s="33" t="s">
        <v>1164</v>
      </c>
      <c r="L67" s="34" t="s">
        <v>1327</v>
      </c>
      <c r="M67" s="33" t="s">
        <v>877</v>
      </c>
      <c r="N67" s="33">
        <v>7</v>
      </c>
      <c r="O67" s="35">
        <v>0.10139999999999993</v>
      </c>
      <c r="P67" s="34" t="s">
        <v>1148</v>
      </c>
    </row>
    <row r="68" spans="1:16" s="33" customFormat="1">
      <c r="A68" s="32">
        <v>38585</v>
      </c>
      <c r="B68" s="33" t="s">
        <v>1228</v>
      </c>
      <c r="C68" s="33" t="s">
        <v>1229</v>
      </c>
      <c r="D68" s="34">
        <v>7</v>
      </c>
      <c r="E68" s="37">
        <v>52</v>
      </c>
      <c r="F68" s="33" t="s">
        <v>1198</v>
      </c>
      <c r="G68" s="33" t="s">
        <v>1001</v>
      </c>
      <c r="H68" s="33" t="s">
        <v>1163</v>
      </c>
      <c r="J68" s="33" t="s">
        <v>1164</v>
      </c>
      <c r="L68" s="34" t="s">
        <v>1327</v>
      </c>
      <c r="M68" s="33" t="s">
        <v>877</v>
      </c>
      <c r="N68" s="33">
        <v>3</v>
      </c>
      <c r="O68" s="35">
        <v>1.5000000000000568E-3</v>
      </c>
      <c r="P68" s="34" t="s">
        <v>1148</v>
      </c>
    </row>
    <row r="69" spans="1:16" s="33" customFormat="1">
      <c r="A69" s="32">
        <v>38585</v>
      </c>
      <c r="B69" s="33" t="s">
        <v>1228</v>
      </c>
      <c r="C69" s="33" t="s">
        <v>1229</v>
      </c>
      <c r="D69" s="34">
        <v>9</v>
      </c>
      <c r="E69" s="37">
        <v>54</v>
      </c>
      <c r="F69" s="33" t="s">
        <v>1207</v>
      </c>
      <c r="G69" s="33" t="s">
        <v>1001</v>
      </c>
      <c r="H69" s="33" t="s">
        <v>1163</v>
      </c>
      <c r="J69" s="33" t="s">
        <v>1164</v>
      </c>
      <c r="L69" s="34" t="s">
        <v>1327</v>
      </c>
      <c r="M69" s="33" t="s">
        <v>877</v>
      </c>
      <c r="N69" s="33">
        <v>11</v>
      </c>
      <c r="O69" s="35">
        <v>4.4299999999999999E-2</v>
      </c>
      <c r="P69" s="34" t="s">
        <v>1148</v>
      </c>
    </row>
    <row r="70" spans="1:16" s="33" customFormat="1">
      <c r="A70" s="32">
        <v>38584</v>
      </c>
      <c r="B70" s="33" t="s">
        <v>1228</v>
      </c>
      <c r="C70" s="33" t="s">
        <v>1231</v>
      </c>
      <c r="D70" s="34">
        <v>1</v>
      </c>
      <c r="E70" s="37">
        <v>55</v>
      </c>
      <c r="F70" s="33" t="s">
        <v>976</v>
      </c>
      <c r="G70" s="33" t="s">
        <v>1001</v>
      </c>
      <c r="H70" s="33" t="s">
        <v>1163</v>
      </c>
      <c r="J70" s="33" t="s">
        <v>1164</v>
      </c>
      <c r="L70" s="34" t="s">
        <v>1327</v>
      </c>
      <c r="M70" s="33" t="s">
        <v>877</v>
      </c>
      <c r="N70" s="33">
        <v>31</v>
      </c>
      <c r="O70" s="35">
        <v>6.2700000000000006E-2</v>
      </c>
      <c r="P70" s="34" t="s">
        <v>1148</v>
      </c>
    </row>
    <row r="71" spans="1:16" s="33" customFormat="1">
      <c r="A71" s="32">
        <v>38584</v>
      </c>
      <c r="B71" s="33" t="s">
        <v>1228</v>
      </c>
      <c r="C71" s="33" t="s">
        <v>1231</v>
      </c>
      <c r="D71" s="34">
        <v>2</v>
      </c>
      <c r="E71" s="37">
        <v>56</v>
      </c>
      <c r="F71" s="33" t="s">
        <v>1188</v>
      </c>
      <c r="G71" s="33" t="s">
        <v>1001</v>
      </c>
      <c r="H71" s="33" t="s">
        <v>1163</v>
      </c>
      <c r="J71" s="33" t="s">
        <v>1164</v>
      </c>
      <c r="L71" s="34" t="s">
        <v>1327</v>
      </c>
      <c r="M71" s="33" t="s">
        <v>877</v>
      </c>
      <c r="N71" s="33">
        <v>29</v>
      </c>
      <c r="O71" s="35">
        <v>6.0299999999999999E-2</v>
      </c>
      <c r="P71" s="34" t="s">
        <v>1148</v>
      </c>
    </row>
    <row r="72" spans="1:16" s="33" customFormat="1">
      <c r="A72" s="32">
        <v>38584</v>
      </c>
      <c r="B72" s="33" t="s">
        <v>1228</v>
      </c>
      <c r="C72" s="33" t="s">
        <v>1231</v>
      </c>
      <c r="D72" s="34">
        <v>3</v>
      </c>
      <c r="E72" s="37">
        <v>57</v>
      </c>
      <c r="F72" s="33" t="s">
        <v>1182</v>
      </c>
      <c r="G72" s="33" t="s">
        <v>1001</v>
      </c>
      <c r="H72" s="33" t="s">
        <v>1163</v>
      </c>
      <c r="J72" s="33" t="s">
        <v>1164</v>
      </c>
      <c r="L72" s="34" t="s">
        <v>1327</v>
      </c>
      <c r="M72" s="33" t="s">
        <v>877</v>
      </c>
      <c r="N72" s="33">
        <v>7</v>
      </c>
      <c r="O72" s="35">
        <v>1.1599999999999999E-2</v>
      </c>
      <c r="P72" s="34" t="s">
        <v>1148</v>
      </c>
    </row>
    <row r="73" spans="1:16" s="33" customFormat="1">
      <c r="A73" s="32">
        <v>38584</v>
      </c>
      <c r="B73" s="33" t="s">
        <v>1228</v>
      </c>
      <c r="C73" s="33" t="s">
        <v>1231</v>
      </c>
      <c r="D73" s="34">
        <v>4</v>
      </c>
      <c r="E73" s="37">
        <v>58</v>
      </c>
      <c r="F73" s="33" t="s">
        <v>1190</v>
      </c>
      <c r="G73" s="33" t="s">
        <v>1001</v>
      </c>
      <c r="H73" s="33" t="s">
        <v>1163</v>
      </c>
      <c r="J73" s="33" t="s">
        <v>1164</v>
      </c>
      <c r="L73" s="34" t="s">
        <v>1327</v>
      </c>
      <c r="M73" s="33" t="s">
        <v>877</v>
      </c>
      <c r="N73" s="33">
        <v>3</v>
      </c>
      <c r="O73" s="35">
        <v>5.1999999999999998E-3</v>
      </c>
      <c r="P73" s="34" t="s">
        <v>1148</v>
      </c>
    </row>
    <row r="74" spans="1:16" s="33" customFormat="1">
      <c r="A74" s="32">
        <v>38584</v>
      </c>
      <c r="B74" s="33" t="s">
        <v>1228</v>
      </c>
      <c r="C74" s="33" t="s">
        <v>1231</v>
      </c>
      <c r="D74" s="34">
        <v>6</v>
      </c>
      <c r="E74" s="37">
        <v>60</v>
      </c>
      <c r="F74" s="33" t="s">
        <v>979</v>
      </c>
      <c r="G74" s="33" t="s">
        <v>1001</v>
      </c>
      <c r="H74" s="33" t="s">
        <v>1163</v>
      </c>
      <c r="J74" s="33" t="s">
        <v>1164</v>
      </c>
      <c r="L74" s="34" t="s">
        <v>1327</v>
      </c>
      <c r="M74" s="33" t="s">
        <v>877</v>
      </c>
      <c r="N74" s="33">
        <v>5</v>
      </c>
      <c r="O74" s="35">
        <v>8.8599999999999998E-2</v>
      </c>
      <c r="P74" s="34" t="s">
        <v>1148</v>
      </c>
    </row>
    <row r="75" spans="1:16" s="33" customFormat="1">
      <c r="A75" s="32">
        <v>38586</v>
      </c>
      <c r="B75" s="33" t="s">
        <v>1228</v>
      </c>
      <c r="C75" s="33" t="s">
        <v>1231</v>
      </c>
      <c r="D75" s="34">
        <v>9</v>
      </c>
      <c r="E75" s="37">
        <v>63</v>
      </c>
      <c r="F75" s="33" t="s">
        <v>1181</v>
      </c>
      <c r="G75" s="33" t="s">
        <v>1001</v>
      </c>
      <c r="H75" s="33" t="s">
        <v>1163</v>
      </c>
      <c r="J75" s="33" t="s">
        <v>1164</v>
      </c>
      <c r="L75" s="34" t="s">
        <v>1327</v>
      </c>
      <c r="M75" s="33" t="s">
        <v>877</v>
      </c>
      <c r="N75" s="33">
        <v>68</v>
      </c>
      <c r="O75" s="35">
        <v>5.7799999999999997E-2</v>
      </c>
      <c r="P75" s="34" t="s">
        <v>1148</v>
      </c>
    </row>
    <row r="76" spans="1:16" s="33" customFormat="1">
      <c r="A76" s="32">
        <v>38581</v>
      </c>
      <c r="B76" s="33" t="s">
        <v>1228</v>
      </c>
      <c r="C76" s="33" t="s">
        <v>1232</v>
      </c>
      <c r="D76" s="34">
        <v>4</v>
      </c>
      <c r="E76" s="37">
        <v>69</v>
      </c>
      <c r="F76" s="33" t="s">
        <v>1222</v>
      </c>
      <c r="G76" s="33" t="s">
        <v>1001</v>
      </c>
      <c r="H76" s="33" t="s">
        <v>1163</v>
      </c>
      <c r="J76" s="33" t="s">
        <v>1164</v>
      </c>
      <c r="L76" s="34" t="s">
        <v>1327</v>
      </c>
      <c r="M76" s="33" t="s">
        <v>877</v>
      </c>
      <c r="N76" s="33">
        <v>8</v>
      </c>
      <c r="O76" s="35">
        <v>3.5200000000000002E-2</v>
      </c>
      <c r="P76" s="34" t="s">
        <v>1148</v>
      </c>
    </row>
    <row r="77" spans="1:16" s="33" customFormat="1">
      <c r="A77" s="32">
        <v>38581</v>
      </c>
      <c r="B77" s="33" t="s">
        <v>1228</v>
      </c>
      <c r="C77" s="33" t="s">
        <v>1232</v>
      </c>
      <c r="D77" s="34">
        <v>5</v>
      </c>
      <c r="E77" s="37">
        <v>70</v>
      </c>
      <c r="F77" s="33" t="s">
        <v>1217</v>
      </c>
      <c r="G77" s="33" t="s">
        <v>1001</v>
      </c>
      <c r="H77" s="33" t="s">
        <v>1163</v>
      </c>
      <c r="J77" s="33" t="s">
        <v>1164</v>
      </c>
      <c r="L77" s="34" t="s">
        <v>1327</v>
      </c>
      <c r="M77" s="33" t="s">
        <v>877</v>
      </c>
      <c r="N77" s="33">
        <v>1</v>
      </c>
      <c r="O77" s="35">
        <v>6.7000000000000002E-3</v>
      </c>
      <c r="P77" s="34" t="s">
        <v>1148</v>
      </c>
    </row>
    <row r="78" spans="1:16" s="33" customFormat="1">
      <c r="A78" s="32">
        <v>38583</v>
      </c>
      <c r="B78" s="33" t="s">
        <v>1228</v>
      </c>
      <c r="C78" s="33" t="s">
        <v>1232</v>
      </c>
      <c r="D78" s="34">
        <v>11</v>
      </c>
      <c r="E78" s="37">
        <v>76</v>
      </c>
      <c r="F78" s="33" t="s">
        <v>1233</v>
      </c>
      <c r="G78" s="33" t="s">
        <v>1001</v>
      </c>
      <c r="H78" s="33" t="s">
        <v>1163</v>
      </c>
      <c r="J78" s="33" t="s">
        <v>1164</v>
      </c>
      <c r="L78" s="34" t="s">
        <v>1327</v>
      </c>
      <c r="M78" s="33" t="s">
        <v>877</v>
      </c>
      <c r="N78" s="33">
        <v>3</v>
      </c>
      <c r="O78" s="35">
        <v>1.0999999999999677E-2</v>
      </c>
      <c r="P78" s="34" t="s">
        <v>1148</v>
      </c>
    </row>
    <row r="79" spans="1:16" s="33" customFormat="1">
      <c r="A79" s="32">
        <v>38583</v>
      </c>
      <c r="B79" s="33" t="s">
        <v>1228</v>
      </c>
      <c r="C79" s="33" t="s">
        <v>1232</v>
      </c>
      <c r="D79" s="34">
        <v>12</v>
      </c>
      <c r="E79" s="37">
        <v>77</v>
      </c>
      <c r="F79" s="33" t="s">
        <v>1234</v>
      </c>
      <c r="G79" s="33" t="s">
        <v>1001</v>
      </c>
      <c r="H79" s="33" t="s">
        <v>1163</v>
      </c>
      <c r="J79" s="33" t="s">
        <v>1164</v>
      </c>
      <c r="L79" s="34" t="s">
        <v>1327</v>
      </c>
      <c r="M79" s="33" t="s">
        <v>877</v>
      </c>
      <c r="N79" s="33">
        <v>5</v>
      </c>
      <c r="O79" s="35">
        <v>1.06E-2</v>
      </c>
      <c r="P79" s="34" t="s">
        <v>1148</v>
      </c>
    </row>
    <row r="80" spans="1:16" s="33" customFormat="1">
      <c r="A80" s="32">
        <v>38583</v>
      </c>
      <c r="B80" s="33" t="s">
        <v>1228</v>
      </c>
      <c r="C80" s="33" t="s">
        <v>1232</v>
      </c>
      <c r="D80" s="34">
        <v>13</v>
      </c>
      <c r="E80" s="37">
        <v>78</v>
      </c>
      <c r="F80" s="33" t="s">
        <v>1235</v>
      </c>
      <c r="G80" s="33" t="s">
        <v>1001</v>
      </c>
      <c r="H80" s="33" t="s">
        <v>1163</v>
      </c>
      <c r="J80" s="33" t="s">
        <v>1164</v>
      </c>
      <c r="L80" s="34" t="s">
        <v>1327</v>
      </c>
      <c r="M80" s="33" t="s">
        <v>877</v>
      </c>
      <c r="N80" s="33">
        <v>9</v>
      </c>
      <c r="O80" s="35">
        <v>2.8899999999999999E-2</v>
      </c>
      <c r="P80" s="34" t="s">
        <v>1148</v>
      </c>
    </row>
    <row r="81" spans="1:16" s="33" customFormat="1">
      <c r="A81" s="32">
        <v>38584</v>
      </c>
      <c r="B81" s="33" t="s">
        <v>1228</v>
      </c>
      <c r="C81" s="33" t="s">
        <v>1231</v>
      </c>
      <c r="D81" s="34">
        <v>2</v>
      </c>
      <c r="E81" s="37">
        <v>56</v>
      </c>
      <c r="F81" s="33" t="s">
        <v>1188</v>
      </c>
      <c r="G81" s="33" t="s">
        <v>2009</v>
      </c>
      <c r="H81" s="34" t="s">
        <v>2007</v>
      </c>
      <c r="I81" s="33" t="s">
        <v>1459</v>
      </c>
      <c r="J81" s="33" t="s">
        <v>2008</v>
      </c>
      <c r="L81" s="33" t="s">
        <v>1327</v>
      </c>
      <c r="M81" s="33" t="s">
        <v>877</v>
      </c>
      <c r="N81" s="33">
        <v>4</v>
      </c>
      <c r="O81" s="35">
        <v>0.53</v>
      </c>
      <c r="P81" s="34" t="s">
        <v>1149</v>
      </c>
    </row>
    <row r="82" spans="1:16" s="33" customFormat="1">
      <c r="A82" s="32">
        <v>38535</v>
      </c>
      <c r="B82" s="33" t="s">
        <v>1224</v>
      </c>
      <c r="C82" s="33" t="s">
        <v>1225</v>
      </c>
      <c r="D82" s="34">
        <v>5</v>
      </c>
      <c r="E82" s="37">
        <v>5</v>
      </c>
      <c r="F82" s="33" t="s">
        <v>1089</v>
      </c>
      <c r="G82" s="33" t="s">
        <v>889</v>
      </c>
      <c r="H82" s="33" t="s">
        <v>1542</v>
      </c>
      <c r="I82" s="33" t="s">
        <v>1543</v>
      </c>
      <c r="J82" s="33" t="s">
        <v>1259</v>
      </c>
      <c r="L82" s="34" t="s">
        <v>1327</v>
      </c>
      <c r="M82" s="33" t="s">
        <v>877</v>
      </c>
      <c r="N82" s="33">
        <v>111</v>
      </c>
      <c r="O82" s="35">
        <v>0.2782</v>
      </c>
      <c r="P82" s="34" t="s">
        <v>1148</v>
      </c>
    </row>
    <row r="83" spans="1:16" s="33" customFormat="1">
      <c r="A83" s="32">
        <v>38534</v>
      </c>
      <c r="B83" s="33" t="s">
        <v>1224</v>
      </c>
      <c r="C83" s="33" t="s">
        <v>1227</v>
      </c>
      <c r="D83" s="34">
        <v>12</v>
      </c>
      <c r="E83" s="37">
        <v>42</v>
      </c>
      <c r="F83" s="33" t="s">
        <v>951</v>
      </c>
      <c r="G83" s="33" t="s">
        <v>889</v>
      </c>
      <c r="H83" s="33" t="s">
        <v>1542</v>
      </c>
      <c r="I83" s="33" t="s">
        <v>1543</v>
      </c>
      <c r="J83" s="33" t="s">
        <v>1259</v>
      </c>
      <c r="L83" s="34" t="s">
        <v>1327</v>
      </c>
      <c r="M83" s="33" t="s">
        <v>877</v>
      </c>
      <c r="N83" s="33">
        <v>52</v>
      </c>
      <c r="O83" s="35">
        <v>8.3400000000000002E-2</v>
      </c>
      <c r="P83" s="34" t="s">
        <v>1148</v>
      </c>
    </row>
    <row r="84" spans="1:16" s="33" customFormat="1">
      <c r="A84" s="32">
        <v>38583</v>
      </c>
      <c r="B84" s="33" t="s">
        <v>1228</v>
      </c>
      <c r="C84" s="33" t="s">
        <v>1229</v>
      </c>
      <c r="D84" s="34">
        <v>2</v>
      </c>
      <c r="E84" s="37">
        <v>47</v>
      </c>
      <c r="F84" s="33" t="s">
        <v>1230</v>
      </c>
      <c r="G84" s="33" t="s">
        <v>1208</v>
      </c>
      <c r="H84" s="33" t="s">
        <v>1341</v>
      </c>
      <c r="I84" s="33" t="s">
        <v>1342</v>
      </c>
      <c r="J84" s="33" t="s">
        <v>1343</v>
      </c>
      <c r="L84" s="34" t="s">
        <v>1327</v>
      </c>
      <c r="M84" s="33" t="s">
        <v>877</v>
      </c>
      <c r="N84" s="33">
        <v>20</v>
      </c>
      <c r="O84" s="35">
        <v>3.7499999999999999E-2</v>
      </c>
      <c r="P84" s="34" t="s">
        <v>1148</v>
      </c>
    </row>
    <row r="85" spans="1:16" s="33" customFormat="1">
      <c r="A85" s="32">
        <v>38535</v>
      </c>
      <c r="B85" s="33" t="s">
        <v>1224</v>
      </c>
      <c r="C85" s="33" t="s">
        <v>1225</v>
      </c>
      <c r="D85" s="34">
        <v>1</v>
      </c>
      <c r="E85" s="37">
        <v>1</v>
      </c>
      <c r="F85" s="33" t="s">
        <v>888</v>
      </c>
      <c r="G85" s="33" t="s">
        <v>1002</v>
      </c>
      <c r="J85" s="33" t="s">
        <v>1165</v>
      </c>
      <c r="L85" s="33" t="s">
        <v>1327</v>
      </c>
      <c r="M85" s="33" t="s">
        <v>877</v>
      </c>
      <c r="N85" s="33">
        <v>1300</v>
      </c>
      <c r="O85" s="35">
        <v>3.331</v>
      </c>
      <c r="P85" s="34" t="s">
        <v>1148</v>
      </c>
    </row>
    <row r="86" spans="1:16" s="33" customFormat="1">
      <c r="A86" s="32">
        <v>38535</v>
      </c>
      <c r="B86" s="33" t="s">
        <v>1224</v>
      </c>
      <c r="C86" s="33" t="s">
        <v>1225</v>
      </c>
      <c r="D86" s="34">
        <v>2</v>
      </c>
      <c r="E86" s="37">
        <v>2</v>
      </c>
      <c r="F86" s="33" t="s">
        <v>1074</v>
      </c>
      <c r="G86" s="33" t="s">
        <v>1002</v>
      </c>
      <c r="J86" s="33" t="s">
        <v>1165</v>
      </c>
      <c r="L86" s="33" t="s">
        <v>1327</v>
      </c>
      <c r="M86" s="33" t="s">
        <v>877</v>
      </c>
      <c r="N86" s="33">
        <v>510</v>
      </c>
      <c r="O86" s="35">
        <v>1.1827000000000001</v>
      </c>
      <c r="P86" s="34" t="s">
        <v>1148</v>
      </c>
    </row>
    <row r="87" spans="1:16" s="33" customFormat="1">
      <c r="A87" s="32">
        <v>38535</v>
      </c>
      <c r="B87" s="33" t="s">
        <v>1224</v>
      </c>
      <c r="C87" s="33" t="s">
        <v>1225</v>
      </c>
      <c r="D87" s="34">
        <v>3</v>
      </c>
      <c r="E87" s="37">
        <v>3</v>
      </c>
      <c r="F87" s="33" t="s">
        <v>1073</v>
      </c>
      <c r="G87" s="33" t="s">
        <v>1002</v>
      </c>
      <c r="J87" s="33" t="s">
        <v>1165</v>
      </c>
      <c r="L87" s="33" t="s">
        <v>1327</v>
      </c>
      <c r="M87" s="33" t="s">
        <v>877</v>
      </c>
      <c r="N87" s="33">
        <v>450</v>
      </c>
      <c r="O87" s="35">
        <v>0.58909999999999996</v>
      </c>
      <c r="P87" s="34" t="s">
        <v>1148</v>
      </c>
    </row>
    <row r="88" spans="1:16" s="33" customFormat="1">
      <c r="A88" s="32">
        <v>38535</v>
      </c>
      <c r="B88" s="33" t="s">
        <v>1224</v>
      </c>
      <c r="C88" s="33" t="s">
        <v>1225</v>
      </c>
      <c r="D88" s="34">
        <v>4</v>
      </c>
      <c r="E88" s="37">
        <v>4</v>
      </c>
      <c r="F88" s="33" t="s">
        <v>845</v>
      </c>
      <c r="G88" s="33" t="s">
        <v>1002</v>
      </c>
      <c r="J88" s="33" t="s">
        <v>1165</v>
      </c>
      <c r="L88" s="33" t="s">
        <v>1327</v>
      </c>
      <c r="M88" s="33" t="s">
        <v>877</v>
      </c>
      <c r="N88" s="33">
        <v>800</v>
      </c>
      <c r="O88" s="35">
        <v>1.9289000000000001</v>
      </c>
      <c r="P88" s="34" t="s">
        <v>1148</v>
      </c>
    </row>
    <row r="89" spans="1:16" s="33" customFormat="1">
      <c r="A89" s="32">
        <v>38535</v>
      </c>
      <c r="B89" s="33" t="s">
        <v>1224</v>
      </c>
      <c r="C89" s="33" t="s">
        <v>1225</v>
      </c>
      <c r="D89" s="34">
        <v>5</v>
      </c>
      <c r="E89" s="37">
        <v>5</v>
      </c>
      <c r="F89" s="33" t="s">
        <v>1089</v>
      </c>
      <c r="G89" s="33" t="s">
        <v>1002</v>
      </c>
      <c r="J89" s="33" t="s">
        <v>1165</v>
      </c>
      <c r="L89" s="33" t="s">
        <v>1327</v>
      </c>
      <c r="M89" s="33" t="s">
        <v>877</v>
      </c>
      <c r="N89" s="33">
        <v>2350</v>
      </c>
      <c r="O89" s="35">
        <v>4.3402000000000003</v>
      </c>
      <c r="P89" s="34" t="s">
        <v>1148</v>
      </c>
    </row>
    <row r="90" spans="1:16" s="33" customFormat="1">
      <c r="A90" s="32">
        <v>38535</v>
      </c>
      <c r="B90" s="33" t="s">
        <v>1224</v>
      </c>
      <c r="C90" s="33" t="s">
        <v>1225</v>
      </c>
      <c r="D90" s="34">
        <v>6</v>
      </c>
      <c r="E90" s="37">
        <v>6</v>
      </c>
      <c r="F90" s="33" t="s">
        <v>1091</v>
      </c>
      <c r="G90" s="33" t="s">
        <v>1002</v>
      </c>
      <c r="J90" s="33" t="s">
        <v>1165</v>
      </c>
      <c r="L90" s="33" t="s">
        <v>1327</v>
      </c>
      <c r="M90" s="33" t="s">
        <v>877</v>
      </c>
      <c r="N90" s="33">
        <v>550</v>
      </c>
      <c r="O90" s="35">
        <v>0.78700000000000003</v>
      </c>
      <c r="P90" s="34" t="s">
        <v>1148</v>
      </c>
    </row>
    <row r="91" spans="1:16" s="33" customFormat="1">
      <c r="A91" s="32">
        <v>38532</v>
      </c>
      <c r="B91" s="33" t="s">
        <v>1224</v>
      </c>
      <c r="C91" s="33" t="s">
        <v>1226</v>
      </c>
      <c r="D91" s="34">
        <v>1</v>
      </c>
      <c r="E91" s="37">
        <v>13</v>
      </c>
      <c r="F91" s="33" t="s">
        <v>888</v>
      </c>
      <c r="G91" s="33" t="s">
        <v>1002</v>
      </c>
      <c r="J91" s="33" t="s">
        <v>1165</v>
      </c>
      <c r="L91" s="33" t="s">
        <v>1327</v>
      </c>
      <c r="M91" s="33" t="s">
        <v>877</v>
      </c>
      <c r="N91" s="33">
        <v>650</v>
      </c>
      <c r="O91" s="35">
        <v>1.3292999999999999</v>
      </c>
      <c r="P91" s="34" t="s">
        <v>1148</v>
      </c>
    </row>
    <row r="92" spans="1:16" s="33" customFormat="1">
      <c r="A92" s="32">
        <v>38532</v>
      </c>
      <c r="B92" s="33" t="s">
        <v>1224</v>
      </c>
      <c r="C92" s="33" t="s">
        <v>1226</v>
      </c>
      <c r="D92" s="34">
        <v>2</v>
      </c>
      <c r="E92" s="37">
        <v>14</v>
      </c>
      <c r="F92" s="33" t="s">
        <v>1074</v>
      </c>
      <c r="G92" s="33" t="s">
        <v>1002</v>
      </c>
      <c r="J92" s="33" t="s">
        <v>1165</v>
      </c>
      <c r="L92" s="33" t="s">
        <v>1327</v>
      </c>
      <c r="M92" s="33" t="s">
        <v>877</v>
      </c>
      <c r="N92" s="33">
        <v>1800</v>
      </c>
      <c r="O92" s="35">
        <v>3.8664000000000001</v>
      </c>
      <c r="P92" s="34" t="s">
        <v>1148</v>
      </c>
    </row>
    <row r="93" spans="1:16" s="33" customFormat="1">
      <c r="A93" s="32">
        <v>38533</v>
      </c>
      <c r="B93" s="33" t="s">
        <v>1224</v>
      </c>
      <c r="C93" s="33" t="s">
        <v>1226</v>
      </c>
      <c r="D93" s="34">
        <v>4</v>
      </c>
      <c r="E93" s="37">
        <v>16</v>
      </c>
      <c r="F93" s="33" t="s">
        <v>845</v>
      </c>
      <c r="G93" s="33" t="s">
        <v>1002</v>
      </c>
      <c r="J93" s="33" t="s">
        <v>1165</v>
      </c>
      <c r="L93" s="33" t="s">
        <v>1327</v>
      </c>
      <c r="M93" s="33" t="s">
        <v>877</v>
      </c>
      <c r="N93" s="33">
        <v>2500</v>
      </c>
      <c r="O93" s="35">
        <v>3.5270000000000001</v>
      </c>
      <c r="P93" s="34" t="s">
        <v>1148</v>
      </c>
    </row>
    <row r="94" spans="1:16" s="33" customFormat="1">
      <c r="A94" s="32">
        <v>38533</v>
      </c>
      <c r="B94" s="33" t="s">
        <v>1224</v>
      </c>
      <c r="C94" s="33" t="s">
        <v>1226</v>
      </c>
      <c r="D94" s="34">
        <v>5</v>
      </c>
      <c r="E94" s="37">
        <v>17</v>
      </c>
      <c r="F94" s="33" t="s">
        <v>1089</v>
      </c>
      <c r="G94" s="33" t="s">
        <v>1002</v>
      </c>
      <c r="J94" s="33" t="s">
        <v>1165</v>
      </c>
      <c r="L94" s="33" t="s">
        <v>1327</v>
      </c>
      <c r="M94" s="33" t="s">
        <v>877</v>
      </c>
      <c r="N94" s="33">
        <v>7</v>
      </c>
      <c r="O94" s="35">
        <v>1.3599999999999999E-2</v>
      </c>
      <c r="P94" s="34" t="s">
        <v>1148</v>
      </c>
    </row>
    <row r="95" spans="1:16" s="33" customFormat="1">
      <c r="A95" s="32">
        <v>38533</v>
      </c>
      <c r="B95" s="33" t="s">
        <v>1224</v>
      </c>
      <c r="C95" s="33" t="s">
        <v>1226</v>
      </c>
      <c r="D95" s="34">
        <v>6</v>
      </c>
      <c r="E95" s="37">
        <v>18</v>
      </c>
      <c r="F95" s="33" t="s">
        <v>1091</v>
      </c>
      <c r="G95" s="33" t="s">
        <v>1002</v>
      </c>
      <c r="J95" s="33" t="s">
        <v>1165</v>
      </c>
      <c r="L95" s="33" t="s">
        <v>1327</v>
      </c>
      <c r="M95" s="33" t="s">
        <v>877</v>
      </c>
      <c r="N95" s="33">
        <v>3</v>
      </c>
      <c r="O95" s="35">
        <v>3.8999999999999998E-3</v>
      </c>
      <c r="P95" s="34" t="s">
        <v>1148</v>
      </c>
    </row>
    <row r="96" spans="1:16" s="33" customFormat="1">
      <c r="A96" s="32">
        <v>38533</v>
      </c>
      <c r="B96" s="33" t="s">
        <v>1224</v>
      </c>
      <c r="C96" s="33" t="s">
        <v>1226</v>
      </c>
      <c r="D96" s="34">
        <v>7</v>
      </c>
      <c r="E96" s="37">
        <v>19</v>
      </c>
      <c r="F96" s="33" t="s">
        <v>1116</v>
      </c>
      <c r="G96" s="33" t="s">
        <v>1002</v>
      </c>
      <c r="J96" s="33" t="s">
        <v>1165</v>
      </c>
      <c r="L96" s="33" t="s">
        <v>1327</v>
      </c>
      <c r="M96" s="33" t="s">
        <v>877</v>
      </c>
      <c r="N96" s="33">
        <v>106</v>
      </c>
      <c r="O96" s="35">
        <v>8.7499999999999994E-2</v>
      </c>
      <c r="P96" s="34" t="s">
        <v>1148</v>
      </c>
    </row>
    <row r="97" spans="1:16" s="33" customFormat="1">
      <c r="A97" s="32">
        <v>38534</v>
      </c>
      <c r="B97" s="33" t="s">
        <v>1224</v>
      </c>
      <c r="C97" s="33" t="s">
        <v>1227</v>
      </c>
      <c r="D97" s="34">
        <v>1</v>
      </c>
      <c r="E97" s="37">
        <v>31</v>
      </c>
      <c r="F97" s="33" t="s">
        <v>888</v>
      </c>
      <c r="G97" s="33" t="s">
        <v>1002</v>
      </c>
      <c r="J97" s="33" t="s">
        <v>1165</v>
      </c>
      <c r="L97" s="33" t="s">
        <v>1327</v>
      </c>
      <c r="M97" s="33" t="s">
        <v>877</v>
      </c>
      <c r="N97" s="33">
        <v>23</v>
      </c>
      <c r="O97" s="35">
        <v>4.1799999999999997E-2</v>
      </c>
      <c r="P97" s="34" t="s">
        <v>1148</v>
      </c>
    </row>
    <row r="98" spans="1:16" s="33" customFormat="1">
      <c r="A98" s="32">
        <v>38534</v>
      </c>
      <c r="B98" s="33" t="s">
        <v>1224</v>
      </c>
      <c r="C98" s="33" t="s">
        <v>1227</v>
      </c>
      <c r="D98" s="34">
        <v>2</v>
      </c>
      <c r="E98" s="37">
        <v>32</v>
      </c>
      <c r="F98" s="33" t="s">
        <v>1074</v>
      </c>
      <c r="G98" s="33" t="s">
        <v>1002</v>
      </c>
      <c r="J98" s="33" t="s">
        <v>1165</v>
      </c>
      <c r="L98" s="33" t="s">
        <v>1327</v>
      </c>
      <c r="M98" s="33" t="s">
        <v>877</v>
      </c>
      <c r="N98" s="33">
        <v>600</v>
      </c>
      <c r="O98" s="35">
        <v>1.7746999999999999</v>
      </c>
      <c r="P98" s="34" t="s">
        <v>1148</v>
      </c>
    </row>
    <row r="99" spans="1:16" s="33" customFormat="1">
      <c r="A99" s="32">
        <v>38534</v>
      </c>
      <c r="B99" s="33" t="s">
        <v>1224</v>
      </c>
      <c r="C99" s="33" t="s">
        <v>1227</v>
      </c>
      <c r="D99" s="34">
        <v>9</v>
      </c>
      <c r="E99" s="37">
        <v>39</v>
      </c>
      <c r="F99" s="33" t="s">
        <v>1134</v>
      </c>
      <c r="G99" s="33" t="s">
        <v>1002</v>
      </c>
      <c r="J99" s="33" t="s">
        <v>1165</v>
      </c>
      <c r="L99" s="33" t="s">
        <v>1327</v>
      </c>
      <c r="M99" s="33" t="s">
        <v>877</v>
      </c>
      <c r="N99" s="33">
        <v>290</v>
      </c>
      <c r="O99" s="35">
        <v>0.38519999999999999</v>
      </c>
      <c r="P99" s="34" t="s">
        <v>1148</v>
      </c>
    </row>
    <row r="100" spans="1:16" s="33" customFormat="1">
      <c r="A100" s="32">
        <v>38534</v>
      </c>
      <c r="B100" s="33" t="s">
        <v>1224</v>
      </c>
      <c r="C100" s="33" t="s">
        <v>1227</v>
      </c>
      <c r="D100" s="34">
        <v>10</v>
      </c>
      <c r="E100" s="37">
        <v>40</v>
      </c>
      <c r="F100" s="33" t="s">
        <v>1138</v>
      </c>
      <c r="G100" s="33" t="s">
        <v>1002</v>
      </c>
      <c r="J100" s="33" t="s">
        <v>1165</v>
      </c>
      <c r="L100" s="33" t="s">
        <v>1327</v>
      </c>
      <c r="M100" s="33" t="s">
        <v>877</v>
      </c>
      <c r="N100" s="33">
        <v>900</v>
      </c>
      <c r="O100" s="35">
        <v>3.3805999999999998</v>
      </c>
      <c r="P100" s="34" t="s">
        <v>1148</v>
      </c>
    </row>
    <row r="101" spans="1:16" s="33" customFormat="1">
      <c r="A101" s="32">
        <v>38534</v>
      </c>
      <c r="B101" s="33" t="s">
        <v>1224</v>
      </c>
      <c r="C101" s="33" t="s">
        <v>1227</v>
      </c>
      <c r="D101" s="34">
        <v>12</v>
      </c>
      <c r="E101" s="37">
        <v>42</v>
      </c>
      <c r="F101" s="33" t="s">
        <v>951</v>
      </c>
      <c r="G101" s="33" t="s">
        <v>1002</v>
      </c>
      <c r="J101" s="33" t="s">
        <v>1165</v>
      </c>
      <c r="L101" s="33" t="s">
        <v>1327</v>
      </c>
      <c r="M101" s="33" t="s">
        <v>877</v>
      </c>
      <c r="N101" s="33">
        <v>700</v>
      </c>
      <c r="O101" s="35">
        <v>1.3193999999999999</v>
      </c>
      <c r="P101" s="34" t="s">
        <v>1148</v>
      </c>
    </row>
    <row r="102" spans="1:16" s="33" customFormat="1">
      <c r="A102" s="32">
        <v>38534</v>
      </c>
      <c r="B102" s="33" t="s">
        <v>1224</v>
      </c>
      <c r="C102" s="33" t="s">
        <v>1227</v>
      </c>
      <c r="D102" s="34">
        <v>13</v>
      </c>
      <c r="E102" s="37">
        <v>43</v>
      </c>
      <c r="F102" s="33" t="s">
        <v>954</v>
      </c>
      <c r="G102" s="33" t="s">
        <v>1002</v>
      </c>
      <c r="J102" s="33" t="s">
        <v>1165</v>
      </c>
      <c r="L102" s="33" t="s">
        <v>1327</v>
      </c>
      <c r="M102" s="33" t="s">
        <v>877</v>
      </c>
      <c r="N102" s="33">
        <v>2600</v>
      </c>
      <c r="O102" s="35">
        <v>4.2671000000000001</v>
      </c>
      <c r="P102" s="34" t="s">
        <v>1148</v>
      </c>
    </row>
    <row r="103" spans="1:16" s="33" customFormat="1">
      <c r="A103" s="32">
        <v>38583</v>
      </c>
      <c r="B103" s="33" t="s">
        <v>1228</v>
      </c>
      <c r="C103" s="33" t="s">
        <v>1229</v>
      </c>
      <c r="D103" s="34">
        <v>2</v>
      </c>
      <c r="E103" s="37">
        <v>47</v>
      </c>
      <c r="F103" s="33" t="s">
        <v>1230</v>
      </c>
      <c r="G103" s="33" t="s">
        <v>1002</v>
      </c>
      <c r="J103" s="33" t="s">
        <v>1165</v>
      </c>
      <c r="L103" s="33" t="s">
        <v>1327</v>
      </c>
      <c r="M103" s="33" t="s">
        <v>877</v>
      </c>
      <c r="N103" s="33">
        <v>325</v>
      </c>
      <c r="O103" s="35">
        <v>0.48549999999999999</v>
      </c>
      <c r="P103" s="34" t="s">
        <v>1148</v>
      </c>
    </row>
    <row r="104" spans="1:16" s="33" customFormat="1">
      <c r="A104" s="32">
        <v>38585</v>
      </c>
      <c r="B104" s="33" t="s">
        <v>1228</v>
      </c>
      <c r="C104" s="33" t="s">
        <v>1229</v>
      </c>
      <c r="D104" s="34">
        <v>5</v>
      </c>
      <c r="E104" s="37">
        <v>50</v>
      </c>
      <c r="F104" s="33" t="s">
        <v>1200</v>
      </c>
      <c r="G104" s="33" t="s">
        <v>1002</v>
      </c>
      <c r="J104" s="33" t="s">
        <v>1165</v>
      </c>
      <c r="L104" s="33" t="s">
        <v>1327</v>
      </c>
      <c r="M104" s="33" t="s">
        <v>877</v>
      </c>
      <c r="N104" s="33">
        <v>27</v>
      </c>
      <c r="O104" s="35">
        <v>4.7800000000000002E-2</v>
      </c>
      <c r="P104" s="34" t="s">
        <v>1148</v>
      </c>
    </row>
    <row r="105" spans="1:16" s="33" customFormat="1">
      <c r="A105" s="32">
        <v>38585</v>
      </c>
      <c r="B105" s="33" t="s">
        <v>1228</v>
      </c>
      <c r="C105" s="33" t="s">
        <v>1229</v>
      </c>
      <c r="D105" s="34">
        <v>6</v>
      </c>
      <c r="E105" s="37">
        <v>51</v>
      </c>
      <c r="F105" s="33" t="s">
        <v>1194</v>
      </c>
      <c r="G105" s="33" t="s">
        <v>1002</v>
      </c>
      <c r="J105" s="33" t="s">
        <v>1165</v>
      </c>
      <c r="L105" s="33" t="s">
        <v>1327</v>
      </c>
      <c r="M105" s="33" t="s">
        <v>877</v>
      </c>
      <c r="N105" s="33">
        <v>47</v>
      </c>
      <c r="O105" s="35">
        <v>0.34600000000000009</v>
      </c>
      <c r="P105" s="34" t="s">
        <v>1148</v>
      </c>
    </row>
    <row r="106" spans="1:16" s="33" customFormat="1">
      <c r="A106" s="32">
        <v>38585</v>
      </c>
      <c r="B106" s="33" t="s">
        <v>1228</v>
      </c>
      <c r="C106" s="33" t="s">
        <v>1229</v>
      </c>
      <c r="D106" s="34">
        <v>7</v>
      </c>
      <c r="E106" s="37">
        <v>52</v>
      </c>
      <c r="F106" s="33" t="s">
        <v>1198</v>
      </c>
      <c r="G106" s="33" t="s">
        <v>1002</v>
      </c>
      <c r="J106" s="33" t="s">
        <v>1165</v>
      </c>
      <c r="L106" s="33" t="s">
        <v>1327</v>
      </c>
      <c r="M106" s="33" t="s">
        <v>877</v>
      </c>
      <c r="N106" s="33">
        <v>19</v>
      </c>
      <c r="O106" s="35">
        <v>1.3900000000000023E-2</v>
      </c>
      <c r="P106" s="34" t="s">
        <v>1148</v>
      </c>
    </row>
    <row r="107" spans="1:16" s="33" customFormat="1">
      <c r="A107" s="32">
        <v>38585</v>
      </c>
      <c r="B107" s="33" t="s">
        <v>1228</v>
      </c>
      <c r="C107" s="33" t="s">
        <v>1229</v>
      </c>
      <c r="D107" s="34">
        <v>8</v>
      </c>
      <c r="E107" s="37">
        <v>53</v>
      </c>
      <c r="F107" s="33" t="s">
        <v>1202</v>
      </c>
      <c r="G107" s="33" t="s">
        <v>1002</v>
      </c>
      <c r="J107" s="33" t="s">
        <v>1165</v>
      </c>
      <c r="L107" s="33" t="s">
        <v>1327</v>
      </c>
      <c r="M107" s="33" t="s">
        <v>877</v>
      </c>
      <c r="N107" s="33">
        <v>7</v>
      </c>
      <c r="O107" s="35">
        <v>1.4699999999999935E-2</v>
      </c>
      <c r="P107" s="34" t="s">
        <v>1148</v>
      </c>
    </row>
    <row r="108" spans="1:16" s="33" customFormat="1">
      <c r="A108" s="32">
        <v>38585</v>
      </c>
      <c r="B108" s="33" t="s">
        <v>1228</v>
      </c>
      <c r="C108" s="33" t="s">
        <v>1229</v>
      </c>
      <c r="D108" s="34">
        <v>9</v>
      </c>
      <c r="E108" s="37">
        <v>54</v>
      </c>
      <c r="F108" s="33" t="s">
        <v>1207</v>
      </c>
      <c r="G108" s="33" t="s">
        <v>1002</v>
      </c>
      <c r="J108" s="33" t="s">
        <v>1165</v>
      </c>
      <c r="L108" s="33" t="s">
        <v>1327</v>
      </c>
      <c r="M108" s="33" t="s">
        <v>877</v>
      </c>
      <c r="N108" s="33">
        <v>45</v>
      </c>
      <c r="O108" s="35">
        <v>0.26119999999999999</v>
      </c>
      <c r="P108" s="34" t="s">
        <v>1148</v>
      </c>
    </row>
    <row r="109" spans="1:16" s="33" customFormat="1">
      <c r="A109" s="32">
        <v>38584</v>
      </c>
      <c r="B109" s="33" t="s">
        <v>1228</v>
      </c>
      <c r="C109" s="33" t="s">
        <v>1231</v>
      </c>
      <c r="D109" s="34">
        <v>1</v>
      </c>
      <c r="E109" s="37">
        <v>55</v>
      </c>
      <c r="F109" s="33" t="s">
        <v>976</v>
      </c>
      <c r="G109" s="33" t="s">
        <v>1002</v>
      </c>
      <c r="J109" s="33" t="s">
        <v>1165</v>
      </c>
      <c r="L109" s="33" t="s">
        <v>1327</v>
      </c>
      <c r="M109" s="33" t="s">
        <v>877</v>
      </c>
      <c r="N109" s="33">
        <v>100</v>
      </c>
      <c r="O109" s="35">
        <v>0.4042</v>
      </c>
      <c r="P109" s="34" t="s">
        <v>1148</v>
      </c>
    </row>
    <row r="110" spans="1:16" s="33" customFormat="1">
      <c r="A110" s="32">
        <v>38584</v>
      </c>
      <c r="B110" s="33" t="s">
        <v>1228</v>
      </c>
      <c r="C110" s="33" t="s">
        <v>1231</v>
      </c>
      <c r="D110" s="34">
        <v>2</v>
      </c>
      <c r="E110" s="37">
        <v>56</v>
      </c>
      <c r="F110" s="33" t="s">
        <v>1188</v>
      </c>
      <c r="G110" s="33" t="s">
        <v>1002</v>
      </c>
      <c r="J110" s="33" t="s">
        <v>1165</v>
      </c>
      <c r="L110" s="33" t="s">
        <v>1327</v>
      </c>
      <c r="M110" s="33" t="s">
        <v>877</v>
      </c>
      <c r="N110" s="33">
        <v>420</v>
      </c>
      <c r="O110" s="35">
        <v>1.9158999999999999</v>
      </c>
      <c r="P110" s="34" t="s">
        <v>1148</v>
      </c>
    </row>
    <row r="111" spans="1:16" s="33" customFormat="1">
      <c r="A111" s="32">
        <v>38584</v>
      </c>
      <c r="B111" s="33" t="s">
        <v>1228</v>
      </c>
      <c r="C111" s="33" t="s">
        <v>1231</v>
      </c>
      <c r="D111" s="34">
        <v>3</v>
      </c>
      <c r="E111" s="37">
        <v>57</v>
      </c>
      <c r="F111" s="33" t="s">
        <v>1182</v>
      </c>
      <c r="G111" s="33" t="s">
        <v>1002</v>
      </c>
      <c r="J111" s="33" t="s">
        <v>1165</v>
      </c>
      <c r="L111" s="33" t="s">
        <v>1327</v>
      </c>
      <c r="M111" s="33" t="s">
        <v>877</v>
      </c>
      <c r="N111" s="33">
        <v>40</v>
      </c>
      <c r="O111" s="35">
        <v>9.6799999999999997E-2</v>
      </c>
      <c r="P111" s="34" t="s">
        <v>1148</v>
      </c>
    </row>
    <row r="112" spans="1:16" s="33" customFormat="1">
      <c r="A112" s="32">
        <v>38584</v>
      </c>
      <c r="B112" s="33" t="s">
        <v>1228</v>
      </c>
      <c r="C112" s="33" t="s">
        <v>1231</v>
      </c>
      <c r="D112" s="34">
        <v>4</v>
      </c>
      <c r="E112" s="37">
        <v>58</v>
      </c>
      <c r="F112" s="33" t="s">
        <v>1190</v>
      </c>
      <c r="G112" s="33" t="s">
        <v>1002</v>
      </c>
      <c r="J112" s="33" t="s">
        <v>1165</v>
      </c>
      <c r="L112" s="33" t="s">
        <v>1327</v>
      </c>
      <c r="M112" s="33" t="s">
        <v>877</v>
      </c>
      <c r="N112" s="33">
        <v>75</v>
      </c>
      <c r="O112" s="35">
        <v>0.21690000000000001</v>
      </c>
      <c r="P112" s="34" t="s">
        <v>1148</v>
      </c>
    </row>
    <row r="113" spans="1:16" s="33" customFormat="1">
      <c r="A113" s="32">
        <v>38584</v>
      </c>
      <c r="B113" s="33" t="s">
        <v>1228</v>
      </c>
      <c r="C113" s="33" t="s">
        <v>1231</v>
      </c>
      <c r="D113" s="34">
        <v>6</v>
      </c>
      <c r="E113" s="37">
        <v>60</v>
      </c>
      <c r="F113" s="33" t="s">
        <v>979</v>
      </c>
      <c r="G113" s="33" t="s">
        <v>1002</v>
      </c>
      <c r="J113" s="33" t="s">
        <v>1165</v>
      </c>
      <c r="L113" s="33" t="s">
        <v>1327</v>
      </c>
      <c r="M113" s="33" t="s">
        <v>877</v>
      </c>
      <c r="N113" s="33">
        <v>8</v>
      </c>
      <c r="O113" s="35">
        <v>7.9000000000000001E-2</v>
      </c>
      <c r="P113" s="34" t="s">
        <v>1148</v>
      </c>
    </row>
    <row r="114" spans="1:16" s="33" customFormat="1">
      <c r="A114" s="32">
        <v>38586</v>
      </c>
      <c r="B114" s="33" t="s">
        <v>1228</v>
      </c>
      <c r="C114" s="33" t="s">
        <v>1231</v>
      </c>
      <c r="D114" s="34">
        <v>9</v>
      </c>
      <c r="E114" s="37">
        <v>63</v>
      </c>
      <c r="F114" s="33" t="s">
        <v>1181</v>
      </c>
      <c r="G114" s="33" t="s">
        <v>1002</v>
      </c>
      <c r="J114" s="33" t="s">
        <v>1165</v>
      </c>
      <c r="L114" s="33" t="s">
        <v>1327</v>
      </c>
      <c r="M114" s="33" t="s">
        <v>877</v>
      </c>
      <c r="N114" s="33">
        <v>110</v>
      </c>
      <c r="O114" s="35">
        <v>0.67300000000000004</v>
      </c>
      <c r="P114" s="34" t="s">
        <v>1148</v>
      </c>
    </row>
    <row r="115" spans="1:16" s="33" customFormat="1">
      <c r="A115" s="32">
        <v>38581</v>
      </c>
      <c r="B115" s="33" t="s">
        <v>1228</v>
      </c>
      <c r="C115" s="33" t="s">
        <v>1232</v>
      </c>
      <c r="D115" s="34">
        <v>4</v>
      </c>
      <c r="E115" s="37">
        <v>69</v>
      </c>
      <c r="F115" s="33" t="s">
        <v>1222</v>
      </c>
      <c r="G115" s="33" t="s">
        <v>1002</v>
      </c>
      <c r="J115" s="33" t="s">
        <v>1165</v>
      </c>
      <c r="L115" s="33" t="s">
        <v>1327</v>
      </c>
      <c r="M115" s="33" t="s">
        <v>877</v>
      </c>
      <c r="N115" s="33">
        <v>75</v>
      </c>
      <c r="O115" s="35">
        <v>0.26819999999999999</v>
      </c>
      <c r="P115" s="34" t="s">
        <v>1148</v>
      </c>
    </row>
    <row r="116" spans="1:16" s="33" customFormat="1">
      <c r="A116" s="32">
        <v>38581</v>
      </c>
      <c r="B116" s="33" t="s">
        <v>1228</v>
      </c>
      <c r="C116" s="33" t="s">
        <v>1232</v>
      </c>
      <c r="D116" s="34">
        <v>5</v>
      </c>
      <c r="E116" s="37">
        <v>70</v>
      </c>
      <c r="F116" s="33" t="s">
        <v>1217</v>
      </c>
      <c r="G116" s="33" t="s">
        <v>1002</v>
      </c>
      <c r="J116" s="33" t="s">
        <v>1165</v>
      </c>
      <c r="L116" s="33" t="s">
        <v>1327</v>
      </c>
      <c r="M116" s="33" t="s">
        <v>877</v>
      </c>
      <c r="N116" s="33">
        <v>60</v>
      </c>
      <c r="O116" s="35">
        <v>9.6000000000000002E-2</v>
      </c>
      <c r="P116" s="34" t="s">
        <v>1148</v>
      </c>
    </row>
    <row r="117" spans="1:16" s="33" customFormat="1">
      <c r="A117" s="32">
        <v>38581</v>
      </c>
      <c r="B117" s="33" t="s">
        <v>1228</v>
      </c>
      <c r="C117" s="33" t="s">
        <v>1232</v>
      </c>
      <c r="D117" s="34">
        <v>6</v>
      </c>
      <c r="E117" s="37">
        <v>71</v>
      </c>
      <c r="F117" s="33" t="s">
        <v>1220</v>
      </c>
      <c r="G117" s="33" t="s">
        <v>1002</v>
      </c>
      <c r="J117" s="33" t="s">
        <v>1165</v>
      </c>
      <c r="L117" s="33" t="s">
        <v>1327</v>
      </c>
      <c r="M117" s="33" t="s">
        <v>877</v>
      </c>
      <c r="N117" s="33">
        <v>26</v>
      </c>
      <c r="O117" s="35">
        <v>2.81E-2</v>
      </c>
      <c r="P117" s="34" t="s">
        <v>1148</v>
      </c>
    </row>
    <row r="118" spans="1:16" s="33" customFormat="1">
      <c r="A118" s="32">
        <v>38583</v>
      </c>
      <c r="B118" s="33" t="s">
        <v>1228</v>
      </c>
      <c r="C118" s="33" t="s">
        <v>1232</v>
      </c>
      <c r="D118" s="34">
        <v>11</v>
      </c>
      <c r="E118" s="37">
        <v>76</v>
      </c>
      <c r="F118" s="33" t="s">
        <v>1233</v>
      </c>
      <c r="G118" s="33" t="s">
        <v>1002</v>
      </c>
      <c r="J118" s="33" t="s">
        <v>1165</v>
      </c>
      <c r="L118" s="33" t="s">
        <v>1327</v>
      </c>
      <c r="M118" s="33" t="s">
        <v>877</v>
      </c>
      <c r="N118" s="33">
        <v>128</v>
      </c>
      <c r="O118" s="35">
        <v>7.8999999999999737E-2</v>
      </c>
      <c r="P118" s="34" t="s">
        <v>1148</v>
      </c>
    </row>
    <row r="119" spans="1:16" s="33" customFormat="1">
      <c r="A119" s="32">
        <v>38583</v>
      </c>
      <c r="B119" s="33" t="s">
        <v>1228</v>
      </c>
      <c r="C119" s="33" t="s">
        <v>1232</v>
      </c>
      <c r="D119" s="34">
        <v>12</v>
      </c>
      <c r="E119" s="37">
        <v>77</v>
      </c>
      <c r="F119" s="33" t="s">
        <v>1234</v>
      </c>
      <c r="G119" s="33" t="s">
        <v>1002</v>
      </c>
      <c r="J119" s="33" t="s">
        <v>1165</v>
      </c>
      <c r="L119" s="33" t="s">
        <v>1327</v>
      </c>
      <c r="M119" s="33" t="s">
        <v>877</v>
      </c>
      <c r="N119" s="33">
        <v>33</v>
      </c>
      <c r="O119" s="35">
        <v>0.5353</v>
      </c>
      <c r="P119" s="34" t="s">
        <v>1148</v>
      </c>
    </row>
    <row r="120" spans="1:16" s="33" customFormat="1">
      <c r="A120" s="32">
        <v>38583</v>
      </c>
      <c r="B120" s="33" t="s">
        <v>1228</v>
      </c>
      <c r="C120" s="33" t="s">
        <v>1232</v>
      </c>
      <c r="D120" s="34">
        <v>13</v>
      </c>
      <c r="E120" s="37">
        <v>78</v>
      </c>
      <c r="F120" s="33" t="s">
        <v>1235</v>
      </c>
      <c r="G120" s="33" t="s">
        <v>1002</v>
      </c>
      <c r="J120" s="33" t="s">
        <v>1165</v>
      </c>
      <c r="L120" s="33" t="s">
        <v>1327</v>
      </c>
      <c r="M120" s="33" t="s">
        <v>877</v>
      </c>
      <c r="N120" s="33">
        <v>45</v>
      </c>
      <c r="O120" s="35">
        <v>6.08E-2</v>
      </c>
      <c r="P120" s="34" t="s">
        <v>1148</v>
      </c>
    </row>
    <row r="121" spans="1:16" s="33" customFormat="1">
      <c r="A121" s="32">
        <v>38535</v>
      </c>
      <c r="B121" s="33" t="s">
        <v>1224</v>
      </c>
      <c r="C121" s="33" t="s">
        <v>1225</v>
      </c>
      <c r="D121" s="34">
        <v>2</v>
      </c>
      <c r="E121" s="37">
        <v>2</v>
      </c>
      <c r="F121" s="33" t="s">
        <v>1074</v>
      </c>
      <c r="G121" s="33" t="s">
        <v>889</v>
      </c>
      <c r="J121" s="33" t="s">
        <v>1259</v>
      </c>
      <c r="L121" s="33" t="s">
        <v>1327</v>
      </c>
      <c r="M121" s="33" t="s">
        <v>877</v>
      </c>
      <c r="N121" s="33">
        <v>2</v>
      </c>
      <c r="O121" s="35">
        <v>1.0800000000000001E-2</v>
      </c>
      <c r="P121" s="34" t="s">
        <v>1148</v>
      </c>
    </row>
    <row r="122" spans="1:16" s="33" customFormat="1">
      <c r="A122" s="32">
        <v>38535</v>
      </c>
      <c r="B122" s="33" t="s">
        <v>1224</v>
      </c>
      <c r="C122" s="33" t="s">
        <v>1225</v>
      </c>
      <c r="D122" s="34">
        <v>6</v>
      </c>
      <c r="E122" s="37">
        <v>6</v>
      </c>
      <c r="F122" s="33" t="s">
        <v>1091</v>
      </c>
      <c r="G122" s="33" t="s">
        <v>889</v>
      </c>
      <c r="J122" s="33" t="s">
        <v>1259</v>
      </c>
      <c r="L122" s="33" t="s">
        <v>1327</v>
      </c>
      <c r="M122" s="33" t="s">
        <v>877</v>
      </c>
      <c r="N122" s="33">
        <v>41</v>
      </c>
      <c r="O122" s="35">
        <v>6.9699999999999998E-2</v>
      </c>
      <c r="P122" s="34" t="s">
        <v>1148</v>
      </c>
    </row>
    <row r="123" spans="1:16" s="33" customFormat="1">
      <c r="A123" s="32">
        <v>38532</v>
      </c>
      <c r="B123" s="33" t="s">
        <v>1224</v>
      </c>
      <c r="C123" s="33" t="s">
        <v>1226</v>
      </c>
      <c r="D123" s="34">
        <v>1</v>
      </c>
      <c r="E123" s="37">
        <v>13</v>
      </c>
      <c r="F123" s="33" t="s">
        <v>888</v>
      </c>
      <c r="G123" s="33" t="s">
        <v>889</v>
      </c>
      <c r="J123" s="33" t="s">
        <v>1259</v>
      </c>
      <c r="L123" s="33" t="s">
        <v>1327</v>
      </c>
      <c r="M123" s="33" t="s">
        <v>877</v>
      </c>
      <c r="N123" s="33">
        <v>12</v>
      </c>
      <c r="O123" s="35">
        <v>4.4999999999999998E-2</v>
      </c>
      <c r="P123" s="34" t="s">
        <v>1148</v>
      </c>
    </row>
    <row r="124" spans="1:16" s="33" customFormat="1">
      <c r="A124" s="32">
        <v>38532</v>
      </c>
      <c r="B124" s="33" t="s">
        <v>1224</v>
      </c>
      <c r="C124" s="33" t="s">
        <v>1226</v>
      </c>
      <c r="D124" s="34">
        <v>2</v>
      </c>
      <c r="E124" s="37">
        <v>14</v>
      </c>
      <c r="F124" s="33" t="s">
        <v>1074</v>
      </c>
      <c r="G124" s="33" t="s">
        <v>889</v>
      </c>
      <c r="J124" s="33" t="s">
        <v>1259</v>
      </c>
      <c r="L124" s="33" t="s">
        <v>1327</v>
      </c>
      <c r="M124" s="33" t="s">
        <v>877</v>
      </c>
      <c r="N124" s="33">
        <v>44</v>
      </c>
      <c r="O124" s="35">
        <v>0.1406</v>
      </c>
      <c r="P124" s="34" t="s">
        <v>1148</v>
      </c>
    </row>
    <row r="125" spans="1:16" s="33" customFormat="1">
      <c r="A125" s="32">
        <v>38533</v>
      </c>
      <c r="B125" s="33" t="s">
        <v>1224</v>
      </c>
      <c r="C125" s="33" t="s">
        <v>1226</v>
      </c>
      <c r="D125" s="34">
        <v>4</v>
      </c>
      <c r="E125" s="37">
        <v>16</v>
      </c>
      <c r="F125" s="33" t="s">
        <v>845</v>
      </c>
      <c r="G125" s="33" t="s">
        <v>889</v>
      </c>
      <c r="J125" s="33" t="s">
        <v>1259</v>
      </c>
      <c r="L125" s="33" t="s">
        <v>1327</v>
      </c>
      <c r="M125" s="33" t="s">
        <v>877</v>
      </c>
      <c r="N125" s="33">
        <v>175</v>
      </c>
      <c r="O125" s="35">
        <v>0.35659999999999997</v>
      </c>
      <c r="P125" s="34" t="s">
        <v>1148</v>
      </c>
    </row>
    <row r="126" spans="1:16" s="33" customFormat="1">
      <c r="A126" s="32">
        <v>38534</v>
      </c>
      <c r="B126" s="33" t="s">
        <v>1224</v>
      </c>
      <c r="C126" s="33" t="s">
        <v>1227</v>
      </c>
      <c r="D126" s="34">
        <v>2</v>
      </c>
      <c r="E126" s="37">
        <v>32</v>
      </c>
      <c r="F126" s="33" t="s">
        <v>1074</v>
      </c>
      <c r="G126" s="33" t="s">
        <v>889</v>
      </c>
      <c r="J126" s="33" t="s">
        <v>1259</v>
      </c>
      <c r="L126" s="33" t="s">
        <v>1327</v>
      </c>
      <c r="M126" s="33" t="s">
        <v>877</v>
      </c>
      <c r="N126" s="33">
        <v>46</v>
      </c>
      <c r="O126" s="35">
        <v>2.7799999999999998E-2</v>
      </c>
      <c r="P126" s="34" t="s">
        <v>1148</v>
      </c>
    </row>
    <row r="127" spans="1:16" s="33" customFormat="1">
      <c r="A127" s="32">
        <v>38534</v>
      </c>
      <c r="B127" s="33" t="s">
        <v>1224</v>
      </c>
      <c r="C127" s="33" t="s">
        <v>1227</v>
      </c>
      <c r="D127" s="34">
        <v>9</v>
      </c>
      <c r="E127" s="37">
        <v>39</v>
      </c>
      <c r="F127" s="33" t="s">
        <v>1134</v>
      </c>
      <c r="G127" s="33" t="s">
        <v>889</v>
      </c>
      <c r="J127" s="33" t="s">
        <v>1259</v>
      </c>
      <c r="L127" s="33" t="s">
        <v>1327</v>
      </c>
      <c r="M127" s="33" t="s">
        <v>877</v>
      </c>
      <c r="N127" s="33">
        <v>6</v>
      </c>
      <c r="O127" s="35">
        <v>4.7000000000000002E-3</v>
      </c>
      <c r="P127" s="34" t="s">
        <v>1148</v>
      </c>
    </row>
    <row r="128" spans="1:16" s="33" customFormat="1">
      <c r="A128" s="32">
        <v>38534</v>
      </c>
      <c r="B128" s="33" t="s">
        <v>1224</v>
      </c>
      <c r="C128" s="33" t="s">
        <v>1227</v>
      </c>
      <c r="D128" s="34">
        <v>10</v>
      </c>
      <c r="E128" s="37">
        <v>40</v>
      </c>
      <c r="F128" s="33" t="s">
        <v>1138</v>
      </c>
      <c r="G128" s="33" t="s">
        <v>889</v>
      </c>
      <c r="J128" s="33" t="s">
        <v>1259</v>
      </c>
      <c r="L128" s="33" t="s">
        <v>1327</v>
      </c>
      <c r="M128" s="33" t="s">
        <v>877</v>
      </c>
      <c r="N128" s="33">
        <v>24</v>
      </c>
      <c r="O128" s="35">
        <v>5.6800000000000003E-2</v>
      </c>
      <c r="P128" s="34" t="s">
        <v>1148</v>
      </c>
    </row>
    <row r="129" spans="1:16" s="33" customFormat="1">
      <c r="A129" s="32">
        <v>38534</v>
      </c>
      <c r="B129" s="33" t="s">
        <v>1224</v>
      </c>
      <c r="C129" s="33" t="s">
        <v>1227</v>
      </c>
      <c r="D129" s="34">
        <v>13</v>
      </c>
      <c r="E129" s="37">
        <v>43</v>
      </c>
      <c r="F129" s="33" t="s">
        <v>954</v>
      </c>
      <c r="G129" s="33" t="s">
        <v>889</v>
      </c>
      <c r="J129" s="33" t="s">
        <v>1259</v>
      </c>
      <c r="L129" s="33" t="s">
        <v>1327</v>
      </c>
      <c r="M129" s="33" t="s">
        <v>877</v>
      </c>
      <c r="N129" s="33">
        <v>6</v>
      </c>
      <c r="O129" s="35">
        <v>1.01E-2</v>
      </c>
      <c r="P129" s="34" t="s">
        <v>1148</v>
      </c>
    </row>
    <row r="130" spans="1:16" s="33" customFormat="1">
      <c r="A130" s="32">
        <v>38534</v>
      </c>
      <c r="B130" s="33" t="s">
        <v>1224</v>
      </c>
      <c r="C130" s="33" t="s">
        <v>1227</v>
      </c>
      <c r="D130" s="34">
        <v>13</v>
      </c>
      <c r="E130" s="37">
        <v>43</v>
      </c>
      <c r="F130" s="33" t="s">
        <v>954</v>
      </c>
      <c r="G130" s="33" t="s">
        <v>1651</v>
      </c>
      <c r="J130" s="33" t="s">
        <v>1652</v>
      </c>
      <c r="L130" s="33" t="s">
        <v>1707</v>
      </c>
      <c r="M130" s="33" t="s">
        <v>877</v>
      </c>
      <c r="N130" s="33">
        <v>3</v>
      </c>
      <c r="O130" s="35">
        <v>0.17319999999999999</v>
      </c>
      <c r="P130" s="34" t="s">
        <v>1148</v>
      </c>
    </row>
    <row r="131" spans="1:16" s="33" customFormat="1">
      <c r="A131" s="32">
        <v>38584</v>
      </c>
      <c r="B131" s="33" t="s">
        <v>1228</v>
      </c>
      <c r="C131" s="33" t="s">
        <v>1231</v>
      </c>
      <c r="D131" s="34">
        <v>2</v>
      </c>
      <c r="E131" s="37">
        <v>56</v>
      </c>
      <c r="F131" s="33" t="s">
        <v>1188</v>
      </c>
      <c r="G131" s="33" t="s">
        <v>1187</v>
      </c>
      <c r="K131" s="33" t="s">
        <v>1622</v>
      </c>
      <c r="L131" s="33" t="s">
        <v>1707</v>
      </c>
      <c r="M131" s="33" t="s">
        <v>877</v>
      </c>
      <c r="N131" s="33">
        <v>1</v>
      </c>
      <c r="O131" s="35">
        <v>0</v>
      </c>
      <c r="P131" s="34" t="s">
        <v>1148</v>
      </c>
    </row>
    <row r="132" spans="1:16" s="33" customFormat="1">
      <c r="A132" s="32">
        <v>38535</v>
      </c>
      <c r="B132" s="33" t="s">
        <v>1224</v>
      </c>
      <c r="C132" s="33" t="s">
        <v>1225</v>
      </c>
      <c r="D132" s="34">
        <v>1</v>
      </c>
      <c r="E132" s="37">
        <v>1</v>
      </c>
      <c r="F132" s="33" t="s">
        <v>888</v>
      </c>
      <c r="G132" s="33" t="s">
        <v>867</v>
      </c>
      <c r="H132" s="33" t="s">
        <v>1455</v>
      </c>
      <c r="I132" s="33" t="s">
        <v>1456</v>
      </c>
      <c r="J132" s="33" t="s">
        <v>1457</v>
      </c>
      <c r="L132" s="33" t="s">
        <v>886</v>
      </c>
      <c r="M132" s="33" t="s">
        <v>877</v>
      </c>
      <c r="N132" s="33">
        <v>65</v>
      </c>
      <c r="O132" s="35">
        <v>8.72E-2</v>
      </c>
      <c r="P132" s="34" t="s">
        <v>1148</v>
      </c>
    </row>
    <row r="133" spans="1:16" s="33" customFormat="1">
      <c r="A133" s="32">
        <v>38535</v>
      </c>
      <c r="B133" s="33" t="s">
        <v>1224</v>
      </c>
      <c r="C133" s="33" t="s">
        <v>1225</v>
      </c>
      <c r="D133" s="34">
        <v>2</v>
      </c>
      <c r="E133" s="37">
        <v>2</v>
      </c>
      <c r="F133" s="33" t="s">
        <v>1074</v>
      </c>
      <c r="G133" s="33" t="s">
        <v>867</v>
      </c>
      <c r="H133" s="33" t="s">
        <v>1455</v>
      </c>
      <c r="I133" s="33" t="s">
        <v>1456</v>
      </c>
      <c r="J133" s="33" t="s">
        <v>1457</v>
      </c>
      <c r="L133" s="33" t="s">
        <v>886</v>
      </c>
      <c r="M133" s="33" t="s">
        <v>877</v>
      </c>
      <c r="N133" s="33">
        <v>27</v>
      </c>
      <c r="O133" s="35">
        <v>7.7399999999999997E-2</v>
      </c>
      <c r="P133" s="34" t="s">
        <v>1148</v>
      </c>
    </row>
    <row r="134" spans="1:16" s="33" customFormat="1">
      <c r="A134" s="32">
        <v>38535</v>
      </c>
      <c r="B134" s="33" t="s">
        <v>1224</v>
      </c>
      <c r="C134" s="33" t="s">
        <v>1225</v>
      </c>
      <c r="D134" s="34">
        <v>3</v>
      </c>
      <c r="E134" s="37">
        <v>3</v>
      </c>
      <c r="F134" s="33" t="s">
        <v>1073</v>
      </c>
      <c r="G134" s="33" t="s">
        <v>867</v>
      </c>
      <c r="H134" s="33" t="s">
        <v>1455</v>
      </c>
      <c r="I134" s="33" t="s">
        <v>1456</v>
      </c>
      <c r="J134" s="33" t="s">
        <v>1457</v>
      </c>
      <c r="L134" s="33" t="s">
        <v>886</v>
      </c>
      <c r="M134" s="33" t="s">
        <v>877</v>
      </c>
      <c r="N134" s="33">
        <v>32</v>
      </c>
      <c r="O134" s="35">
        <v>2.1899999999999999E-2</v>
      </c>
      <c r="P134" s="34" t="s">
        <v>1148</v>
      </c>
    </row>
    <row r="135" spans="1:16" s="33" customFormat="1">
      <c r="A135" s="32">
        <v>38535</v>
      </c>
      <c r="B135" s="33" t="s">
        <v>1224</v>
      </c>
      <c r="C135" s="33" t="s">
        <v>1225</v>
      </c>
      <c r="D135" s="34">
        <v>6</v>
      </c>
      <c r="E135" s="37">
        <v>6</v>
      </c>
      <c r="F135" s="33" t="s">
        <v>1091</v>
      </c>
      <c r="G135" s="33" t="s">
        <v>867</v>
      </c>
      <c r="H135" s="33" t="s">
        <v>1455</v>
      </c>
      <c r="I135" s="33" t="s">
        <v>1456</v>
      </c>
      <c r="J135" s="33" t="s">
        <v>1457</v>
      </c>
      <c r="L135" s="33" t="s">
        <v>886</v>
      </c>
      <c r="M135" s="33" t="s">
        <v>877</v>
      </c>
      <c r="N135" s="33">
        <v>4</v>
      </c>
      <c r="O135" s="35">
        <v>5.4999999999999997E-3</v>
      </c>
      <c r="P135" s="34" t="s">
        <v>1148</v>
      </c>
    </row>
    <row r="136" spans="1:16" s="33" customFormat="1">
      <c r="A136" s="32">
        <v>38532</v>
      </c>
      <c r="B136" s="33" t="s">
        <v>1224</v>
      </c>
      <c r="C136" s="33" t="s">
        <v>1226</v>
      </c>
      <c r="D136" s="34">
        <v>1</v>
      </c>
      <c r="E136" s="37">
        <v>13</v>
      </c>
      <c r="F136" s="33" t="s">
        <v>888</v>
      </c>
      <c r="G136" s="33" t="s">
        <v>867</v>
      </c>
      <c r="H136" s="33" t="s">
        <v>1455</v>
      </c>
      <c r="I136" s="33" t="s">
        <v>1456</v>
      </c>
      <c r="J136" s="33" t="s">
        <v>1457</v>
      </c>
      <c r="L136" s="33" t="s">
        <v>886</v>
      </c>
      <c r="M136" s="33" t="s">
        <v>877</v>
      </c>
      <c r="N136" s="33">
        <v>4</v>
      </c>
      <c r="O136" s="35">
        <v>1.8200000000000001E-2</v>
      </c>
      <c r="P136" s="34" t="s">
        <v>1148</v>
      </c>
    </row>
    <row r="137" spans="1:16" s="33" customFormat="1">
      <c r="A137" s="32">
        <v>38533</v>
      </c>
      <c r="B137" s="33" t="s">
        <v>1224</v>
      </c>
      <c r="C137" s="33" t="s">
        <v>1226</v>
      </c>
      <c r="D137" s="34">
        <v>4</v>
      </c>
      <c r="E137" s="37">
        <v>16</v>
      </c>
      <c r="F137" s="33" t="s">
        <v>845</v>
      </c>
      <c r="G137" s="33" t="s">
        <v>867</v>
      </c>
      <c r="H137" s="33" t="s">
        <v>1455</v>
      </c>
      <c r="I137" s="33" t="s">
        <v>1456</v>
      </c>
      <c r="J137" s="33" t="s">
        <v>1457</v>
      </c>
      <c r="L137" s="33" t="s">
        <v>886</v>
      </c>
      <c r="M137" s="33" t="s">
        <v>877</v>
      </c>
      <c r="N137" s="33">
        <v>1</v>
      </c>
      <c r="O137" s="35">
        <v>1E-3</v>
      </c>
      <c r="P137" s="34" t="s">
        <v>1148</v>
      </c>
    </row>
    <row r="138" spans="1:16" s="33" customFormat="1">
      <c r="A138" s="32">
        <v>38534</v>
      </c>
      <c r="B138" s="33" t="s">
        <v>1224</v>
      </c>
      <c r="C138" s="33" t="s">
        <v>1227</v>
      </c>
      <c r="D138" s="34">
        <v>1</v>
      </c>
      <c r="E138" s="37">
        <v>31</v>
      </c>
      <c r="F138" s="33" t="s">
        <v>888</v>
      </c>
      <c r="G138" s="33" t="s">
        <v>867</v>
      </c>
      <c r="H138" s="33" t="s">
        <v>1455</v>
      </c>
      <c r="I138" s="33" t="s">
        <v>1456</v>
      </c>
      <c r="J138" s="33" t="s">
        <v>1457</v>
      </c>
      <c r="L138" s="33" t="s">
        <v>886</v>
      </c>
      <c r="M138" s="33" t="s">
        <v>877</v>
      </c>
      <c r="N138" s="33">
        <v>74</v>
      </c>
      <c r="O138" s="35">
        <v>0.10630000000000001</v>
      </c>
      <c r="P138" s="34" t="s">
        <v>1148</v>
      </c>
    </row>
    <row r="139" spans="1:16" s="33" customFormat="1">
      <c r="A139" s="32">
        <v>38534</v>
      </c>
      <c r="B139" s="33" t="s">
        <v>1224</v>
      </c>
      <c r="C139" s="33" t="s">
        <v>1227</v>
      </c>
      <c r="D139" s="34">
        <v>2</v>
      </c>
      <c r="E139" s="37">
        <v>32</v>
      </c>
      <c r="F139" s="33" t="s">
        <v>1074</v>
      </c>
      <c r="G139" s="33" t="s">
        <v>867</v>
      </c>
      <c r="H139" s="33" t="s">
        <v>1455</v>
      </c>
      <c r="I139" s="33" t="s">
        <v>1456</v>
      </c>
      <c r="J139" s="33" t="s">
        <v>1457</v>
      </c>
      <c r="L139" s="33" t="s">
        <v>886</v>
      </c>
      <c r="M139" s="33" t="s">
        <v>877</v>
      </c>
      <c r="N139" s="33">
        <v>1</v>
      </c>
      <c r="O139" s="35">
        <v>0</v>
      </c>
      <c r="P139" s="34" t="s">
        <v>1148</v>
      </c>
    </row>
    <row r="140" spans="1:16" s="33" customFormat="1">
      <c r="A140" s="32">
        <v>38534</v>
      </c>
      <c r="B140" s="33" t="s">
        <v>1224</v>
      </c>
      <c r="C140" s="33" t="s">
        <v>1227</v>
      </c>
      <c r="D140" s="34">
        <v>9</v>
      </c>
      <c r="E140" s="37">
        <v>39</v>
      </c>
      <c r="F140" s="33" t="s">
        <v>1134</v>
      </c>
      <c r="G140" s="33" t="s">
        <v>869</v>
      </c>
      <c r="H140" s="33" t="s">
        <v>1455</v>
      </c>
      <c r="I140" s="33" t="s">
        <v>1456</v>
      </c>
      <c r="J140" s="33" t="s">
        <v>1457</v>
      </c>
      <c r="L140" s="33" t="s">
        <v>886</v>
      </c>
      <c r="M140" s="33" t="s">
        <v>877</v>
      </c>
      <c r="N140" s="33">
        <v>23</v>
      </c>
      <c r="O140" s="35">
        <v>4.0399999999999998E-2</v>
      </c>
      <c r="P140" s="34" t="s">
        <v>1148</v>
      </c>
    </row>
    <row r="141" spans="1:16" s="33" customFormat="1">
      <c r="A141" s="32">
        <v>38534</v>
      </c>
      <c r="B141" s="33" t="s">
        <v>1224</v>
      </c>
      <c r="C141" s="33" t="s">
        <v>1227</v>
      </c>
      <c r="D141" s="34">
        <v>10</v>
      </c>
      <c r="E141" s="37">
        <v>40</v>
      </c>
      <c r="F141" s="33" t="s">
        <v>1138</v>
      </c>
      <c r="G141" s="33" t="s">
        <v>867</v>
      </c>
      <c r="H141" s="33" t="s">
        <v>1455</v>
      </c>
      <c r="I141" s="33" t="s">
        <v>1456</v>
      </c>
      <c r="J141" s="33" t="s">
        <v>1457</v>
      </c>
      <c r="L141" s="33" t="s">
        <v>886</v>
      </c>
      <c r="M141" s="33" t="s">
        <v>877</v>
      </c>
      <c r="N141" s="33">
        <v>27</v>
      </c>
      <c r="O141" s="35">
        <v>4.58E-2</v>
      </c>
      <c r="P141" s="34" t="s">
        <v>1148</v>
      </c>
    </row>
    <row r="142" spans="1:16" s="33" customFormat="1">
      <c r="A142" s="32">
        <v>38534</v>
      </c>
      <c r="B142" s="33" t="s">
        <v>1224</v>
      </c>
      <c r="C142" s="33" t="s">
        <v>1227</v>
      </c>
      <c r="D142" s="34">
        <v>12</v>
      </c>
      <c r="E142" s="37">
        <v>42</v>
      </c>
      <c r="F142" s="33" t="s">
        <v>951</v>
      </c>
      <c r="G142" s="33" t="s">
        <v>867</v>
      </c>
      <c r="H142" s="33" t="s">
        <v>1455</v>
      </c>
      <c r="I142" s="33" t="s">
        <v>1456</v>
      </c>
      <c r="J142" s="33" t="s">
        <v>1457</v>
      </c>
      <c r="L142" s="33" t="s">
        <v>886</v>
      </c>
      <c r="M142" s="33" t="s">
        <v>877</v>
      </c>
      <c r="N142" s="33">
        <v>2</v>
      </c>
      <c r="O142" s="35">
        <v>1E-4</v>
      </c>
      <c r="P142" s="34" t="s">
        <v>1148</v>
      </c>
    </row>
    <row r="143" spans="1:16" s="33" customFormat="1">
      <c r="A143" s="32">
        <v>38585</v>
      </c>
      <c r="B143" s="33" t="s">
        <v>1228</v>
      </c>
      <c r="C143" s="33" t="s">
        <v>1229</v>
      </c>
      <c r="D143" s="34">
        <v>9</v>
      </c>
      <c r="E143" s="37">
        <v>54</v>
      </c>
      <c r="F143" s="33" t="s">
        <v>1207</v>
      </c>
      <c r="G143" s="33" t="s">
        <v>867</v>
      </c>
      <c r="H143" s="33" t="s">
        <v>1455</v>
      </c>
      <c r="I143" s="33" t="s">
        <v>1456</v>
      </c>
      <c r="J143" s="33" t="s">
        <v>1457</v>
      </c>
      <c r="L143" s="33" t="s">
        <v>886</v>
      </c>
      <c r="M143" s="33" t="s">
        <v>877</v>
      </c>
      <c r="N143" s="33">
        <v>3</v>
      </c>
      <c r="O143" s="35">
        <v>1.34E-2</v>
      </c>
      <c r="P143" s="34" t="s">
        <v>1148</v>
      </c>
    </row>
    <row r="144" spans="1:16" s="33" customFormat="1">
      <c r="A144" s="32">
        <v>38584</v>
      </c>
      <c r="B144" s="33" t="s">
        <v>1228</v>
      </c>
      <c r="C144" s="33" t="s">
        <v>1231</v>
      </c>
      <c r="D144" s="34">
        <v>1</v>
      </c>
      <c r="E144" s="37">
        <v>55</v>
      </c>
      <c r="F144" s="33" t="s">
        <v>976</v>
      </c>
      <c r="G144" s="33" t="s">
        <v>971</v>
      </c>
      <c r="H144" s="33" t="s">
        <v>1455</v>
      </c>
      <c r="I144" s="33" t="s">
        <v>1456</v>
      </c>
      <c r="J144" s="33" t="s">
        <v>1457</v>
      </c>
      <c r="L144" s="33" t="s">
        <v>886</v>
      </c>
      <c r="M144" s="33" t="s">
        <v>877</v>
      </c>
      <c r="N144" s="33">
        <v>1</v>
      </c>
      <c r="O144" s="35">
        <v>0</v>
      </c>
      <c r="P144" s="34" t="s">
        <v>1148</v>
      </c>
    </row>
    <row r="145" spans="1:16" s="33" customFormat="1">
      <c r="A145" s="32">
        <v>38584</v>
      </c>
      <c r="B145" s="33" t="s">
        <v>1228</v>
      </c>
      <c r="C145" s="33" t="s">
        <v>1231</v>
      </c>
      <c r="D145" s="34">
        <v>2</v>
      </c>
      <c r="E145" s="37">
        <v>56</v>
      </c>
      <c r="F145" s="33" t="s">
        <v>1188</v>
      </c>
      <c r="G145" s="33" t="s">
        <v>867</v>
      </c>
      <c r="H145" s="33" t="s">
        <v>1455</v>
      </c>
      <c r="I145" s="33" t="s">
        <v>1456</v>
      </c>
      <c r="J145" s="33" t="s">
        <v>1457</v>
      </c>
      <c r="L145" s="33" t="s">
        <v>886</v>
      </c>
      <c r="M145" s="33" t="s">
        <v>877</v>
      </c>
      <c r="N145" s="33">
        <v>1</v>
      </c>
      <c r="O145" s="35">
        <v>1.4E-3</v>
      </c>
      <c r="P145" s="34" t="s">
        <v>1148</v>
      </c>
    </row>
    <row r="146" spans="1:16" s="33" customFormat="1">
      <c r="A146" s="32">
        <v>38584</v>
      </c>
      <c r="B146" s="33" t="s">
        <v>1228</v>
      </c>
      <c r="C146" s="33" t="s">
        <v>1231</v>
      </c>
      <c r="D146" s="34">
        <v>3</v>
      </c>
      <c r="E146" s="37">
        <v>57</v>
      </c>
      <c r="F146" s="33" t="s">
        <v>1182</v>
      </c>
      <c r="G146" s="33" t="s">
        <v>867</v>
      </c>
      <c r="H146" s="33" t="s">
        <v>1455</v>
      </c>
      <c r="I146" s="33" t="s">
        <v>1456</v>
      </c>
      <c r="J146" s="33" t="s">
        <v>1457</v>
      </c>
      <c r="L146" s="33" t="s">
        <v>886</v>
      </c>
      <c r="M146" s="33" t="s">
        <v>877</v>
      </c>
      <c r="N146" s="33">
        <v>1</v>
      </c>
      <c r="O146" s="35">
        <v>0</v>
      </c>
      <c r="P146" s="34" t="s">
        <v>1148</v>
      </c>
    </row>
    <row r="147" spans="1:16" s="33" customFormat="1">
      <c r="A147" s="32">
        <v>38586</v>
      </c>
      <c r="B147" s="33" t="s">
        <v>1228</v>
      </c>
      <c r="C147" s="33" t="s">
        <v>1231</v>
      </c>
      <c r="D147" s="34">
        <v>9</v>
      </c>
      <c r="E147" s="37">
        <v>63</v>
      </c>
      <c r="F147" s="33" t="s">
        <v>1181</v>
      </c>
      <c r="G147" s="33" t="s">
        <v>867</v>
      </c>
      <c r="H147" s="33" t="s">
        <v>1455</v>
      </c>
      <c r="I147" s="33" t="s">
        <v>1456</v>
      </c>
      <c r="J147" s="33" t="s">
        <v>1457</v>
      </c>
      <c r="L147" s="33" t="s">
        <v>886</v>
      </c>
      <c r="M147" s="33" t="s">
        <v>877</v>
      </c>
      <c r="N147" s="33">
        <v>5</v>
      </c>
      <c r="O147" s="35">
        <v>2.1100000000000001E-2</v>
      </c>
      <c r="P147" s="34" t="s">
        <v>1148</v>
      </c>
    </row>
    <row r="148" spans="1:16" s="33" customFormat="1">
      <c r="A148" s="32">
        <v>38581</v>
      </c>
      <c r="B148" s="33" t="s">
        <v>1228</v>
      </c>
      <c r="C148" s="33" t="s">
        <v>1232</v>
      </c>
      <c r="D148" s="34">
        <v>4</v>
      </c>
      <c r="E148" s="37">
        <v>69</v>
      </c>
      <c r="F148" s="33" t="s">
        <v>1222</v>
      </c>
      <c r="G148" s="33" t="s">
        <v>867</v>
      </c>
      <c r="H148" s="33" t="s">
        <v>1455</v>
      </c>
      <c r="I148" s="33" t="s">
        <v>1456</v>
      </c>
      <c r="J148" s="33" t="s">
        <v>1457</v>
      </c>
      <c r="L148" s="33" t="s">
        <v>886</v>
      </c>
      <c r="M148" s="33" t="s">
        <v>877</v>
      </c>
      <c r="N148" s="33">
        <v>3</v>
      </c>
      <c r="O148" s="35">
        <v>7.4999999999999997E-3</v>
      </c>
      <c r="P148" s="34" t="s">
        <v>1148</v>
      </c>
    </row>
    <row r="149" spans="1:16" s="33" customFormat="1">
      <c r="A149" s="32">
        <v>38583</v>
      </c>
      <c r="B149" s="33" t="s">
        <v>1228</v>
      </c>
      <c r="C149" s="33" t="s">
        <v>1232</v>
      </c>
      <c r="D149" s="34">
        <v>13</v>
      </c>
      <c r="E149" s="37">
        <v>78</v>
      </c>
      <c r="F149" s="33" t="s">
        <v>1235</v>
      </c>
      <c r="G149" s="33" t="s">
        <v>867</v>
      </c>
      <c r="H149" s="33" t="s">
        <v>1455</v>
      </c>
      <c r="I149" s="33" t="s">
        <v>1456</v>
      </c>
      <c r="J149" s="33" t="s">
        <v>1457</v>
      </c>
      <c r="L149" s="33" t="s">
        <v>886</v>
      </c>
      <c r="M149" s="33" t="s">
        <v>877</v>
      </c>
      <c r="N149" s="33">
        <v>3</v>
      </c>
      <c r="O149" s="35">
        <v>4.0000000000000001E-3</v>
      </c>
      <c r="P149" s="34" t="s">
        <v>1148</v>
      </c>
    </row>
    <row r="150" spans="1:16" s="33" customFormat="1">
      <c r="A150" s="32">
        <v>38535</v>
      </c>
      <c r="B150" s="33" t="s">
        <v>1224</v>
      </c>
      <c r="C150" s="33" t="s">
        <v>1225</v>
      </c>
      <c r="D150" s="34">
        <v>2</v>
      </c>
      <c r="E150" s="37">
        <v>2</v>
      </c>
      <c r="F150" s="33" t="s">
        <v>1074</v>
      </c>
      <c r="G150" s="33" t="s">
        <v>1066</v>
      </c>
      <c r="H150" s="33" t="s">
        <v>1504</v>
      </c>
      <c r="I150" s="33" t="s">
        <v>1505</v>
      </c>
      <c r="J150" s="33" t="s">
        <v>1621</v>
      </c>
      <c r="L150" s="34" t="s">
        <v>886</v>
      </c>
      <c r="M150" s="33" t="s">
        <v>877</v>
      </c>
      <c r="N150" s="33">
        <v>1</v>
      </c>
      <c r="O150" s="35">
        <v>5.0599999999999999E-2</v>
      </c>
      <c r="P150" s="34" t="s">
        <v>1148</v>
      </c>
    </row>
    <row r="151" spans="1:16" s="33" customFormat="1">
      <c r="A151" s="32">
        <v>38584</v>
      </c>
      <c r="B151" s="33" t="s">
        <v>1228</v>
      </c>
      <c r="C151" s="33" t="s">
        <v>1231</v>
      </c>
      <c r="D151" s="34">
        <v>4</v>
      </c>
      <c r="E151" s="37">
        <v>58</v>
      </c>
      <c r="F151" s="33" t="s">
        <v>1190</v>
      </c>
      <c r="G151" s="33" t="s">
        <v>1189</v>
      </c>
      <c r="H151" s="33" t="s">
        <v>1504</v>
      </c>
      <c r="I151" s="33" t="s">
        <v>1505</v>
      </c>
      <c r="J151" s="33" t="s">
        <v>1621</v>
      </c>
      <c r="K151" s="33" t="s">
        <v>1534</v>
      </c>
      <c r="L151" s="33" t="s">
        <v>886</v>
      </c>
      <c r="M151" s="33" t="s">
        <v>877</v>
      </c>
      <c r="N151" s="33">
        <v>2</v>
      </c>
      <c r="O151" s="35">
        <v>0.12280000000000001</v>
      </c>
      <c r="P151" s="34" t="s">
        <v>1148</v>
      </c>
    </row>
    <row r="152" spans="1:16" s="33" customFormat="1">
      <c r="A152" s="32">
        <v>38535</v>
      </c>
      <c r="B152" s="33" t="s">
        <v>1224</v>
      </c>
      <c r="C152" s="33" t="s">
        <v>1225</v>
      </c>
      <c r="D152" s="34">
        <v>1</v>
      </c>
      <c r="E152" s="37">
        <v>1</v>
      </c>
      <c r="F152" s="33" t="s">
        <v>888</v>
      </c>
      <c r="G152" s="33" t="s">
        <v>866</v>
      </c>
      <c r="H152" s="33" t="s">
        <v>1452</v>
      </c>
      <c r="I152" s="33" t="s">
        <v>1453</v>
      </c>
      <c r="J152" s="33" t="s">
        <v>1454</v>
      </c>
      <c r="L152" s="33" t="s">
        <v>886</v>
      </c>
      <c r="M152" s="33" t="s">
        <v>877</v>
      </c>
      <c r="N152" s="33">
        <v>1</v>
      </c>
      <c r="O152" s="35">
        <v>1.1000000000000001E-3</v>
      </c>
      <c r="P152" s="34" t="s">
        <v>1148</v>
      </c>
    </row>
    <row r="153" spans="1:16" s="33" customFormat="1">
      <c r="A153" s="32">
        <v>38534</v>
      </c>
      <c r="B153" s="33" t="s">
        <v>1224</v>
      </c>
      <c r="C153" s="33" t="s">
        <v>1227</v>
      </c>
      <c r="D153" s="34">
        <v>9</v>
      </c>
      <c r="E153" s="37">
        <v>39</v>
      </c>
      <c r="F153" s="33" t="s">
        <v>1134</v>
      </c>
      <c r="G153" s="33" t="s">
        <v>867</v>
      </c>
      <c r="H153" s="33" t="s">
        <v>1452</v>
      </c>
      <c r="I153" s="33" t="s">
        <v>1453</v>
      </c>
      <c r="J153" s="33" t="s">
        <v>1454</v>
      </c>
      <c r="L153" s="33" t="s">
        <v>886</v>
      </c>
      <c r="M153" s="33" t="s">
        <v>877</v>
      </c>
      <c r="N153" s="33">
        <v>21</v>
      </c>
      <c r="O153" s="35">
        <v>3.4099999999999998E-2</v>
      </c>
      <c r="P153" s="34" t="s">
        <v>1148</v>
      </c>
    </row>
    <row r="154" spans="1:16" s="33" customFormat="1">
      <c r="A154" s="32">
        <v>38534</v>
      </c>
      <c r="B154" s="33" t="s">
        <v>1224</v>
      </c>
      <c r="C154" s="33" t="s">
        <v>1227</v>
      </c>
      <c r="D154" s="34">
        <v>10</v>
      </c>
      <c r="E154" s="37">
        <v>40</v>
      </c>
      <c r="F154" s="33" t="s">
        <v>1138</v>
      </c>
      <c r="G154" s="33" t="s">
        <v>866</v>
      </c>
      <c r="H154" s="33" t="s">
        <v>1452</v>
      </c>
      <c r="I154" s="33" t="s">
        <v>1453</v>
      </c>
      <c r="J154" s="33" t="s">
        <v>1454</v>
      </c>
      <c r="L154" s="33" t="s">
        <v>886</v>
      </c>
      <c r="M154" s="33" t="s">
        <v>877</v>
      </c>
      <c r="N154" s="33">
        <v>35</v>
      </c>
      <c r="O154" s="35">
        <v>2.3300000000000001E-2</v>
      </c>
      <c r="P154" s="34" t="s">
        <v>1148</v>
      </c>
    </row>
    <row r="155" spans="1:16" s="33" customFormat="1">
      <c r="A155" s="32">
        <v>38534</v>
      </c>
      <c r="B155" s="33" t="s">
        <v>1224</v>
      </c>
      <c r="C155" s="33" t="s">
        <v>1227</v>
      </c>
      <c r="D155" s="34">
        <v>12</v>
      </c>
      <c r="E155" s="37">
        <v>42</v>
      </c>
      <c r="F155" s="33" t="s">
        <v>951</v>
      </c>
      <c r="G155" s="33" t="s">
        <v>866</v>
      </c>
      <c r="H155" s="33" t="s">
        <v>1452</v>
      </c>
      <c r="I155" s="33" t="s">
        <v>1453</v>
      </c>
      <c r="J155" s="33" t="s">
        <v>1454</v>
      </c>
      <c r="L155" s="33" t="s">
        <v>886</v>
      </c>
      <c r="M155" s="33" t="s">
        <v>877</v>
      </c>
      <c r="N155" s="33">
        <v>2</v>
      </c>
      <c r="O155" s="35">
        <v>1.6000000000000001E-3</v>
      </c>
      <c r="P155" s="34" t="s">
        <v>1148</v>
      </c>
    </row>
    <row r="156" spans="1:16" s="33" customFormat="1">
      <c r="A156" s="32">
        <v>38534</v>
      </c>
      <c r="B156" s="33" t="s">
        <v>1224</v>
      </c>
      <c r="C156" s="33" t="s">
        <v>1227</v>
      </c>
      <c r="D156" s="34">
        <v>13</v>
      </c>
      <c r="E156" s="37">
        <v>43</v>
      </c>
      <c r="F156" s="33" t="s">
        <v>954</v>
      </c>
      <c r="G156" s="33" t="s">
        <v>866</v>
      </c>
      <c r="H156" s="33" t="s">
        <v>1452</v>
      </c>
      <c r="I156" s="33" t="s">
        <v>1453</v>
      </c>
      <c r="J156" s="33" t="s">
        <v>1454</v>
      </c>
      <c r="L156" s="33" t="s">
        <v>886</v>
      </c>
      <c r="M156" s="33" t="s">
        <v>877</v>
      </c>
      <c r="N156" s="33">
        <v>1</v>
      </c>
      <c r="O156" s="35">
        <v>1.8E-3</v>
      </c>
      <c r="P156" s="34" t="s">
        <v>1148</v>
      </c>
    </row>
    <row r="157" spans="1:16" s="33" customFormat="1">
      <c r="A157" s="32">
        <v>38583</v>
      </c>
      <c r="B157" s="33" t="s">
        <v>1228</v>
      </c>
      <c r="C157" s="33" t="s">
        <v>1232</v>
      </c>
      <c r="D157" s="34">
        <v>12</v>
      </c>
      <c r="E157" s="37">
        <v>77</v>
      </c>
      <c r="F157" s="33" t="s">
        <v>1234</v>
      </c>
      <c r="G157" s="33" t="s">
        <v>866</v>
      </c>
      <c r="H157" s="33" t="s">
        <v>1452</v>
      </c>
      <c r="I157" s="33" t="s">
        <v>1453</v>
      </c>
      <c r="J157" s="33" t="s">
        <v>1454</v>
      </c>
      <c r="L157" s="33" t="s">
        <v>886</v>
      </c>
      <c r="M157" s="33" t="s">
        <v>877</v>
      </c>
      <c r="N157" s="33">
        <v>4</v>
      </c>
      <c r="O157" s="35">
        <v>7.0000000000000001E-3</v>
      </c>
      <c r="P157" s="34" t="s">
        <v>1148</v>
      </c>
    </row>
    <row r="158" spans="1:16" s="33" customFormat="1">
      <c r="A158" s="32">
        <v>38583</v>
      </c>
      <c r="B158" s="33" t="s">
        <v>1228</v>
      </c>
      <c r="C158" s="33" t="s">
        <v>1232</v>
      </c>
      <c r="D158" s="34">
        <v>13</v>
      </c>
      <c r="E158" s="37">
        <v>78</v>
      </c>
      <c r="F158" s="33" t="s">
        <v>1235</v>
      </c>
      <c r="G158" s="33" t="s">
        <v>866</v>
      </c>
      <c r="H158" s="33" t="s">
        <v>1452</v>
      </c>
      <c r="I158" s="33" t="s">
        <v>1453</v>
      </c>
      <c r="J158" s="33" t="s">
        <v>1454</v>
      </c>
      <c r="L158" s="33" t="s">
        <v>886</v>
      </c>
      <c r="M158" s="33" t="s">
        <v>877</v>
      </c>
      <c r="N158" s="33">
        <v>6</v>
      </c>
      <c r="O158" s="35">
        <v>3.95E-2</v>
      </c>
      <c r="P158" s="34" t="s">
        <v>1148</v>
      </c>
    </row>
    <row r="159" spans="1:16" s="33" customFormat="1">
      <c r="A159" s="32">
        <v>38535</v>
      </c>
      <c r="B159" s="33" t="s">
        <v>1224</v>
      </c>
      <c r="C159" s="33" t="s">
        <v>1225</v>
      </c>
      <c r="D159" s="34">
        <v>2</v>
      </c>
      <c r="E159" s="37">
        <v>2</v>
      </c>
      <c r="F159" s="33" t="s">
        <v>1074</v>
      </c>
      <c r="G159" s="33" t="s">
        <v>1068</v>
      </c>
      <c r="H159" s="33" t="s">
        <v>1511</v>
      </c>
      <c r="I159" s="33" t="s">
        <v>1512</v>
      </c>
      <c r="J159" s="33" t="s">
        <v>1454</v>
      </c>
      <c r="L159" s="33" t="s">
        <v>886</v>
      </c>
      <c r="M159" s="33" t="s">
        <v>877</v>
      </c>
      <c r="N159" s="33">
        <v>4</v>
      </c>
      <c r="O159" s="35">
        <v>5.8999999999999999E-3</v>
      </c>
      <c r="P159" s="34" t="s">
        <v>1148</v>
      </c>
    </row>
    <row r="160" spans="1:16" s="33" customFormat="1">
      <c r="A160" s="32">
        <v>38535</v>
      </c>
      <c r="B160" s="33" t="s">
        <v>1224</v>
      </c>
      <c r="C160" s="33" t="s">
        <v>1225</v>
      </c>
      <c r="D160" s="34">
        <v>3</v>
      </c>
      <c r="E160" s="37">
        <v>3</v>
      </c>
      <c r="F160" s="33" t="s">
        <v>1073</v>
      </c>
      <c r="G160" s="33" t="s">
        <v>1068</v>
      </c>
      <c r="H160" s="33" t="s">
        <v>1511</v>
      </c>
      <c r="I160" s="33" t="s">
        <v>1512</v>
      </c>
      <c r="J160" s="33" t="s">
        <v>1454</v>
      </c>
      <c r="L160" s="33" t="s">
        <v>886</v>
      </c>
      <c r="M160" s="33" t="s">
        <v>877</v>
      </c>
      <c r="N160" s="33">
        <v>1</v>
      </c>
      <c r="O160" s="35">
        <v>3.2000000000000002E-3</v>
      </c>
      <c r="P160" s="34" t="s">
        <v>1148</v>
      </c>
    </row>
    <row r="161" spans="1:16" s="33" customFormat="1">
      <c r="A161" s="32">
        <v>38535</v>
      </c>
      <c r="B161" s="33" t="s">
        <v>1224</v>
      </c>
      <c r="C161" s="33" t="s">
        <v>1225</v>
      </c>
      <c r="D161" s="34">
        <v>4</v>
      </c>
      <c r="E161" s="37">
        <v>4</v>
      </c>
      <c r="F161" s="33" t="s">
        <v>845</v>
      </c>
      <c r="G161" s="33" t="s">
        <v>1068</v>
      </c>
      <c r="H161" s="33" t="s">
        <v>1511</v>
      </c>
      <c r="I161" s="33" t="s">
        <v>1512</v>
      </c>
      <c r="J161" s="33" t="s">
        <v>1454</v>
      </c>
      <c r="L161" s="33" t="s">
        <v>886</v>
      </c>
      <c r="M161" s="33" t="s">
        <v>877</v>
      </c>
      <c r="N161" s="33">
        <v>3</v>
      </c>
      <c r="O161" s="35">
        <v>5.1999999999999998E-3</v>
      </c>
      <c r="P161" s="34" t="s">
        <v>1148</v>
      </c>
    </row>
    <row r="162" spans="1:16" s="33" customFormat="1">
      <c r="A162" s="32">
        <v>38535</v>
      </c>
      <c r="B162" s="33" t="s">
        <v>1224</v>
      </c>
      <c r="C162" s="33" t="s">
        <v>1225</v>
      </c>
      <c r="D162" s="34">
        <v>5</v>
      </c>
      <c r="E162" s="37">
        <v>5</v>
      </c>
      <c r="F162" s="33" t="s">
        <v>1089</v>
      </c>
      <c r="G162" s="33" t="s">
        <v>1068</v>
      </c>
      <c r="H162" s="33" t="s">
        <v>1511</v>
      </c>
      <c r="I162" s="33" t="s">
        <v>1512</v>
      </c>
      <c r="J162" s="33" t="s">
        <v>1454</v>
      </c>
      <c r="L162" s="33" t="s">
        <v>886</v>
      </c>
      <c r="M162" s="33" t="s">
        <v>877</v>
      </c>
      <c r="N162" s="33">
        <v>50</v>
      </c>
      <c r="O162" s="35">
        <v>0.12939999999999999</v>
      </c>
      <c r="P162" s="34" t="s">
        <v>1148</v>
      </c>
    </row>
    <row r="163" spans="1:16" s="33" customFormat="1">
      <c r="A163" s="32">
        <v>38535</v>
      </c>
      <c r="B163" s="33" t="s">
        <v>1224</v>
      </c>
      <c r="C163" s="33" t="s">
        <v>1225</v>
      </c>
      <c r="D163" s="34">
        <v>6</v>
      </c>
      <c r="E163" s="37">
        <v>6</v>
      </c>
      <c r="F163" s="33" t="s">
        <v>1091</v>
      </c>
      <c r="G163" s="33" t="s">
        <v>1068</v>
      </c>
      <c r="H163" s="33" t="s">
        <v>1511</v>
      </c>
      <c r="I163" s="33" t="s">
        <v>1512</v>
      </c>
      <c r="J163" s="33" t="s">
        <v>1454</v>
      </c>
      <c r="L163" s="33" t="s">
        <v>886</v>
      </c>
      <c r="M163" s="33" t="s">
        <v>877</v>
      </c>
      <c r="N163" s="33">
        <v>4</v>
      </c>
      <c r="O163" s="35">
        <v>8.8999999999999999E-3</v>
      </c>
      <c r="P163" s="34" t="s">
        <v>1148</v>
      </c>
    </row>
    <row r="164" spans="1:16" s="33" customFormat="1">
      <c r="A164" s="32">
        <v>38532</v>
      </c>
      <c r="B164" s="33" t="s">
        <v>1224</v>
      </c>
      <c r="C164" s="33" t="s">
        <v>1226</v>
      </c>
      <c r="D164" s="34">
        <v>1</v>
      </c>
      <c r="E164" s="37">
        <v>13</v>
      </c>
      <c r="F164" s="33" t="s">
        <v>888</v>
      </c>
      <c r="G164" s="33" t="s">
        <v>1068</v>
      </c>
      <c r="H164" s="33" t="s">
        <v>1511</v>
      </c>
      <c r="I164" s="33" t="s">
        <v>1512</v>
      </c>
      <c r="J164" s="33" t="s">
        <v>1454</v>
      </c>
      <c r="L164" s="33" t="s">
        <v>886</v>
      </c>
      <c r="M164" s="33" t="s">
        <v>877</v>
      </c>
      <c r="N164" s="33">
        <v>23</v>
      </c>
      <c r="O164" s="35">
        <v>0.1</v>
      </c>
      <c r="P164" s="34" t="s">
        <v>1148</v>
      </c>
    </row>
    <row r="165" spans="1:16" s="33" customFormat="1">
      <c r="A165" s="32">
        <v>38532</v>
      </c>
      <c r="B165" s="33" t="s">
        <v>1224</v>
      </c>
      <c r="C165" s="33" t="s">
        <v>1226</v>
      </c>
      <c r="D165" s="34">
        <v>2</v>
      </c>
      <c r="E165" s="37">
        <v>14</v>
      </c>
      <c r="F165" s="33" t="s">
        <v>1074</v>
      </c>
      <c r="G165" s="33" t="s">
        <v>1068</v>
      </c>
      <c r="H165" s="33" t="s">
        <v>1511</v>
      </c>
      <c r="I165" s="33" t="s">
        <v>1512</v>
      </c>
      <c r="J165" s="33" t="s">
        <v>1454</v>
      </c>
      <c r="L165" s="33" t="s">
        <v>886</v>
      </c>
      <c r="M165" s="33" t="s">
        <v>877</v>
      </c>
      <c r="N165" s="33">
        <v>3</v>
      </c>
      <c r="O165" s="35">
        <v>7.0000000000000001E-3</v>
      </c>
      <c r="P165" s="34" t="s">
        <v>1148</v>
      </c>
    </row>
    <row r="166" spans="1:16" s="33" customFormat="1">
      <c r="A166" s="32">
        <v>38533</v>
      </c>
      <c r="B166" s="33" t="s">
        <v>1224</v>
      </c>
      <c r="C166" s="33" t="s">
        <v>1226</v>
      </c>
      <c r="D166" s="34">
        <v>4</v>
      </c>
      <c r="E166" s="37">
        <v>16</v>
      </c>
      <c r="F166" s="33" t="s">
        <v>845</v>
      </c>
      <c r="G166" s="33" t="s">
        <v>1068</v>
      </c>
      <c r="H166" s="33" t="s">
        <v>1511</v>
      </c>
      <c r="I166" s="33" t="s">
        <v>1512</v>
      </c>
      <c r="J166" s="33" t="s">
        <v>1454</v>
      </c>
      <c r="L166" s="33" t="s">
        <v>886</v>
      </c>
      <c r="M166" s="33" t="s">
        <v>877</v>
      </c>
      <c r="N166" s="33">
        <v>5</v>
      </c>
      <c r="O166" s="35">
        <v>1.26E-2</v>
      </c>
      <c r="P166" s="34" t="s">
        <v>1148</v>
      </c>
    </row>
    <row r="167" spans="1:16" s="33" customFormat="1">
      <c r="A167" s="32">
        <v>38533</v>
      </c>
      <c r="B167" s="33" t="s">
        <v>1224</v>
      </c>
      <c r="C167" s="33" t="s">
        <v>1226</v>
      </c>
      <c r="D167" s="34">
        <v>7</v>
      </c>
      <c r="E167" s="37">
        <v>19</v>
      </c>
      <c r="F167" s="33" t="s">
        <v>1116</v>
      </c>
      <c r="G167" s="33" t="s">
        <v>1068</v>
      </c>
      <c r="H167" s="33" t="s">
        <v>1511</v>
      </c>
      <c r="I167" s="33" t="s">
        <v>1512</v>
      </c>
      <c r="J167" s="33" t="s">
        <v>1454</v>
      </c>
      <c r="L167" s="33" t="s">
        <v>886</v>
      </c>
      <c r="M167" s="33" t="s">
        <v>877</v>
      </c>
      <c r="N167" s="33">
        <v>262</v>
      </c>
      <c r="O167" s="35">
        <v>0.52080000000000004</v>
      </c>
      <c r="P167" s="34" t="s">
        <v>1148</v>
      </c>
    </row>
    <row r="168" spans="1:16" s="33" customFormat="1">
      <c r="A168" s="32">
        <v>38534</v>
      </c>
      <c r="B168" s="33" t="s">
        <v>1224</v>
      </c>
      <c r="C168" s="33" t="s">
        <v>1227</v>
      </c>
      <c r="D168" s="34">
        <v>2</v>
      </c>
      <c r="E168" s="37">
        <v>32</v>
      </c>
      <c r="F168" s="33" t="s">
        <v>1074</v>
      </c>
      <c r="G168" s="33" t="s">
        <v>1068</v>
      </c>
      <c r="H168" s="33" t="s">
        <v>1511</v>
      </c>
      <c r="I168" s="33" t="s">
        <v>1512</v>
      </c>
      <c r="J168" s="33" t="s">
        <v>1454</v>
      </c>
      <c r="L168" s="33" t="s">
        <v>886</v>
      </c>
      <c r="M168" s="33" t="s">
        <v>877</v>
      </c>
      <c r="N168" s="33">
        <v>1</v>
      </c>
      <c r="O168" s="35">
        <v>8.9999999999999993E-3</v>
      </c>
      <c r="P168" s="34" t="s">
        <v>1148</v>
      </c>
    </row>
    <row r="169" spans="1:16" s="33" customFormat="1">
      <c r="A169" s="32">
        <v>38534</v>
      </c>
      <c r="B169" s="33" t="s">
        <v>1224</v>
      </c>
      <c r="C169" s="33" t="s">
        <v>1227</v>
      </c>
      <c r="D169" s="34">
        <v>9</v>
      </c>
      <c r="E169" s="37">
        <v>39</v>
      </c>
      <c r="F169" s="33" t="s">
        <v>1134</v>
      </c>
      <c r="G169" s="33" t="s">
        <v>1068</v>
      </c>
      <c r="H169" s="33" t="s">
        <v>1511</v>
      </c>
      <c r="I169" s="33" t="s">
        <v>1512</v>
      </c>
      <c r="J169" s="33" t="s">
        <v>1454</v>
      </c>
      <c r="L169" s="33" t="s">
        <v>886</v>
      </c>
      <c r="M169" s="33" t="s">
        <v>877</v>
      </c>
      <c r="N169" s="33">
        <v>5</v>
      </c>
      <c r="O169" s="35">
        <v>0</v>
      </c>
      <c r="P169" s="34" t="s">
        <v>1148</v>
      </c>
    </row>
    <row r="170" spans="1:16" s="33" customFormat="1">
      <c r="A170" s="32">
        <v>38534</v>
      </c>
      <c r="B170" s="33" t="s">
        <v>1224</v>
      </c>
      <c r="C170" s="33" t="s">
        <v>1227</v>
      </c>
      <c r="D170" s="34">
        <v>10</v>
      </c>
      <c r="E170" s="37">
        <v>40</v>
      </c>
      <c r="F170" s="33" t="s">
        <v>1138</v>
      </c>
      <c r="G170" s="33" t="s">
        <v>1068</v>
      </c>
      <c r="H170" s="33" t="s">
        <v>1511</v>
      </c>
      <c r="I170" s="33" t="s">
        <v>1512</v>
      </c>
      <c r="J170" s="33" t="s">
        <v>1454</v>
      </c>
      <c r="L170" s="33" t="s">
        <v>886</v>
      </c>
      <c r="M170" s="33" t="s">
        <v>877</v>
      </c>
      <c r="N170" s="33">
        <v>5</v>
      </c>
      <c r="O170" s="35">
        <v>7.9000000000000008E-3</v>
      </c>
      <c r="P170" s="34" t="s">
        <v>1148</v>
      </c>
    </row>
    <row r="171" spans="1:16" s="33" customFormat="1">
      <c r="A171" s="32">
        <v>38534</v>
      </c>
      <c r="B171" s="33" t="s">
        <v>1224</v>
      </c>
      <c r="C171" s="33" t="s">
        <v>1227</v>
      </c>
      <c r="D171" s="34">
        <v>12</v>
      </c>
      <c r="E171" s="37">
        <v>42</v>
      </c>
      <c r="F171" s="33" t="s">
        <v>951</v>
      </c>
      <c r="G171" s="33" t="s">
        <v>1068</v>
      </c>
      <c r="H171" s="33" t="s">
        <v>1511</v>
      </c>
      <c r="I171" s="33" t="s">
        <v>1512</v>
      </c>
      <c r="J171" s="33" t="s">
        <v>1454</v>
      </c>
      <c r="L171" s="33" t="s">
        <v>886</v>
      </c>
      <c r="M171" s="33" t="s">
        <v>877</v>
      </c>
      <c r="N171" s="33">
        <v>4</v>
      </c>
      <c r="O171" s="35">
        <v>9.4000000000000004E-3</v>
      </c>
      <c r="P171" s="34" t="s">
        <v>1148</v>
      </c>
    </row>
    <row r="172" spans="1:16" s="33" customFormat="1">
      <c r="A172" s="32">
        <v>38534</v>
      </c>
      <c r="B172" s="33" t="s">
        <v>1224</v>
      </c>
      <c r="C172" s="33" t="s">
        <v>1227</v>
      </c>
      <c r="D172" s="34">
        <v>13</v>
      </c>
      <c r="E172" s="37">
        <v>43</v>
      </c>
      <c r="F172" s="33" t="s">
        <v>954</v>
      </c>
      <c r="G172" s="33" t="s">
        <v>1068</v>
      </c>
      <c r="H172" s="33" t="s">
        <v>1511</v>
      </c>
      <c r="I172" s="33" t="s">
        <v>1512</v>
      </c>
      <c r="J172" s="33" t="s">
        <v>1454</v>
      </c>
      <c r="L172" s="33" t="s">
        <v>886</v>
      </c>
      <c r="M172" s="33" t="s">
        <v>877</v>
      </c>
      <c r="N172" s="33">
        <v>11</v>
      </c>
      <c r="O172" s="35">
        <v>2.52E-2</v>
      </c>
      <c r="P172" s="34" t="s">
        <v>1148</v>
      </c>
    </row>
    <row r="173" spans="1:16" s="33" customFormat="1">
      <c r="A173" s="32">
        <v>38583</v>
      </c>
      <c r="B173" s="33" t="s">
        <v>1228</v>
      </c>
      <c r="C173" s="33" t="s">
        <v>1229</v>
      </c>
      <c r="D173" s="34">
        <v>2</v>
      </c>
      <c r="E173" s="37">
        <v>47</v>
      </c>
      <c r="F173" s="33" t="s">
        <v>1230</v>
      </c>
      <c r="G173" s="33" t="s">
        <v>1068</v>
      </c>
      <c r="H173" s="33" t="s">
        <v>1511</v>
      </c>
      <c r="I173" s="33" t="s">
        <v>1512</v>
      </c>
      <c r="J173" s="33" t="s">
        <v>1454</v>
      </c>
      <c r="L173" s="33" t="s">
        <v>886</v>
      </c>
      <c r="M173" s="33" t="s">
        <v>877</v>
      </c>
      <c r="N173" s="33">
        <v>6</v>
      </c>
      <c r="O173" s="35">
        <v>4.3E-3</v>
      </c>
      <c r="P173" s="34" t="s">
        <v>1148</v>
      </c>
    </row>
    <row r="174" spans="1:16" s="33" customFormat="1">
      <c r="A174" s="32">
        <v>38585</v>
      </c>
      <c r="B174" s="33" t="s">
        <v>1228</v>
      </c>
      <c r="C174" s="33" t="s">
        <v>1229</v>
      </c>
      <c r="D174" s="34">
        <v>8</v>
      </c>
      <c r="E174" s="37">
        <v>53</v>
      </c>
      <c r="F174" s="33" t="s">
        <v>1202</v>
      </c>
      <c r="G174" s="33" t="s">
        <v>1068</v>
      </c>
      <c r="H174" s="33" t="s">
        <v>1511</v>
      </c>
      <c r="I174" s="33" t="s">
        <v>1512</v>
      </c>
      <c r="J174" s="33" t="s">
        <v>1454</v>
      </c>
      <c r="L174" s="33" t="s">
        <v>886</v>
      </c>
      <c r="M174" s="33" t="s">
        <v>877</v>
      </c>
      <c r="N174" s="33">
        <v>1</v>
      </c>
      <c r="O174" s="35">
        <v>0</v>
      </c>
      <c r="P174" s="34" t="s">
        <v>1148</v>
      </c>
    </row>
    <row r="175" spans="1:16" s="33" customFormat="1">
      <c r="A175" s="32">
        <v>38585</v>
      </c>
      <c r="B175" s="33" t="s">
        <v>1228</v>
      </c>
      <c r="C175" s="33" t="s">
        <v>1229</v>
      </c>
      <c r="D175" s="34">
        <v>9</v>
      </c>
      <c r="E175" s="37">
        <v>54</v>
      </c>
      <c r="F175" s="33" t="s">
        <v>1207</v>
      </c>
      <c r="G175" s="33" t="s">
        <v>1068</v>
      </c>
      <c r="H175" s="33" t="s">
        <v>1511</v>
      </c>
      <c r="I175" s="33" t="s">
        <v>1512</v>
      </c>
      <c r="J175" s="33" t="s">
        <v>1454</v>
      </c>
      <c r="L175" s="33" t="s">
        <v>886</v>
      </c>
      <c r="M175" s="33" t="s">
        <v>877</v>
      </c>
      <c r="N175" s="33">
        <v>1</v>
      </c>
      <c r="O175" s="35">
        <v>1.1999999999999999E-3</v>
      </c>
      <c r="P175" s="34" t="s">
        <v>1148</v>
      </c>
    </row>
    <row r="176" spans="1:16" s="33" customFormat="1">
      <c r="A176" s="32">
        <v>38584</v>
      </c>
      <c r="B176" s="33" t="s">
        <v>1228</v>
      </c>
      <c r="C176" s="33" t="s">
        <v>1231</v>
      </c>
      <c r="D176" s="34">
        <v>1</v>
      </c>
      <c r="E176" s="37">
        <v>55</v>
      </c>
      <c r="F176" s="33" t="s">
        <v>976</v>
      </c>
      <c r="G176" s="33" t="s">
        <v>1068</v>
      </c>
      <c r="H176" s="33" t="s">
        <v>1511</v>
      </c>
      <c r="I176" s="33" t="s">
        <v>1512</v>
      </c>
      <c r="J176" s="33" t="s">
        <v>1454</v>
      </c>
      <c r="L176" s="33" t="s">
        <v>886</v>
      </c>
      <c r="M176" s="33" t="s">
        <v>877</v>
      </c>
      <c r="N176" s="33">
        <v>8</v>
      </c>
      <c r="O176" s="35">
        <v>0.1153</v>
      </c>
      <c r="P176" s="34" t="s">
        <v>1148</v>
      </c>
    </row>
    <row r="177" spans="1:16" s="33" customFormat="1">
      <c r="A177" s="32">
        <v>38584</v>
      </c>
      <c r="B177" s="33" t="s">
        <v>1228</v>
      </c>
      <c r="C177" s="33" t="s">
        <v>1231</v>
      </c>
      <c r="D177" s="34">
        <v>3</v>
      </c>
      <c r="E177" s="37">
        <v>57</v>
      </c>
      <c r="F177" s="33" t="s">
        <v>1182</v>
      </c>
      <c r="G177" s="33" t="s">
        <v>1068</v>
      </c>
      <c r="H177" s="33" t="s">
        <v>1511</v>
      </c>
      <c r="I177" s="33" t="s">
        <v>1512</v>
      </c>
      <c r="J177" s="33" t="s">
        <v>1454</v>
      </c>
      <c r="L177" s="33" t="s">
        <v>886</v>
      </c>
      <c r="M177" s="33" t="s">
        <v>877</v>
      </c>
      <c r="N177" s="33">
        <v>41</v>
      </c>
      <c r="O177" s="35">
        <v>1.4E-2</v>
      </c>
      <c r="P177" s="34" t="s">
        <v>1148</v>
      </c>
    </row>
    <row r="178" spans="1:16" s="33" customFormat="1">
      <c r="A178" s="32">
        <v>38584</v>
      </c>
      <c r="B178" s="33" t="s">
        <v>1228</v>
      </c>
      <c r="C178" s="33" t="s">
        <v>1231</v>
      </c>
      <c r="D178" s="34">
        <v>4</v>
      </c>
      <c r="E178" s="37">
        <v>58</v>
      </c>
      <c r="F178" s="33" t="s">
        <v>1190</v>
      </c>
      <c r="G178" s="33" t="s">
        <v>1068</v>
      </c>
      <c r="H178" s="33" t="s">
        <v>1511</v>
      </c>
      <c r="I178" s="33" t="s">
        <v>1512</v>
      </c>
      <c r="J178" s="33" t="s">
        <v>1454</v>
      </c>
      <c r="L178" s="33" t="s">
        <v>886</v>
      </c>
      <c r="M178" s="33" t="s">
        <v>877</v>
      </c>
      <c r="N178" s="33">
        <v>14</v>
      </c>
      <c r="O178" s="35">
        <v>1.8700000000000001E-2</v>
      </c>
      <c r="P178" s="34" t="s">
        <v>1148</v>
      </c>
    </row>
    <row r="179" spans="1:16" s="33" customFormat="1">
      <c r="A179" s="32">
        <v>38586</v>
      </c>
      <c r="B179" s="33" t="s">
        <v>1228</v>
      </c>
      <c r="C179" s="33" t="s">
        <v>1231</v>
      </c>
      <c r="D179" s="34">
        <v>9</v>
      </c>
      <c r="E179" s="37">
        <v>63</v>
      </c>
      <c r="F179" s="33" t="s">
        <v>1181</v>
      </c>
      <c r="G179" s="33" t="s">
        <v>1068</v>
      </c>
      <c r="H179" s="33" t="s">
        <v>1511</v>
      </c>
      <c r="I179" s="33" t="s">
        <v>1512</v>
      </c>
      <c r="J179" s="33" t="s">
        <v>1454</v>
      </c>
      <c r="L179" s="33" t="s">
        <v>886</v>
      </c>
      <c r="M179" s="33" t="s">
        <v>877</v>
      </c>
      <c r="N179" s="33">
        <v>1</v>
      </c>
      <c r="O179" s="35">
        <v>1E-4</v>
      </c>
      <c r="P179" s="34" t="s">
        <v>1148</v>
      </c>
    </row>
    <row r="180" spans="1:16" s="33" customFormat="1">
      <c r="A180" s="32">
        <v>38581</v>
      </c>
      <c r="B180" s="33" t="s">
        <v>1228</v>
      </c>
      <c r="C180" s="33" t="s">
        <v>1232</v>
      </c>
      <c r="D180" s="34">
        <v>5</v>
      </c>
      <c r="E180" s="37">
        <v>70</v>
      </c>
      <c r="F180" s="33" t="s">
        <v>1217</v>
      </c>
      <c r="G180" s="33" t="s">
        <v>1068</v>
      </c>
      <c r="H180" s="33" t="s">
        <v>1511</v>
      </c>
      <c r="I180" s="33" t="s">
        <v>1512</v>
      </c>
      <c r="J180" s="33" t="s">
        <v>1454</v>
      </c>
      <c r="L180" s="33" t="s">
        <v>886</v>
      </c>
      <c r="M180" s="33" t="s">
        <v>877</v>
      </c>
      <c r="N180" s="33">
        <v>1</v>
      </c>
      <c r="O180" s="35">
        <v>1.6999999999999999E-3</v>
      </c>
      <c r="P180" s="34" t="s">
        <v>1148</v>
      </c>
    </row>
    <row r="181" spans="1:16" s="33" customFormat="1">
      <c r="A181" s="32">
        <v>38583</v>
      </c>
      <c r="B181" s="33" t="s">
        <v>1228</v>
      </c>
      <c r="C181" s="33" t="s">
        <v>1232</v>
      </c>
      <c r="D181" s="34">
        <v>12</v>
      </c>
      <c r="E181" s="37">
        <v>77</v>
      </c>
      <c r="F181" s="33" t="s">
        <v>1234</v>
      </c>
      <c r="G181" s="33" t="s">
        <v>1068</v>
      </c>
      <c r="H181" s="33" t="s">
        <v>1511</v>
      </c>
      <c r="I181" s="33" t="s">
        <v>1512</v>
      </c>
      <c r="J181" s="33" t="s">
        <v>1454</v>
      </c>
      <c r="L181" s="33" t="s">
        <v>886</v>
      </c>
      <c r="M181" s="33" t="s">
        <v>877</v>
      </c>
      <c r="N181" s="33">
        <v>4</v>
      </c>
      <c r="O181" s="35">
        <v>6.4999999999999997E-3</v>
      </c>
      <c r="P181" s="34" t="s">
        <v>1148</v>
      </c>
    </row>
    <row r="182" spans="1:16" s="33" customFormat="1">
      <c r="A182" s="32">
        <v>38534</v>
      </c>
      <c r="B182" s="33" t="s">
        <v>1224</v>
      </c>
      <c r="C182" s="33" t="s">
        <v>1227</v>
      </c>
      <c r="D182" s="34">
        <v>12</v>
      </c>
      <c r="E182" s="37">
        <v>42</v>
      </c>
      <c r="F182" s="33" t="s">
        <v>951</v>
      </c>
      <c r="G182" s="33" t="s">
        <v>950</v>
      </c>
      <c r="H182" s="33" t="s">
        <v>1643</v>
      </c>
      <c r="I182" s="33" t="s">
        <v>1644</v>
      </c>
      <c r="J182" s="33" t="s">
        <v>1645</v>
      </c>
      <c r="L182" s="33" t="s">
        <v>886</v>
      </c>
      <c r="M182" s="33" t="s">
        <v>877</v>
      </c>
      <c r="N182" s="33">
        <v>5</v>
      </c>
      <c r="O182" s="35">
        <v>0.1918</v>
      </c>
      <c r="P182" s="34" t="s">
        <v>1148</v>
      </c>
    </row>
    <row r="183" spans="1:16" s="33" customFormat="1">
      <c r="A183" s="32">
        <v>38535</v>
      </c>
      <c r="B183" s="33" t="s">
        <v>1224</v>
      </c>
      <c r="C183" s="33" t="s">
        <v>1225</v>
      </c>
      <c r="D183" s="34">
        <v>1</v>
      </c>
      <c r="E183" s="37">
        <v>1</v>
      </c>
      <c r="F183" s="33" t="s">
        <v>888</v>
      </c>
      <c r="G183" s="33" t="s">
        <v>862</v>
      </c>
      <c r="H183" s="33" t="s">
        <v>1444</v>
      </c>
      <c r="I183" s="33" t="s">
        <v>1445</v>
      </c>
      <c r="J183" s="33" t="s">
        <v>1446</v>
      </c>
      <c r="L183" s="33" t="s">
        <v>886</v>
      </c>
      <c r="M183" s="33" t="s">
        <v>877</v>
      </c>
      <c r="N183" s="33">
        <v>22</v>
      </c>
      <c r="O183" s="35">
        <v>0.12590000000000001</v>
      </c>
      <c r="P183" s="34" t="s">
        <v>1148</v>
      </c>
    </row>
    <row r="184" spans="1:16" s="33" customFormat="1">
      <c r="A184" s="32">
        <v>38535</v>
      </c>
      <c r="B184" s="33" t="s">
        <v>1224</v>
      </c>
      <c r="C184" s="33" t="s">
        <v>1225</v>
      </c>
      <c r="D184" s="34">
        <v>2</v>
      </c>
      <c r="E184" s="37">
        <v>2</v>
      </c>
      <c r="F184" s="33" t="s">
        <v>1074</v>
      </c>
      <c r="G184" s="33" t="s">
        <v>862</v>
      </c>
      <c r="H184" s="33" t="s">
        <v>1444</v>
      </c>
      <c r="I184" s="33" t="s">
        <v>1445</v>
      </c>
      <c r="J184" s="33" t="s">
        <v>1446</v>
      </c>
      <c r="L184" s="33" t="s">
        <v>886</v>
      </c>
      <c r="M184" s="33" t="s">
        <v>877</v>
      </c>
      <c r="N184" s="33">
        <v>15</v>
      </c>
      <c r="O184" s="35">
        <v>6.9400000000000003E-2</v>
      </c>
      <c r="P184" s="34" t="s">
        <v>1148</v>
      </c>
    </row>
    <row r="185" spans="1:16" s="33" customFormat="1">
      <c r="A185" s="32">
        <v>38535</v>
      </c>
      <c r="B185" s="33" t="s">
        <v>1224</v>
      </c>
      <c r="C185" s="33" t="s">
        <v>1225</v>
      </c>
      <c r="D185" s="34">
        <v>3</v>
      </c>
      <c r="E185" s="37">
        <v>3</v>
      </c>
      <c r="F185" s="33" t="s">
        <v>1073</v>
      </c>
      <c r="G185" s="33" t="s">
        <v>862</v>
      </c>
      <c r="H185" s="33" t="s">
        <v>1444</v>
      </c>
      <c r="I185" s="33" t="s">
        <v>1445</v>
      </c>
      <c r="J185" s="33" t="s">
        <v>1446</v>
      </c>
      <c r="L185" s="33" t="s">
        <v>886</v>
      </c>
      <c r="M185" s="33" t="s">
        <v>877</v>
      </c>
      <c r="N185" s="33">
        <v>24</v>
      </c>
      <c r="O185" s="35">
        <v>4.4600000000000001E-2</v>
      </c>
      <c r="P185" s="34" t="s">
        <v>1148</v>
      </c>
    </row>
    <row r="186" spans="1:16" s="33" customFormat="1">
      <c r="A186" s="32">
        <v>38535</v>
      </c>
      <c r="B186" s="33" t="s">
        <v>1224</v>
      </c>
      <c r="C186" s="33" t="s">
        <v>1225</v>
      </c>
      <c r="D186" s="34">
        <v>4</v>
      </c>
      <c r="E186" s="37">
        <v>4</v>
      </c>
      <c r="F186" s="33" t="s">
        <v>845</v>
      </c>
      <c r="G186" s="33" t="s">
        <v>862</v>
      </c>
      <c r="H186" s="33" t="s">
        <v>1444</v>
      </c>
      <c r="I186" s="33" t="s">
        <v>1445</v>
      </c>
      <c r="J186" s="33" t="s">
        <v>1446</v>
      </c>
      <c r="L186" s="33" t="s">
        <v>886</v>
      </c>
      <c r="M186" s="33" t="s">
        <v>877</v>
      </c>
      <c r="N186" s="33">
        <v>16</v>
      </c>
      <c r="O186" s="35">
        <v>0.38090000000000002</v>
      </c>
      <c r="P186" s="34" t="s">
        <v>1148</v>
      </c>
    </row>
    <row r="187" spans="1:16" s="33" customFormat="1">
      <c r="A187" s="32">
        <v>38535</v>
      </c>
      <c r="B187" s="33" t="s">
        <v>1224</v>
      </c>
      <c r="C187" s="33" t="s">
        <v>1225</v>
      </c>
      <c r="D187" s="34">
        <v>5</v>
      </c>
      <c r="E187" s="37">
        <v>5</v>
      </c>
      <c r="F187" s="33" t="s">
        <v>1089</v>
      </c>
      <c r="G187" s="33" t="s">
        <v>862</v>
      </c>
      <c r="H187" s="33" t="s">
        <v>1444</v>
      </c>
      <c r="I187" s="33" t="s">
        <v>1445</v>
      </c>
      <c r="J187" s="33" t="s">
        <v>1446</v>
      </c>
      <c r="L187" s="33" t="s">
        <v>886</v>
      </c>
      <c r="M187" s="33" t="s">
        <v>877</v>
      </c>
      <c r="N187" s="33">
        <v>8</v>
      </c>
      <c r="O187" s="35">
        <v>6.4999999999999997E-3</v>
      </c>
      <c r="P187" s="34" t="s">
        <v>1148</v>
      </c>
    </row>
    <row r="188" spans="1:16" s="33" customFormat="1">
      <c r="A188" s="32">
        <v>38535</v>
      </c>
      <c r="B188" s="33" t="s">
        <v>1224</v>
      </c>
      <c r="C188" s="33" t="s">
        <v>1225</v>
      </c>
      <c r="D188" s="34">
        <v>6</v>
      </c>
      <c r="E188" s="37">
        <v>6</v>
      </c>
      <c r="F188" s="33" t="s">
        <v>1091</v>
      </c>
      <c r="G188" s="33" t="s">
        <v>862</v>
      </c>
      <c r="H188" s="33" t="s">
        <v>1444</v>
      </c>
      <c r="I188" s="33" t="s">
        <v>1445</v>
      </c>
      <c r="J188" s="33" t="s">
        <v>1446</v>
      </c>
      <c r="L188" s="33" t="s">
        <v>886</v>
      </c>
      <c r="M188" s="33" t="s">
        <v>877</v>
      </c>
      <c r="N188" s="33">
        <v>3</v>
      </c>
      <c r="O188" s="35">
        <v>5.7000000000000002E-3</v>
      </c>
      <c r="P188" s="34" t="s">
        <v>1148</v>
      </c>
    </row>
    <row r="189" spans="1:16" s="33" customFormat="1">
      <c r="A189" s="32">
        <v>38532</v>
      </c>
      <c r="B189" s="33" t="s">
        <v>1224</v>
      </c>
      <c r="C189" s="33" t="s">
        <v>1226</v>
      </c>
      <c r="D189" s="34">
        <v>1</v>
      </c>
      <c r="E189" s="37">
        <v>13</v>
      </c>
      <c r="F189" s="33" t="s">
        <v>888</v>
      </c>
      <c r="G189" s="33" t="s">
        <v>862</v>
      </c>
      <c r="H189" s="33" t="s">
        <v>1444</v>
      </c>
      <c r="I189" s="33" t="s">
        <v>1445</v>
      </c>
      <c r="J189" s="33" t="s">
        <v>1446</v>
      </c>
      <c r="L189" s="33" t="s">
        <v>886</v>
      </c>
      <c r="M189" s="33" t="s">
        <v>877</v>
      </c>
      <c r="N189" s="33">
        <v>8</v>
      </c>
      <c r="O189" s="35">
        <v>0.14879999999999999</v>
      </c>
      <c r="P189" s="34" t="s">
        <v>1148</v>
      </c>
    </row>
    <row r="190" spans="1:16" s="33" customFormat="1">
      <c r="A190" s="32">
        <v>38533</v>
      </c>
      <c r="B190" s="33" t="s">
        <v>1224</v>
      </c>
      <c r="C190" s="33" t="s">
        <v>1226</v>
      </c>
      <c r="D190" s="34">
        <v>4</v>
      </c>
      <c r="E190" s="37">
        <v>16</v>
      </c>
      <c r="F190" s="33" t="s">
        <v>845</v>
      </c>
      <c r="G190" s="33" t="s">
        <v>862</v>
      </c>
      <c r="H190" s="33" t="s">
        <v>1444</v>
      </c>
      <c r="I190" s="33" t="s">
        <v>1445</v>
      </c>
      <c r="J190" s="33" t="s">
        <v>1446</v>
      </c>
      <c r="L190" s="33" t="s">
        <v>886</v>
      </c>
      <c r="M190" s="33" t="s">
        <v>877</v>
      </c>
      <c r="N190" s="33">
        <v>9</v>
      </c>
      <c r="O190" s="35">
        <v>0.11210000000000001</v>
      </c>
      <c r="P190" s="34" t="s">
        <v>1148</v>
      </c>
    </row>
    <row r="191" spans="1:16" s="33" customFormat="1">
      <c r="A191" s="32">
        <v>38534</v>
      </c>
      <c r="B191" s="33" t="s">
        <v>1224</v>
      </c>
      <c r="C191" s="33" t="s">
        <v>1227</v>
      </c>
      <c r="D191" s="34">
        <v>1</v>
      </c>
      <c r="E191" s="37">
        <v>31</v>
      </c>
      <c r="F191" s="33" t="s">
        <v>888</v>
      </c>
      <c r="G191" s="33" t="s">
        <v>862</v>
      </c>
      <c r="H191" s="33" t="s">
        <v>1444</v>
      </c>
      <c r="I191" s="33" t="s">
        <v>1445</v>
      </c>
      <c r="J191" s="33" t="s">
        <v>1446</v>
      </c>
      <c r="L191" s="33" t="s">
        <v>886</v>
      </c>
      <c r="M191" s="33" t="s">
        <v>877</v>
      </c>
      <c r="N191" s="33">
        <v>2</v>
      </c>
      <c r="O191" s="35">
        <v>1.15E-2</v>
      </c>
      <c r="P191" s="34" t="s">
        <v>1148</v>
      </c>
    </row>
    <row r="192" spans="1:16" s="33" customFormat="1">
      <c r="A192" s="32">
        <v>38534</v>
      </c>
      <c r="B192" s="33" t="s">
        <v>1224</v>
      </c>
      <c r="C192" s="33" t="s">
        <v>1227</v>
      </c>
      <c r="D192" s="34">
        <v>2</v>
      </c>
      <c r="E192" s="37">
        <v>32</v>
      </c>
      <c r="F192" s="33" t="s">
        <v>1074</v>
      </c>
      <c r="G192" s="33" t="s">
        <v>862</v>
      </c>
      <c r="H192" s="33" t="s">
        <v>1444</v>
      </c>
      <c r="I192" s="33" t="s">
        <v>1445</v>
      </c>
      <c r="J192" s="33" t="s">
        <v>1446</v>
      </c>
      <c r="L192" s="33" t="s">
        <v>886</v>
      </c>
      <c r="M192" s="33" t="s">
        <v>877</v>
      </c>
      <c r="N192" s="33">
        <v>20</v>
      </c>
      <c r="O192" s="35">
        <v>0.123</v>
      </c>
      <c r="P192" s="34" t="s">
        <v>1148</v>
      </c>
    </row>
    <row r="193" spans="1:16" s="33" customFormat="1">
      <c r="A193" s="32">
        <v>38534</v>
      </c>
      <c r="B193" s="33" t="s">
        <v>1224</v>
      </c>
      <c r="C193" s="33" t="s">
        <v>1227</v>
      </c>
      <c r="D193" s="34">
        <v>9</v>
      </c>
      <c r="E193" s="37">
        <v>39</v>
      </c>
      <c r="F193" s="33" t="s">
        <v>1134</v>
      </c>
      <c r="G193" s="33" t="s">
        <v>863</v>
      </c>
      <c r="H193" s="33" t="s">
        <v>1444</v>
      </c>
      <c r="I193" s="33" t="s">
        <v>1445</v>
      </c>
      <c r="J193" s="33" t="s">
        <v>1446</v>
      </c>
      <c r="L193" s="33" t="s">
        <v>886</v>
      </c>
      <c r="M193" s="33" t="s">
        <v>877</v>
      </c>
      <c r="N193" s="33">
        <v>25</v>
      </c>
      <c r="O193" s="35">
        <v>0</v>
      </c>
      <c r="P193" s="34" t="s">
        <v>1148</v>
      </c>
    </row>
    <row r="194" spans="1:16" s="33" customFormat="1">
      <c r="A194" s="32">
        <v>38534</v>
      </c>
      <c r="B194" s="33" t="s">
        <v>1224</v>
      </c>
      <c r="C194" s="33" t="s">
        <v>1227</v>
      </c>
      <c r="D194" s="34">
        <v>10</v>
      </c>
      <c r="E194" s="37">
        <v>40</v>
      </c>
      <c r="F194" s="33" t="s">
        <v>1138</v>
      </c>
      <c r="G194" s="33" t="s">
        <v>862</v>
      </c>
      <c r="H194" s="33" t="s">
        <v>1444</v>
      </c>
      <c r="I194" s="33" t="s">
        <v>1445</v>
      </c>
      <c r="J194" s="33" t="s">
        <v>1446</v>
      </c>
      <c r="L194" s="33" t="s">
        <v>886</v>
      </c>
      <c r="M194" s="33" t="s">
        <v>877</v>
      </c>
      <c r="N194" s="33">
        <v>4</v>
      </c>
      <c r="O194" s="35">
        <v>9.2999999999999992E-3</v>
      </c>
      <c r="P194" s="34" t="s">
        <v>1148</v>
      </c>
    </row>
    <row r="195" spans="1:16" s="33" customFormat="1">
      <c r="A195" s="32">
        <v>38534</v>
      </c>
      <c r="B195" s="33" t="s">
        <v>1224</v>
      </c>
      <c r="C195" s="33" t="s">
        <v>1227</v>
      </c>
      <c r="D195" s="34">
        <v>12</v>
      </c>
      <c r="E195" s="37">
        <v>42</v>
      </c>
      <c r="F195" s="33" t="s">
        <v>951</v>
      </c>
      <c r="G195" s="33" t="s">
        <v>862</v>
      </c>
      <c r="H195" s="33" t="s">
        <v>1444</v>
      </c>
      <c r="I195" s="33" t="s">
        <v>1445</v>
      </c>
      <c r="J195" s="33" t="s">
        <v>1446</v>
      </c>
      <c r="L195" s="33" t="s">
        <v>886</v>
      </c>
      <c r="M195" s="33" t="s">
        <v>877</v>
      </c>
      <c r="N195" s="33">
        <v>13</v>
      </c>
      <c r="O195" s="35">
        <v>0.2109</v>
      </c>
      <c r="P195" s="34" t="s">
        <v>1148</v>
      </c>
    </row>
    <row r="196" spans="1:16" s="33" customFormat="1">
      <c r="A196" s="32">
        <v>38534</v>
      </c>
      <c r="B196" s="33" t="s">
        <v>1224</v>
      </c>
      <c r="C196" s="33" t="s">
        <v>1227</v>
      </c>
      <c r="D196" s="34">
        <v>13</v>
      </c>
      <c r="E196" s="37">
        <v>43</v>
      </c>
      <c r="F196" s="33" t="s">
        <v>954</v>
      </c>
      <c r="G196" s="33" t="s">
        <v>862</v>
      </c>
      <c r="H196" s="33" t="s">
        <v>1444</v>
      </c>
      <c r="I196" s="33" t="s">
        <v>1445</v>
      </c>
      <c r="J196" s="33" t="s">
        <v>1446</v>
      </c>
      <c r="L196" s="33" t="s">
        <v>886</v>
      </c>
      <c r="M196" s="33" t="s">
        <v>877</v>
      </c>
      <c r="N196" s="33">
        <v>7</v>
      </c>
      <c r="O196" s="35">
        <v>0.11210000000000001</v>
      </c>
      <c r="P196" s="34" t="s">
        <v>1148</v>
      </c>
    </row>
    <row r="197" spans="1:16" s="33" customFormat="1">
      <c r="A197" s="32">
        <v>38583</v>
      </c>
      <c r="B197" s="33" t="s">
        <v>1228</v>
      </c>
      <c r="C197" s="33" t="s">
        <v>1229</v>
      </c>
      <c r="D197" s="34">
        <v>2</v>
      </c>
      <c r="E197" s="37">
        <v>47</v>
      </c>
      <c r="F197" s="33" t="s">
        <v>1230</v>
      </c>
      <c r="G197" s="33" t="s">
        <v>862</v>
      </c>
      <c r="H197" s="33" t="s">
        <v>1444</v>
      </c>
      <c r="I197" s="33" t="s">
        <v>1445</v>
      </c>
      <c r="J197" s="33" t="s">
        <v>1446</v>
      </c>
      <c r="L197" s="33" t="s">
        <v>886</v>
      </c>
      <c r="M197" s="33" t="s">
        <v>877</v>
      </c>
      <c r="N197" s="33">
        <v>4</v>
      </c>
      <c r="O197" s="35">
        <v>4.2700000000000002E-2</v>
      </c>
      <c r="P197" s="34" t="s">
        <v>1148</v>
      </c>
    </row>
    <row r="198" spans="1:16" s="33" customFormat="1">
      <c r="A198" s="32">
        <v>38585</v>
      </c>
      <c r="B198" s="33" t="s">
        <v>1228</v>
      </c>
      <c r="C198" s="33" t="s">
        <v>1229</v>
      </c>
      <c r="D198" s="34">
        <v>6</v>
      </c>
      <c r="E198" s="37">
        <v>51</v>
      </c>
      <c r="F198" s="33" t="s">
        <v>1194</v>
      </c>
      <c r="G198" s="33" t="s">
        <v>862</v>
      </c>
      <c r="H198" s="33" t="s">
        <v>1444</v>
      </c>
      <c r="I198" s="33" t="s">
        <v>1445</v>
      </c>
      <c r="J198" s="33" t="s">
        <v>1446</v>
      </c>
      <c r="L198" s="33" t="s">
        <v>886</v>
      </c>
      <c r="M198" s="33" t="s">
        <v>877</v>
      </c>
      <c r="N198" s="33">
        <v>16</v>
      </c>
      <c r="O198" s="35">
        <v>0.32240000000000002</v>
      </c>
      <c r="P198" s="34" t="s">
        <v>1148</v>
      </c>
    </row>
    <row r="199" spans="1:16" s="33" customFormat="1">
      <c r="A199" s="32">
        <v>38585</v>
      </c>
      <c r="B199" s="33" t="s">
        <v>1228</v>
      </c>
      <c r="C199" s="33" t="s">
        <v>1229</v>
      </c>
      <c r="D199" s="34">
        <v>7</v>
      </c>
      <c r="E199" s="37">
        <v>52</v>
      </c>
      <c r="F199" s="33" t="s">
        <v>1198</v>
      </c>
      <c r="G199" s="33" t="s">
        <v>862</v>
      </c>
      <c r="H199" s="33" t="s">
        <v>1444</v>
      </c>
      <c r="I199" s="33" t="s">
        <v>1445</v>
      </c>
      <c r="J199" s="33" t="s">
        <v>1446</v>
      </c>
      <c r="L199" s="33" t="s">
        <v>886</v>
      </c>
      <c r="M199" s="33" t="s">
        <v>877</v>
      </c>
      <c r="N199" s="33">
        <v>14</v>
      </c>
      <c r="O199" s="35">
        <v>0.40110000000000001</v>
      </c>
      <c r="P199" s="34" t="s">
        <v>1148</v>
      </c>
    </row>
    <row r="200" spans="1:16" s="33" customFormat="1">
      <c r="A200" s="32">
        <v>38585</v>
      </c>
      <c r="B200" s="33" t="s">
        <v>1228</v>
      </c>
      <c r="C200" s="33" t="s">
        <v>1229</v>
      </c>
      <c r="D200" s="34">
        <v>8</v>
      </c>
      <c r="E200" s="37">
        <v>53</v>
      </c>
      <c r="F200" s="33" t="s">
        <v>1202</v>
      </c>
      <c r="G200" s="33" t="s">
        <v>862</v>
      </c>
      <c r="H200" s="33" t="s">
        <v>1444</v>
      </c>
      <c r="I200" s="33" t="s">
        <v>1445</v>
      </c>
      <c r="J200" s="33" t="s">
        <v>1446</v>
      </c>
      <c r="L200" s="33" t="s">
        <v>886</v>
      </c>
      <c r="M200" s="33" t="s">
        <v>877</v>
      </c>
      <c r="N200" s="33">
        <v>7</v>
      </c>
      <c r="O200" s="35">
        <v>0.25170000000000003</v>
      </c>
      <c r="P200" s="34" t="s">
        <v>1148</v>
      </c>
    </row>
    <row r="201" spans="1:16" s="33" customFormat="1">
      <c r="A201" s="32">
        <v>38585</v>
      </c>
      <c r="B201" s="33" t="s">
        <v>1228</v>
      </c>
      <c r="C201" s="33" t="s">
        <v>1229</v>
      </c>
      <c r="D201" s="34">
        <v>9</v>
      </c>
      <c r="E201" s="37">
        <v>54</v>
      </c>
      <c r="F201" s="33" t="s">
        <v>1207</v>
      </c>
      <c r="G201" s="33" t="s">
        <v>862</v>
      </c>
      <c r="H201" s="33" t="s">
        <v>1444</v>
      </c>
      <c r="I201" s="33" t="s">
        <v>1445</v>
      </c>
      <c r="J201" s="33" t="s">
        <v>1446</v>
      </c>
      <c r="L201" s="33" t="s">
        <v>886</v>
      </c>
      <c r="M201" s="33" t="s">
        <v>877</v>
      </c>
      <c r="N201" s="33">
        <v>7</v>
      </c>
      <c r="O201" s="35">
        <v>6.8400000000000002E-2</v>
      </c>
      <c r="P201" s="34" t="s">
        <v>1148</v>
      </c>
    </row>
    <row r="202" spans="1:16" s="33" customFormat="1">
      <c r="A202" s="32">
        <v>38584</v>
      </c>
      <c r="B202" s="33" t="s">
        <v>1228</v>
      </c>
      <c r="C202" s="33" t="s">
        <v>1231</v>
      </c>
      <c r="D202" s="34">
        <v>1</v>
      </c>
      <c r="E202" s="37">
        <v>55</v>
      </c>
      <c r="F202" s="33" t="s">
        <v>976</v>
      </c>
      <c r="G202" s="33" t="s">
        <v>862</v>
      </c>
      <c r="H202" s="33" t="s">
        <v>1444</v>
      </c>
      <c r="I202" s="33" t="s">
        <v>1445</v>
      </c>
      <c r="J202" s="33" t="s">
        <v>1446</v>
      </c>
      <c r="L202" s="33" t="s">
        <v>886</v>
      </c>
      <c r="M202" s="33" t="s">
        <v>877</v>
      </c>
      <c r="N202" s="33">
        <v>51</v>
      </c>
      <c r="O202" s="35">
        <v>1.3839999999999999</v>
      </c>
      <c r="P202" s="34" t="s">
        <v>1148</v>
      </c>
    </row>
    <row r="203" spans="1:16" s="33" customFormat="1">
      <c r="A203" s="32">
        <v>38584</v>
      </c>
      <c r="B203" s="33" t="s">
        <v>1228</v>
      </c>
      <c r="C203" s="33" t="s">
        <v>1231</v>
      </c>
      <c r="D203" s="34">
        <v>2</v>
      </c>
      <c r="E203" s="37">
        <v>56</v>
      </c>
      <c r="F203" s="33" t="s">
        <v>1188</v>
      </c>
      <c r="G203" s="33" t="s">
        <v>862</v>
      </c>
      <c r="H203" s="33" t="s">
        <v>1444</v>
      </c>
      <c r="I203" s="33" t="s">
        <v>1445</v>
      </c>
      <c r="J203" s="33" t="s">
        <v>1446</v>
      </c>
      <c r="L203" s="33" t="s">
        <v>886</v>
      </c>
      <c r="M203" s="33" t="s">
        <v>877</v>
      </c>
      <c r="N203" s="33">
        <v>18</v>
      </c>
      <c r="O203" s="35">
        <v>0.51600000000000001</v>
      </c>
      <c r="P203" s="34" t="s">
        <v>1148</v>
      </c>
    </row>
    <row r="204" spans="1:16" s="33" customFormat="1">
      <c r="A204" s="32">
        <v>38584</v>
      </c>
      <c r="B204" s="33" t="s">
        <v>1228</v>
      </c>
      <c r="C204" s="33" t="s">
        <v>1231</v>
      </c>
      <c r="D204" s="34">
        <v>3</v>
      </c>
      <c r="E204" s="37">
        <v>57</v>
      </c>
      <c r="F204" s="33" t="s">
        <v>1182</v>
      </c>
      <c r="G204" s="33" t="s">
        <v>862</v>
      </c>
      <c r="H204" s="33" t="s">
        <v>1444</v>
      </c>
      <c r="I204" s="33" t="s">
        <v>1445</v>
      </c>
      <c r="J204" s="33" t="s">
        <v>1446</v>
      </c>
      <c r="L204" s="33" t="s">
        <v>886</v>
      </c>
      <c r="M204" s="33" t="s">
        <v>877</v>
      </c>
      <c r="N204" s="33">
        <v>12</v>
      </c>
      <c r="O204" s="35">
        <v>3.0499999999999999E-2</v>
      </c>
      <c r="P204" s="34" t="s">
        <v>1148</v>
      </c>
    </row>
    <row r="205" spans="1:16" s="33" customFormat="1">
      <c r="A205" s="32">
        <v>38584</v>
      </c>
      <c r="B205" s="33" t="s">
        <v>1228</v>
      </c>
      <c r="C205" s="33" t="s">
        <v>1231</v>
      </c>
      <c r="D205" s="34">
        <v>4</v>
      </c>
      <c r="E205" s="37">
        <v>58</v>
      </c>
      <c r="F205" s="33" t="s">
        <v>1190</v>
      </c>
      <c r="G205" s="33" t="s">
        <v>862</v>
      </c>
      <c r="H205" s="33" t="s">
        <v>1444</v>
      </c>
      <c r="I205" s="33" t="s">
        <v>1445</v>
      </c>
      <c r="J205" s="33" t="s">
        <v>1446</v>
      </c>
      <c r="L205" s="33" t="s">
        <v>886</v>
      </c>
      <c r="M205" s="33" t="s">
        <v>877</v>
      </c>
      <c r="N205" s="33">
        <v>25</v>
      </c>
      <c r="O205" s="35">
        <v>0.86950000000000005</v>
      </c>
      <c r="P205" s="34" t="s">
        <v>1148</v>
      </c>
    </row>
    <row r="206" spans="1:16" s="33" customFormat="1">
      <c r="A206" s="32">
        <v>38586</v>
      </c>
      <c r="B206" s="33" t="s">
        <v>1228</v>
      </c>
      <c r="C206" s="33" t="s">
        <v>1231</v>
      </c>
      <c r="D206" s="34">
        <v>9</v>
      </c>
      <c r="E206" s="37">
        <v>63</v>
      </c>
      <c r="F206" s="33" t="s">
        <v>1181</v>
      </c>
      <c r="G206" s="33" t="s">
        <v>862</v>
      </c>
      <c r="H206" s="33" t="s">
        <v>1444</v>
      </c>
      <c r="I206" s="33" t="s">
        <v>1445</v>
      </c>
      <c r="J206" s="33" t="s">
        <v>1446</v>
      </c>
      <c r="L206" s="33" t="s">
        <v>886</v>
      </c>
      <c r="M206" s="33" t="s">
        <v>877</v>
      </c>
      <c r="N206" s="33">
        <v>18</v>
      </c>
      <c r="O206" s="35">
        <v>0.60719999999999996</v>
      </c>
      <c r="P206" s="34" t="s">
        <v>1148</v>
      </c>
    </row>
    <row r="207" spans="1:16" s="33" customFormat="1">
      <c r="A207" s="32">
        <v>38581</v>
      </c>
      <c r="B207" s="33" t="s">
        <v>1228</v>
      </c>
      <c r="C207" s="33" t="s">
        <v>1232</v>
      </c>
      <c r="D207" s="34">
        <v>4</v>
      </c>
      <c r="E207" s="37">
        <v>69</v>
      </c>
      <c r="F207" s="33" t="s">
        <v>1222</v>
      </c>
      <c r="G207" s="33" t="s">
        <v>862</v>
      </c>
      <c r="H207" s="33" t="s">
        <v>1444</v>
      </c>
      <c r="I207" s="33" t="s">
        <v>1445</v>
      </c>
      <c r="J207" s="33" t="s">
        <v>1446</v>
      </c>
      <c r="L207" s="33" t="s">
        <v>886</v>
      </c>
      <c r="M207" s="33" t="s">
        <v>877</v>
      </c>
      <c r="N207" s="33">
        <v>5</v>
      </c>
      <c r="O207" s="35">
        <v>0.13150000000000001</v>
      </c>
      <c r="P207" s="34" t="s">
        <v>1148</v>
      </c>
    </row>
    <row r="208" spans="1:16" s="33" customFormat="1">
      <c r="A208" s="32">
        <v>38581</v>
      </c>
      <c r="B208" s="33" t="s">
        <v>1228</v>
      </c>
      <c r="C208" s="33" t="s">
        <v>1232</v>
      </c>
      <c r="D208" s="34">
        <v>5</v>
      </c>
      <c r="E208" s="37">
        <v>70</v>
      </c>
      <c r="F208" s="33" t="s">
        <v>1217</v>
      </c>
      <c r="G208" s="33" t="s">
        <v>862</v>
      </c>
      <c r="H208" s="33" t="s">
        <v>1444</v>
      </c>
      <c r="I208" s="33" t="s">
        <v>1445</v>
      </c>
      <c r="J208" s="33" t="s">
        <v>1446</v>
      </c>
      <c r="L208" s="33" t="s">
        <v>886</v>
      </c>
      <c r="M208" s="33" t="s">
        <v>877</v>
      </c>
      <c r="N208" s="33">
        <v>2</v>
      </c>
      <c r="O208" s="35">
        <v>1.12E-2</v>
      </c>
      <c r="P208" s="34" t="s">
        <v>1148</v>
      </c>
    </row>
    <row r="209" spans="1:16" s="33" customFormat="1">
      <c r="A209" s="32">
        <v>38581</v>
      </c>
      <c r="B209" s="33" t="s">
        <v>1228</v>
      </c>
      <c r="C209" s="33" t="s">
        <v>1232</v>
      </c>
      <c r="D209" s="34">
        <v>6</v>
      </c>
      <c r="E209" s="37">
        <v>71</v>
      </c>
      <c r="F209" s="33" t="s">
        <v>1220</v>
      </c>
      <c r="G209" s="33" t="s">
        <v>862</v>
      </c>
      <c r="H209" s="33" t="s">
        <v>1444</v>
      </c>
      <c r="I209" s="33" t="s">
        <v>1445</v>
      </c>
      <c r="J209" s="33" t="s">
        <v>1446</v>
      </c>
      <c r="L209" s="33" t="s">
        <v>886</v>
      </c>
      <c r="M209" s="33" t="s">
        <v>877</v>
      </c>
      <c r="N209" s="33">
        <v>3</v>
      </c>
      <c r="O209" s="35">
        <v>0.62570000000000003</v>
      </c>
      <c r="P209" s="34" t="s">
        <v>1148</v>
      </c>
    </row>
    <row r="210" spans="1:16" s="33" customFormat="1">
      <c r="A210" s="32">
        <v>38583</v>
      </c>
      <c r="B210" s="33" t="s">
        <v>1228</v>
      </c>
      <c r="C210" s="33" t="s">
        <v>1232</v>
      </c>
      <c r="D210" s="34">
        <v>11</v>
      </c>
      <c r="E210" s="37">
        <v>76</v>
      </c>
      <c r="F210" s="33" t="s">
        <v>1233</v>
      </c>
      <c r="G210" s="33" t="s">
        <v>862</v>
      </c>
      <c r="H210" s="33" t="s">
        <v>1444</v>
      </c>
      <c r="I210" s="33" t="s">
        <v>1445</v>
      </c>
      <c r="J210" s="33" t="s">
        <v>1446</v>
      </c>
      <c r="L210" s="33" t="s">
        <v>886</v>
      </c>
      <c r="M210" s="33" t="s">
        <v>877</v>
      </c>
      <c r="N210" s="33">
        <v>30</v>
      </c>
      <c r="O210" s="35">
        <v>0.81370000000000031</v>
      </c>
      <c r="P210" s="34" t="s">
        <v>1148</v>
      </c>
    </row>
    <row r="211" spans="1:16" s="33" customFormat="1">
      <c r="A211" s="32">
        <v>38583</v>
      </c>
      <c r="B211" s="33" t="s">
        <v>1228</v>
      </c>
      <c r="C211" s="33" t="s">
        <v>1232</v>
      </c>
      <c r="D211" s="34">
        <v>12</v>
      </c>
      <c r="E211" s="37">
        <v>77</v>
      </c>
      <c r="F211" s="33" t="s">
        <v>1234</v>
      </c>
      <c r="G211" s="33" t="s">
        <v>862</v>
      </c>
      <c r="H211" s="33" t="s">
        <v>1444</v>
      </c>
      <c r="I211" s="33" t="s">
        <v>1445</v>
      </c>
      <c r="J211" s="33" t="s">
        <v>1446</v>
      </c>
      <c r="L211" s="33" t="s">
        <v>886</v>
      </c>
      <c r="M211" s="33" t="s">
        <v>877</v>
      </c>
      <c r="N211" s="33">
        <v>41</v>
      </c>
      <c r="O211" s="35">
        <v>0.59509999999999996</v>
      </c>
      <c r="P211" s="34" t="s">
        <v>1148</v>
      </c>
    </row>
    <row r="212" spans="1:16" s="33" customFormat="1">
      <c r="A212" s="32">
        <v>38583</v>
      </c>
      <c r="B212" s="33" t="s">
        <v>1228</v>
      </c>
      <c r="C212" s="33" t="s">
        <v>1232</v>
      </c>
      <c r="D212" s="34">
        <v>13</v>
      </c>
      <c r="E212" s="37">
        <v>78</v>
      </c>
      <c r="F212" s="33" t="s">
        <v>1235</v>
      </c>
      <c r="G212" s="33" t="s">
        <v>862</v>
      </c>
      <c r="H212" s="33" t="s">
        <v>1444</v>
      </c>
      <c r="I212" s="33" t="s">
        <v>1445</v>
      </c>
      <c r="J212" s="33" t="s">
        <v>1446</v>
      </c>
      <c r="L212" s="33" t="s">
        <v>886</v>
      </c>
      <c r="M212" s="33" t="s">
        <v>877</v>
      </c>
      <c r="N212" s="33">
        <v>35</v>
      </c>
      <c r="O212" s="35">
        <v>1.2047000000000001</v>
      </c>
      <c r="P212" s="34" t="s">
        <v>1148</v>
      </c>
    </row>
    <row r="213" spans="1:16" s="33" customFormat="1">
      <c r="A213" s="32">
        <v>38583</v>
      </c>
      <c r="B213" s="33" t="s">
        <v>1228</v>
      </c>
      <c r="C213" s="33" t="s">
        <v>1229</v>
      </c>
      <c r="D213" s="34">
        <v>2</v>
      </c>
      <c r="E213" s="37">
        <v>47</v>
      </c>
      <c r="F213" s="33" t="s">
        <v>1230</v>
      </c>
      <c r="G213" s="33" t="s">
        <v>975</v>
      </c>
      <c r="H213" s="33" t="s">
        <v>1348</v>
      </c>
      <c r="I213" s="33" t="s">
        <v>1349</v>
      </c>
      <c r="J213" s="33" t="s">
        <v>1350</v>
      </c>
      <c r="L213" s="33" t="s">
        <v>886</v>
      </c>
      <c r="M213" s="33" t="s">
        <v>877</v>
      </c>
      <c r="N213" s="33">
        <v>2</v>
      </c>
      <c r="O213" s="35">
        <v>2.8400000000000002E-2</v>
      </c>
      <c r="P213" s="34" t="s">
        <v>1148</v>
      </c>
    </row>
    <row r="214" spans="1:16" s="33" customFormat="1">
      <c r="A214" s="32">
        <v>38585</v>
      </c>
      <c r="B214" s="33" t="s">
        <v>1228</v>
      </c>
      <c r="C214" s="33" t="s">
        <v>1229</v>
      </c>
      <c r="D214" s="34">
        <v>8</v>
      </c>
      <c r="E214" s="37">
        <v>53</v>
      </c>
      <c r="F214" s="33" t="s">
        <v>1202</v>
      </c>
      <c r="G214" s="33" t="s">
        <v>975</v>
      </c>
      <c r="H214" s="33" t="s">
        <v>1348</v>
      </c>
      <c r="I214" s="33" t="s">
        <v>1349</v>
      </c>
      <c r="J214" s="33" t="s">
        <v>1350</v>
      </c>
      <c r="L214" s="33" t="s">
        <v>886</v>
      </c>
      <c r="M214" s="33" t="s">
        <v>877</v>
      </c>
      <c r="N214" s="33">
        <v>1</v>
      </c>
      <c r="O214" s="35">
        <v>7.7500000000000124E-2</v>
      </c>
      <c r="P214" s="34" t="s">
        <v>1148</v>
      </c>
    </row>
    <row r="215" spans="1:16" s="33" customFormat="1">
      <c r="A215" s="32">
        <v>38585</v>
      </c>
      <c r="B215" s="33" t="s">
        <v>1228</v>
      </c>
      <c r="C215" s="33" t="s">
        <v>1229</v>
      </c>
      <c r="D215" s="34">
        <v>9</v>
      </c>
      <c r="E215" s="37">
        <v>54</v>
      </c>
      <c r="F215" s="33" t="s">
        <v>1207</v>
      </c>
      <c r="G215" s="33" t="s">
        <v>975</v>
      </c>
      <c r="H215" s="33" t="s">
        <v>1348</v>
      </c>
      <c r="I215" s="33" t="s">
        <v>1349</v>
      </c>
      <c r="J215" s="33" t="s">
        <v>1350</v>
      </c>
      <c r="L215" s="33" t="s">
        <v>886</v>
      </c>
      <c r="M215" s="33" t="s">
        <v>877</v>
      </c>
      <c r="N215" s="33">
        <v>1</v>
      </c>
      <c r="O215" s="35">
        <v>5.1200000000000002E-2</v>
      </c>
      <c r="P215" s="34" t="s">
        <v>1148</v>
      </c>
    </row>
    <row r="216" spans="1:16" s="33" customFormat="1">
      <c r="A216" s="32">
        <v>38584</v>
      </c>
      <c r="B216" s="33" t="s">
        <v>1228</v>
      </c>
      <c r="C216" s="33" t="s">
        <v>1231</v>
      </c>
      <c r="D216" s="34">
        <v>1</v>
      </c>
      <c r="E216" s="37">
        <v>55</v>
      </c>
      <c r="F216" s="33" t="s">
        <v>976</v>
      </c>
      <c r="G216" s="33" t="s">
        <v>975</v>
      </c>
      <c r="H216" s="33" t="s">
        <v>1348</v>
      </c>
      <c r="I216" s="33" t="s">
        <v>1349</v>
      </c>
      <c r="J216" s="33" t="s">
        <v>1350</v>
      </c>
      <c r="L216" s="33" t="s">
        <v>886</v>
      </c>
      <c r="M216" s="33" t="s">
        <v>877</v>
      </c>
      <c r="N216" s="33">
        <v>2</v>
      </c>
      <c r="O216" s="35">
        <v>1.6199999999999999E-2</v>
      </c>
      <c r="P216" s="34" t="s">
        <v>1148</v>
      </c>
    </row>
    <row r="217" spans="1:16" s="33" customFormat="1">
      <c r="A217" s="32">
        <v>38584</v>
      </c>
      <c r="B217" s="33" t="s">
        <v>1228</v>
      </c>
      <c r="C217" s="33" t="s">
        <v>1231</v>
      </c>
      <c r="D217" s="34">
        <v>2</v>
      </c>
      <c r="E217" s="37">
        <v>56</v>
      </c>
      <c r="F217" s="33" t="s">
        <v>1188</v>
      </c>
      <c r="G217" s="33" t="s">
        <v>975</v>
      </c>
      <c r="H217" s="33" t="s">
        <v>1348</v>
      </c>
      <c r="I217" s="33" t="s">
        <v>1349</v>
      </c>
      <c r="J217" s="33" t="s">
        <v>1350</v>
      </c>
      <c r="L217" s="33" t="s">
        <v>886</v>
      </c>
      <c r="M217" s="33" t="s">
        <v>877</v>
      </c>
      <c r="N217" s="33">
        <v>1</v>
      </c>
      <c r="O217" s="35">
        <v>0.1454</v>
      </c>
      <c r="P217" s="34" t="s">
        <v>1148</v>
      </c>
    </row>
    <row r="218" spans="1:16" s="33" customFormat="1">
      <c r="A218" s="32">
        <v>38584</v>
      </c>
      <c r="B218" s="33" t="s">
        <v>1228</v>
      </c>
      <c r="C218" s="33" t="s">
        <v>1231</v>
      </c>
      <c r="D218" s="34">
        <v>3</v>
      </c>
      <c r="E218" s="37">
        <v>57</v>
      </c>
      <c r="F218" s="33" t="s">
        <v>1182</v>
      </c>
      <c r="G218" s="33" t="s">
        <v>975</v>
      </c>
      <c r="H218" s="33" t="s">
        <v>1348</v>
      </c>
      <c r="I218" s="33" t="s">
        <v>1349</v>
      </c>
      <c r="J218" s="33" t="s">
        <v>1350</v>
      </c>
      <c r="L218" s="33" t="s">
        <v>886</v>
      </c>
      <c r="M218" s="33" t="s">
        <v>877</v>
      </c>
      <c r="N218" s="33">
        <v>1</v>
      </c>
      <c r="O218" s="35">
        <v>2.8E-3</v>
      </c>
      <c r="P218" s="34" t="s">
        <v>1148</v>
      </c>
    </row>
    <row r="219" spans="1:16" s="33" customFormat="1">
      <c r="A219" s="32">
        <v>38584</v>
      </c>
      <c r="B219" s="33" t="s">
        <v>1228</v>
      </c>
      <c r="C219" s="33" t="s">
        <v>1231</v>
      </c>
      <c r="D219" s="34">
        <v>4</v>
      </c>
      <c r="E219" s="37">
        <v>58</v>
      </c>
      <c r="F219" s="33" t="s">
        <v>1190</v>
      </c>
      <c r="G219" s="33" t="s">
        <v>975</v>
      </c>
      <c r="H219" s="33" t="s">
        <v>1348</v>
      </c>
      <c r="I219" s="33" t="s">
        <v>1349</v>
      </c>
      <c r="J219" s="33" t="s">
        <v>1350</v>
      </c>
      <c r="L219" s="33" t="s">
        <v>886</v>
      </c>
      <c r="M219" s="33" t="s">
        <v>877</v>
      </c>
      <c r="N219" s="33">
        <v>2</v>
      </c>
      <c r="O219" s="35">
        <v>5.3800000000000001E-2</v>
      </c>
      <c r="P219" s="34" t="s">
        <v>1148</v>
      </c>
    </row>
    <row r="220" spans="1:16" s="33" customFormat="1">
      <c r="A220" s="32">
        <v>38583</v>
      </c>
      <c r="B220" s="33" t="s">
        <v>1228</v>
      </c>
      <c r="C220" s="33" t="s">
        <v>1232</v>
      </c>
      <c r="D220" s="34">
        <v>11</v>
      </c>
      <c r="E220" s="37">
        <v>76</v>
      </c>
      <c r="F220" s="33" t="s">
        <v>1233</v>
      </c>
      <c r="G220" s="33" t="s">
        <v>975</v>
      </c>
      <c r="H220" s="33" t="s">
        <v>1348</v>
      </c>
      <c r="I220" s="33" t="s">
        <v>1349</v>
      </c>
      <c r="J220" s="33" t="s">
        <v>1350</v>
      </c>
      <c r="L220" s="33" t="s">
        <v>886</v>
      </c>
      <c r="M220" s="33" t="s">
        <v>877</v>
      </c>
      <c r="N220" s="33">
        <v>4</v>
      </c>
      <c r="O220" s="35">
        <v>0.43940000000000001</v>
      </c>
      <c r="P220" s="34" t="s">
        <v>1148</v>
      </c>
    </row>
    <row r="221" spans="1:16" s="33" customFormat="1">
      <c r="A221" s="32">
        <v>38583</v>
      </c>
      <c r="B221" s="33" t="s">
        <v>1228</v>
      </c>
      <c r="C221" s="33" t="s">
        <v>1232</v>
      </c>
      <c r="D221" s="34">
        <v>12</v>
      </c>
      <c r="E221" s="37">
        <v>77</v>
      </c>
      <c r="F221" s="33" t="s">
        <v>1234</v>
      </c>
      <c r="G221" s="33" t="s">
        <v>975</v>
      </c>
      <c r="H221" s="33" t="s">
        <v>1348</v>
      </c>
      <c r="I221" s="33" t="s">
        <v>1349</v>
      </c>
      <c r="J221" s="33" t="s">
        <v>1350</v>
      </c>
      <c r="L221" s="33" t="s">
        <v>886</v>
      </c>
      <c r="M221" s="33" t="s">
        <v>877</v>
      </c>
      <c r="N221" s="33">
        <v>1</v>
      </c>
      <c r="O221" s="35">
        <v>2.3400000000000001E-2</v>
      </c>
      <c r="P221" s="34" t="s">
        <v>1148</v>
      </c>
    </row>
    <row r="222" spans="1:16" s="33" customFormat="1">
      <c r="A222" s="32">
        <v>38583</v>
      </c>
      <c r="B222" s="33" t="s">
        <v>1228</v>
      </c>
      <c r="C222" s="33" t="s">
        <v>1232</v>
      </c>
      <c r="D222" s="34">
        <v>13</v>
      </c>
      <c r="E222" s="37">
        <v>78</v>
      </c>
      <c r="F222" s="33" t="s">
        <v>1235</v>
      </c>
      <c r="G222" s="33" t="s">
        <v>975</v>
      </c>
      <c r="H222" s="33" t="s">
        <v>1348</v>
      </c>
      <c r="I222" s="33" t="s">
        <v>1349</v>
      </c>
      <c r="J222" s="33" t="s">
        <v>1350</v>
      </c>
      <c r="L222" s="33" t="s">
        <v>886</v>
      </c>
      <c r="M222" s="33" t="s">
        <v>877</v>
      </c>
      <c r="N222" s="33">
        <v>6</v>
      </c>
      <c r="O222" s="35">
        <v>8.5500000000000007E-2</v>
      </c>
      <c r="P222" s="34" t="s">
        <v>1148</v>
      </c>
    </row>
    <row r="223" spans="1:16" s="33" customFormat="1">
      <c r="A223" s="32">
        <v>38535</v>
      </c>
      <c r="B223" s="33" t="s">
        <v>1224</v>
      </c>
      <c r="C223" s="33" t="s">
        <v>1225</v>
      </c>
      <c r="D223" s="34">
        <v>1</v>
      </c>
      <c r="E223" s="37">
        <v>1</v>
      </c>
      <c r="F223" s="33" t="s">
        <v>888</v>
      </c>
      <c r="G223" s="33" t="s">
        <v>864</v>
      </c>
      <c r="H223" s="33" t="s">
        <v>1448</v>
      </c>
      <c r="I223" s="33" t="s">
        <v>1449</v>
      </c>
      <c r="J223" s="33" t="s">
        <v>1450</v>
      </c>
      <c r="L223" s="33" t="s">
        <v>886</v>
      </c>
      <c r="M223" s="33" t="s">
        <v>877</v>
      </c>
      <c r="N223" s="33">
        <v>9</v>
      </c>
      <c r="O223" s="35">
        <v>8.6300000000000002E-2</v>
      </c>
      <c r="P223" s="34" t="s">
        <v>1148</v>
      </c>
    </row>
    <row r="224" spans="1:16" s="33" customFormat="1">
      <c r="A224" s="32">
        <v>38535</v>
      </c>
      <c r="B224" s="33" t="s">
        <v>1224</v>
      </c>
      <c r="C224" s="33" t="s">
        <v>1225</v>
      </c>
      <c r="D224" s="34">
        <v>2</v>
      </c>
      <c r="E224" s="37">
        <v>2</v>
      </c>
      <c r="F224" s="33" t="s">
        <v>1074</v>
      </c>
      <c r="G224" s="33" t="s">
        <v>864</v>
      </c>
      <c r="H224" s="33" t="s">
        <v>1448</v>
      </c>
      <c r="I224" s="33" t="s">
        <v>1449</v>
      </c>
      <c r="J224" s="33" t="s">
        <v>1450</v>
      </c>
      <c r="L224" s="33" t="s">
        <v>886</v>
      </c>
      <c r="M224" s="33" t="s">
        <v>877</v>
      </c>
      <c r="N224" s="33">
        <v>5</v>
      </c>
      <c r="O224" s="35">
        <v>6.8400000000000002E-2</v>
      </c>
      <c r="P224" s="34" t="s">
        <v>1148</v>
      </c>
    </row>
    <row r="225" spans="1:16" s="33" customFormat="1">
      <c r="A225" s="32">
        <v>38535</v>
      </c>
      <c r="B225" s="33" t="s">
        <v>1224</v>
      </c>
      <c r="C225" s="33" t="s">
        <v>1225</v>
      </c>
      <c r="D225" s="34">
        <v>3</v>
      </c>
      <c r="E225" s="37">
        <v>3</v>
      </c>
      <c r="F225" s="33" t="s">
        <v>1073</v>
      </c>
      <c r="G225" s="33" t="s">
        <v>864</v>
      </c>
      <c r="H225" s="33" t="s">
        <v>1448</v>
      </c>
      <c r="I225" s="33" t="s">
        <v>1449</v>
      </c>
      <c r="J225" s="33" t="s">
        <v>1450</v>
      </c>
      <c r="L225" s="33" t="s">
        <v>886</v>
      </c>
      <c r="M225" s="33" t="s">
        <v>877</v>
      </c>
      <c r="N225" s="33">
        <v>3</v>
      </c>
      <c r="O225" s="35">
        <v>5.8999999999999999E-3</v>
      </c>
      <c r="P225" s="34" t="s">
        <v>1148</v>
      </c>
    </row>
    <row r="226" spans="1:16" s="33" customFormat="1">
      <c r="A226" s="32">
        <v>38535</v>
      </c>
      <c r="B226" s="33" t="s">
        <v>1224</v>
      </c>
      <c r="C226" s="33" t="s">
        <v>1225</v>
      </c>
      <c r="D226" s="34">
        <v>4</v>
      </c>
      <c r="E226" s="37">
        <v>4</v>
      </c>
      <c r="F226" s="33" t="s">
        <v>845</v>
      </c>
      <c r="G226" s="33" t="s">
        <v>864</v>
      </c>
      <c r="H226" s="33" t="s">
        <v>1448</v>
      </c>
      <c r="I226" s="33" t="s">
        <v>1449</v>
      </c>
      <c r="J226" s="33" t="s">
        <v>1450</v>
      </c>
      <c r="L226" s="33" t="s">
        <v>886</v>
      </c>
      <c r="M226" s="33" t="s">
        <v>877</v>
      </c>
      <c r="N226" s="33">
        <v>2</v>
      </c>
      <c r="O226" s="35">
        <v>2.1399999999999999E-2</v>
      </c>
      <c r="P226" s="34" t="s">
        <v>1148</v>
      </c>
    </row>
    <row r="227" spans="1:16" s="33" customFormat="1">
      <c r="A227" s="32">
        <v>38535</v>
      </c>
      <c r="B227" s="33" t="s">
        <v>1224</v>
      </c>
      <c r="C227" s="33" t="s">
        <v>1225</v>
      </c>
      <c r="D227" s="34">
        <v>5</v>
      </c>
      <c r="E227" s="37">
        <v>5</v>
      </c>
      <c r="F227" s="33" t="s">
        <v>1089</v>
      </c>
      <c r="G227" s="33" t="s">
        <v>864</v>
      </c>
      <c r="H227" s="33" t="s">
        <v>1448</v>
      </c>
      <c r="I227" s="33" t="s">
        <v>1449</v>
      </c>
      <c r="J227" s="33" t="s">
        <v>1450</v>
      </c>
      <c r="L227" s="33" t="s">
        <v>886</v>
      </c>
      <c r="M227" s="33" t="s">
        <v>877</v>
      </c>
      <c r="N227" s="33">
        <v>10</v>
      </c>
      <c r="O227" s="35">
        <v>8.14E-2</v>
      </c>
      <c r="P227" s="34" t="s">
        <v>1148</v>
      </c>
    </row>
    <row r="228" spans="1:16" s="33" customFormat="1">
      <c r="A228" s="32">
        <v>38535</v>
      </c>
      <c r="B228" s="33" t="s">
        <v>1224</v>
      </c>
      <c r="C228" s="33" t="s">
        <v>1225</v>
      </c>
      <c r="D228" s="34">
        <v>6</v>
      </c>
      <c r="E228" s="37">
        <v>6</v>
      </c>
      <c r="F228" s="33" t="s">
        <v>1091</v>
      </c>
      <c r="G228" s="33" t="s">
        <v>864</v>
      </c>
      <c r="H228" s="33" t="s">
        <v>1448</v>
      </c>
      <c r="I228" s="33" t="s">
        <v>1449</v>
      </c>
      <c r="J228" s="33" t="s">
        <v>1450</v>
      </c>
      <c r="L228" s="33" t="s">
        <v>886</v>
      </c>
      <c r="M228" s="33" t="s">
        <v>877</v>
      </c>
      <c r="N228" s="33">
        <v>8</v>
      </c>
      <c r="O228" s="35">
        <v>2.2599999999999999E-2</v>
      </c>
      <c r="P228" s="34" t="s">
        <v>1148</v>
      </c>
    </row>
    <row r="229" spans="1:16" s="33" customFormat="1">
      <c r="A229" s="32">
        <v>38534</v>
      </c>
      <c r="B229" s="33" t="s">
        <v>1224</v>
      </c>
      <c r="C229" s="33" t="s">
        <v>1227</v>
      </c>
      <c r="D229" s="34">
        <v>9</v>
      </c>
      <c r="E229" s="37">
        <v>39</v>
      </c>
      <c r="F229" s="33" t="s">
        <v>1134</v>
      </c>
      <c r="G229" s="33" t="s">
        <v>865</v>
      </c>
      <c r="H229" s="33" t="s">
        <v>1448</v>
      </c>
      <c r="I229" s="33" t="s">
        <v>1449</v>
      </c>
      <c r="J229" s="33" t="s">
        <v>1450</v>
      </c>
      <c r="L229" s="33" t="s">
        <v>886</v>
      </c>
      <c r="M229" s="33" t="s">
        <v>877</v>
      </c>
      <c r="N229" s="33">
        <v>19</v>
      </c>
      <c r="O229" s="35">
        <v>4.4299999999999999E-2</v>
      </c>
      <c r="P229" s="34" t="s">
        <v>1148</v>
      </c>
    </row>
    <row r="230" spans="1:16" s="33" customFormat="1">
      <c r="A230" s="32">
        <v>38534</v>
      </c>
      <c r="B230" s="33" t="s">
        <v>1224</v>
      </c>
      <c r="C230" s="33" t="s">
        <v>1227</v>
      </c>
      <c r="D230" s="34">
        <v>10</v>
      </c>
      <c r="E230" s="37">
        <v>40</v>
      </c>
      <c r="F230" s="33" t="s">
        <v>1138</v>
      </c>
      <c r="G230" s="33" t="s">
        <v>864</v>
      </c>
      <c r="H230" s="33" t="s">
        <v>1448</v>
      </c>
      <c r="I230" s="33" t="s">
        <v>1449</v>
      </c>
      <c r="J230" s="33" t="s">
        <v>1450</v>
      </c>
      <c r="L230" s="33" t="s">
        <v>886</v>
      </c>
      <c r="M230" s="33" t="s">
        <v>877</v>
      </c>
      <c r="N230" s="33">
        <v>9</v>
      </c>
      <c r="O230" s="35">
        <v>2.52E-2</v>
      </c>
      <c r="P230" s="34" t="s">
        <v>1148</v>
      </c>
    </row>
    <row r="231" spans="1:16" s="33" customFormat="1">
      <c r="A231" s="32">
        <v>38534</v>
      </c>
      <c r="B231" s="33" t="s">
        <v>1224</v>
      </c>
      <c r="C231" s="33" t="s">
        <v>1227</v>
      </c>
      <c r="D231" s="34">
        <v>12</v>
      </c>
      <c r="E231" s="37">
        <v>42</v>
      </c>
      <c r="F231" s="33" t="s">
        <v>951</v>
      </c>
      <c r="G231" s="33" t="s">
        <v>864</v>
      </c>
      <c r="H231" s="33" t="s">
        <v>1448</v>
      </c>
      <c r="I231" s="33" t="s">
        <v>1449</v>
      </c>
      <c r="J231" s="33" t="s">
        <v>1450</v>
      </c>
      <c r="L231" s="33" t="s">
        <v>886</v>
      </c>
      <c r="M231" s="33" t="s">
        <v>877</v>
      </c>
      <c r="N231" s="33">
        <v>5</v>
      </c>
      <c r="O231" s="35">
        <v>2.3900000000000001E-2</v>
      </c>
      <c r="P231" s="34" t="s">
        <v>1148</v>
      </c>
    </row>
    <row r="232" spans="1:16" s="33" customFormat="1">
      <c r="A232" s="32">
        <v>38583</v>
      </c>
      <c r="B232" s="33" t="s">
        <v>1228</v>
      </c>
      <c r="C232" s="33" t="s">
        <v>1232</v>
      </c>
      <c r="D232" s="34">
        <v>11</v>
      </c>
      <c r="E232" s="37">
        <v>76</v>
      </c>
      <c r="F232" s="33" t="s">
        <v>1233</v>
      </c>
      <c r="G232" s="33" t="s">
        <v>864</v>
      </c>
      <c r="H232" s="33" t="s">
        <v>1448</v>
      </c>
      <c r="I232" s="33" t="s">
        <v>1449</v>
      </c>
      <c r="J232" s="33" t="s">
        <v>1450</v>
      </c>
      <c r="L232" s="33" t="s">
        <v>886</v>
      </c>
      <c r="M232" s="33" t="s">
        <v>877</v>
      </c>
      <c r="N232" s="33">
        <v>2</v>
      </c>
      <c r="O232" s="35">
        <v>0</v>
      </c>
      <c r="P232" s="34" t="s">
        <v>1148</v>
      </c>
    </row>
    <row r="233" spans="1:16" s="33" customFormat="1">
      <c r="A233" s="32">
        <v>38583</v>
      </c>
      <c r="B233" s="33" t="s">
        <v>1228</v>
      </c>
      <c r="C233" s="33" t="s">
        <v>1232</v>
      </c>
      <c r="D233" s="34">
        <v>12</v>
      </c>
      <c r="E233" s="37">
        <v>77</v>
      </c>
      <c r="F233" s="33" t="s">
        <v>1234</v>
      </c>
      <c r="G233" s="33" t="s">
        <v>864</v>
      </c>
      <c r="H233" s="33" t="s">
        <v>1448</v>
      </c>
      <c r="I233" s="33" t="s">
        <v>1449</v>
      </c>
      <c r="J233" s="33" t="s">
        <v>1450</v>
      </c>
      <c r="L233" s="33" t="s">
        <v>886</v>
      </c>
      <c r="M233" s="33" t="s">
        <v>877</v>
      </c>
      <c r="N233" s="33">
        <v>1</v>
      </c>
      <c r="O233" s="35">
        <v>9.9000000000000008E-3</v>
      </c>
      <c r="P233" s="34" t="s">
        <v>1148</v>
      </c>
    </row>
    <row r="234" spans="1:16" s="33" customFormat="1">
      <c r="A234" s="32">
        <v>38583</v>
      </c>
      <c r="B234" s="33" t="s">
        <v>1228</v>
      </c>
      <c r="C234" s="33" t="s">
        <v>1232</v>
      </c>
      <c r="D234" s="34">
        <v>13</v>
      </c>
      <c r="E234" s="37">
        <v>78</v>
      </c>
      <c r="F234" s="33" t="s">
        <v>1235</v>
      </c>
      <c r="G234" s="33" t="s">
        <v>864</v>
      </c>
      <c r="H234" s="33" t="s">
        <v>1448</v>
      </c>
      <c r="I234" s="33" t="s">
        <v>1449</v>
      </c>
      <c r="J234" s="33" t="s">
        <v>1450</v>
      </c>
      <c r="L234" s="33" t="s">
        <v>886</v>
      </c>
      <c r="M234" s="33" t="s">
        <v>877</v>
      </c>
      <c r="N234" s="33">
        <v>2</v>
      </c>
      <c r="O234" s="35">
        <v>0.01</v>
      </c>
      <c r="P234" s="34" t="s">
        <v>1148</v>
      </c>
    </row>
    <row r="235" spans="1:16" s="33" customFormat="1">
      <c r="A235" s="32">
        <v>38534</v>
      </c>
      <c r="B235" s="33" t="s">
        <v>1224</v>
      </c>
      <c r="C235" s="33" t="s">
        <v>1227</v>
      </c>
      <c r="D235" s="34">
        <v>12</v>
      </c>
      <c r="E235" s="37">
        <v>42</v>
      </c>
      <c r="F235" s="33" t="s">
        <v>951</v>
      </c>
      <c r="G235" s="33" t="s">
        <v>1130</v>
      </c>
      <c r="H235" s="33" t="s">
        <v>1646</v>
      </c>
      <c r="I235" s="33" t="s">
        <v>1647</v>
      </c>
      <c r="J235" s="33" t="s">
        <v>1351</v>
      </c>
      <c r="L235" s="33" t="s">
        <v>886</v>
      </c>
      <c r="M235" s="33" t="s">
        <v>877</v>
      </c>
      <c r="N235" s="33">
        <v>12</v>
      </c>
      <c r="O235" s="35">
        <v>0.31380000000000002</v>
      </c>
      <c r="P235" s="34" t="s">
        <v>1148</v>
      </c>
    </row>
    <row r="236" spans="1:16" s="33" customFormat="1">
      <c r="A236" s="32">
        <v>38583</v>
      </c>
      <c r="B236" s="33" t="s">
        <v>1228</v>
      </c>
      <c r="C236" s="33" t="s">
        <v>1232</v>
      </c>
      <c r="D236" s="34">
        <v>12</v>
      </c>
      <c r="E236" s="37">
        <v>77</v>
      </c>
      <c r="F236" s="33" t="s">
        <v>1234</v>
      </c>
      <c r="G236" s="33" t="s">
        <v>1211</v>
      </c>
      <c r="H236" s="33" t="s">
        <v>1646</v>
      </c>
      <c r="I236" s="33" t="s">
        <v>1647</v>
      </c>
      <c r="J236" s="33" t="s">
        <v>1351</v>
      </c>
      <c r="L236" s="33" t="s">
        <v>886</v>
      </c>
      <c r="M236" s="33" t="s">
        <v>877</v>
      </c>
      <c r="N236" s="33">
        <v>1</v>
      </c>
      <c r="O236" s="35">
        <v>2.5600000000000001E-2</v>
      </c>
      <c r="P236" s="34" t="s">
        <v>1148</v>
      </c>
    </row>
    <row r="237" spans="1:16" s="33" customFormat="1">
      <c r="A237" s="32">
        <v>38535</v>
      </c>
      <c r="B237" s="33" t="s">
        <v>1224</v>
      </c>
      <c r="C237" s="33" t="s">
        <v>1225</v>
      </c>
      <c r="D237" s="34">
        <v>1</v>
      </c>
      <c r="E237" s="37">
        <v>1</v>
      </c>
      <c r="F237" s="33" t="s">
        <v>888</v>
      </c>
      <c r="G237" s="33" t="s">
        <v>865</v>
      </c>
      <c r="H237" s="33" t="s">
        <v>1451</v>
      </c>
      <c r="J237" s="33" t="s">
        <v>1447</v>
      </c>
      <c r="L237" s="33" t="s">
        <v>886</v>
      </c>
      <c r="M237" s="33" t="s">
        <v>877</v>
      </c>
      <c r="N237" s="33">
        <v>18</v>
      </c>
      <c r="O237" s="35">
        <v>6.25E-2</v>
      </c>
      <c r="P237" s="34" t="s">
        <v>1148</v>
      </c>
    </row>
    <row r="238" spans="1:16" s="33" customFormat="1">
      <c r="A238" s="32">
        <v>38535</v>
      </c>
      <c r="B238" s="33" t="s">
        <v>1224</v>
      </c>
      <c r="C238" s="33" t="s">
        <v>1225</v>
      </c>
      <c r="D238" s="34">
        <v>2</v>
      </c>
      <c r="E238" s="37">
        <v>2</v>
      </c>
      <c r="F238" s="33" t="s">
        <v>1074</v>
      </c>
      <c r="G238" s="33" t="s">
        <v>865</v>
      </c>
      <c r="H238" s="33" t="s">
        <v>1451</v>
      </c>
      <c r="J238" s="33" t="s">
        <v>1447</v>
      </c>
      <c r="L238" s="33" t="s">
        <v>886</v>
      </c>
      <c r="M238" s="33" t="s">
        <v>877</v>
      </c>
      <c r="N238" s="33">
        <v>18</v>
      </c>
      <c r="O238" s="35">
        <v>5.2400000000000002E-2</v>
      </c>
      <c r="P238" s="34" t="s">
        <v>1148</v>
      </c>
    </row>
    <row r="239" spans="1:16" s="33" customFormat="1">
      <c r="A239" s="32">
        <v>38535</v>
      </c>
      <c r="B239" s="33" t="s">
        <v>1224</v>
      </c>
      <c r="C239" s="33" t="s">
        <v>1225</v>
      </c>
      <c r="D239" s="34">
        <v>3</v>
      </c>
      <c r="E239" s="37">
        <v>3</v>
      </c>
      <c r="F239" s="33" t="s">
        <v>1073</v>
      </c>
      <c r="G239" s="33" t="s">
        <v>865</v>
      </c>
      <c r="H239" s="33" t="s">
        <v>1451</v>
      </c>
      <c r="J239" s="33" t="s">
        <v>1447</v>
      </c>
      <c r="L239" s="33" t="s">
        <v>886</v>
      </c>
      <c r="M239" s="33" t="s">
        <v>877</v>
      </c>
      <c r="N239" s="33">
        <v>15</v>
      </c>
      <c r="O239" s="35">
        <v>6.54E-2</v>
      </c>
      <c r="P239" s="34" t="s">
        <v>1148</v>
      </c>
    </row>
    <row r="240" spans="1:16" s="33" customFormat="1">
      <c r="A240" s="32">
        <v>38535</v>
      </c>
      <c r="B240" s="33" t="s">
        <v>1224</v>
      </c>
      <c r="C240" s="33" t="s">
        <v>1225</v>
      </c>
      <c r="D240" s="34">
        <v>4</v>
      </c>
      <c r="E240" s="37">
        <v>4</v>
      </c>
      <c r="F240" s="33" t="s">
        <v>845</v>
      </c>
      <c r="G240" s="33" t="s">
        <v>865</v>
      </c>
      <c r="H240" s="33" t="s">
        <v>1451</v>
      </c>
      <c r="J240" s="33" t="s">
        <v>1447</v>
      </c>
      <c r="L240" s="33" t="s">
        <v>886</v>
      </c>
      <c r="M240" s="33" t="s">
        <v>877</v>
      </c>
      <c r="N240" s="33">
        <v>10</v>
      </c>
      <c r="O240" s="35">
        <v>6.2600000000000003E-2</v>
      </c>
      <c r="P240" s="34" t="s">
        <v>1148</v>
      </c>
    </row>
    <row r="241" spans="1:16" s="33" customFormat="1">
      <c r="A241" s="32">
        <v>38535</v>
      </c>
      <c r="B241" s="33" t="s">
        <v>1224</v>
      </c>
      <c r="C241" s="33" t="s">
        <v>1225</v>
      </c>
      <c r="D241" s="34">
        <v>5</v>
      </c>
      <c r="E241" s="37">
        <v>5</v>
      </c>
      <c r="F241" s="33" t="s">
        <v>1089</v>
      </c>
      <c r="G241" s="33" t="s">
        <v>865</v>
      </c>
      <c r="H241" s="33" t="s">
        <v>1451</v>
      </c>
      <c r="J241" s="33" t="s">
        <v>1447</v>
      </c>
      <c r="L241" s="33" t="s">
        <v>886</v>
      </c>
      <c r="M241" s="33" t="s">
        <v>877</v>
      </c>
      <c r="N241" s="33">
        <v>8</v>
      </c>
      <c r="O241" s="35">
        <v>2.01E-2</v>
      </c>
      <c r="P241" s="34" t="s">
        <v>1148</v>
      </c>
    </row>
    <row r="242" spans="1:16" s="33" customFormat="1">
      <c r="A242" s="32">
        <v>38535</v>
      </c>
      <c r="B242" s="33" t="s">
        <v>1224</v>
      </c>
      <c r="C242" s="33" t="s">
        <v>1225</v>
      </c>
      <c r="D242" s="34">
        <v>6</v>
      </c>
      <c r="E242" s="37">
        <v>6</v>
      </c>
      <c r="F242" s="33" t="s">
        <v>1091</v>
      </c>
      <c r="G242" s="33" t="s">
        <v>865</v>
      </c>
      <c r="H242" s="33" t="s">
        <v>1451</v>
      </c>
      <c r="J242" s="33" t="s">
        <v>1447</v>
      </c>
      <c r="L242" s="33" t="s">
        <v>886</v>
      </c>
      <c r="M242" s="33" t="s">
        <v>877</v>
      </c>
      <c r="N242" s="33">
        <v>7</v>
      </c>
      <c r="O242" s="35">
        <v>1.46E-2</v>
      </c>
      <c r="P242" s="34" t="s">
        <v>1148</v>
      </c>
    </row>
    <row r="243" spans="1:16" s="33" customFormat="1">
      <c r="A243" s="32">
        <v>38532</v>
      </c>
      <c r="B243" s="33" t="s">
        <v>1224</v>
      </c>
      <c r="C243" s="33" t="s">
        <v>1226</v>
      </c>
      <c r="D243" s="34">
        <v>1</v>
      </c>
      <c r="E243" s="37">
        <v>13</v>
      </c>
      <c r="F243" s="33" t="s">
        <v>888</v>
      </c>
      <c r="G243" s="33" t="s">
        <v>865</v>
      </c>
      <c r="H243" s="33" t="s">
        <v>1451</v>
      </c>
      <c r="J243" s="33" t="s">
        <v>1447</v>
      </c>
      <c r="L243" s="33" t="s">
        <v>886</v>
      </c>
      <c r="M243" s="33" t="s">
        <v>877</v>
      </c>
      <c r="N243" s="33">
        <v>1</v>
      </c>
      <c r="O243" s="35">
        <v>4.1000000000000003E-3</v>
      </c>
      <c r="P243" s="34" t="s">
        <v>1148</v>
      </c>
    </row>
    <row r="244" spans="1:16" s="33" customFormat="1">
      <c r="A244" s="32">
        <v>38532</v>
      </c>
      <c r="B244" s="33" t="s">
        <v>1224</v>
      </c>
      <c r="C244" s="33" t="s">
        <v>1226</v>
      </c>
      <c r="D244" s="34">
        <v>2</v>
      </c>
      <c r="E244" s="37">
        <v>14</v>
      </c>
      <c r="F244" s="33" t="s">
        <v>1074</v>
      </c>
      <c r="G244" s="33" t="s">
        <v>865</v>
      </c>
      <c r="H244" s="33" t="s">
        <v>1451</v>
      </c>
      <c r="J244" s="33" t="s">
        <v>1447</v>
      </c>
      <c r="L244" s="33" t="s">
        <v>886</v>
      </c>
      <c r="M244" s="33" t="s">
        <v>877</v>
      </c>
      <c r="N244" s="33">
        <v>1</v>
      </c>
      <c r="O244" s="35">
        <v>2E-3</v>
      </c>
      <c r="P244" s="34" t="s">
        <v>1148</v>
      </c>
    </row>
    <row r="245" spans="1:16" s="33" customFormat="1">
      <c r="A245" s="32">
        <v>38533</v>
      </c>
      <c r="B245" s="33" t="s">
        <v>1224</v>
      </c>
      <c r="C245" s="33" t="s">
        <v>1226</v>
      </c>
      <c r="D245" s="34">
        <v>4</v>
      </c>
      <c r="E245" s="37">
        <v>16</v>
      </c>
      <c r="F245" s="33" t="s">
        <v>845</v>
      </c>
      <c r="G245" s="33" t="s">
        <v>865</v>
      </c>
      <c r="H245" s="33" t="s">
        <v>1451</v>
      </c>
      <c r="J245" s="33" t="s">
        <v>1447</v>
      </c>
      <c r="L245" s="33" t="s">
        <v>886</v>
      </c>
      <c r="M245" s="33" t="s">
        <v>877</v>
      </c>
      <c r="N245" s="33">
        <v>2</v>
      </c>
      <c r="O245" s="35">
        <v>3.2000000000000002E-3</v>
      </c>
      <c r="P245" s="34" t="s">
        <v>1148</v>
      </c>
    </row>
    <row r="246" spans="1:16" s="33" customFormat="1">
      <c r="A246" s="32">
        <v>38534</v>
      </c>
      <c r="B246" s="33" t="s">
        <v>1224</v>
      </c>
      <c r="C246" s="33" t="s">
        <v>1227</v>
      </c>
      <c r="D246" s="34">
        <v>2</v>
      </c>
      <c r="E246" s="37">
        <v>32</v>
      </c>
      <c r="F246" s="33" t="s">
        <v>1074</v>
      </c>
      <c r="G246" s="33" t="s">
        <v>865</v>
      </c>
      <c r="H246" s="33" t="s">
        <v>1451</v>
      </c>
      <c r="J246" s="33" t="s">
        <v>1447</v>
      </c>
      <c r="L246" s="33" t="s">
        <v>886</v>
      </c>
      <c r="M246" s="33" t="s">
        <v>877</v>
      </c>
      <c r="N246" s="33">
        <v>7</v>
      </c>
      <c r="O246" s="35">
        <v>1.9300000000000001E-2</v>
      </c>
      <c r="P246" s="34" t="s">
        <v>1148</v>
      </c>
    </row>
    <row r="247" spans="1:16" s="33" customFormat="1">
      <c r="A247" s="32">
        <v>38534</v>
      </c>
      <c r="B247" s="33" t="s">
        <v>1224</v>
      </c>
      <c r="C247" s="33" t="s">
        <v>1227</v>
      </c>
      <c r="D247" s="34">
        <v>9</v>
      </c>
      <c r="E247" s="37">
        <v>39</v>
      </c>
      <c r="F247" s="33" t="s">
        <v>1134</v>
      </c>
      <c r="G247" s="33" t="s">
        <v>866</v>
      </c>
      <c r="H247" s="33" t="s">
        <v>1451</v>
      </c>
      <c r="J247" s="33" t="s">
        <v>1447</v>
      </c>
      <c r="L247" s="33" t="s">
        <v>886</v>
      </c>
      <c r="M247" s="33" t="s">
        <v>877</v>
      </c>
      <c r="N247" s="33">
        <v>2</v>
      </c>
      <c r="O247" s="35">
        <v>1.0200000000000001E-2</v>
      </c>
      <c r="P247" s="34" t="s">
        <v>1148</v>
      </c>
    </row>
    <row r="248" spans="1:16" s="33" customFormat="1">
      <c r="A248" s="32">
        <v>38534</v>
      </c>
      <c r="B248" s="33" t="s">
        <v>1224</v>
      </c>
      <c r="C248" s="33" t="s">
        <v>1227</v>
      </c>
      <c r="D248" s="34">
        <v>10</v>
      </c>
      <c r="E248" s="37">
        <v>40</v>
      </c>
      <c r="F248" s="33" t="s">
        <v>1138</v>
      </c>
      <c r="G248" s="33" t="s">
        <v>865</v>
      </c>
      <c r="H248" s="33" t="s">
        <v>1451</v>
      </c>
      <c r="J248" s="33" t="s">
        <v>1447</v>
      </c>
      <c r="L248" s="33" t="s">
        <v>886</v>
      </c>
      <c r="M248" s="33" t="s">
        <v>877</v>
      </c>
      <c r="N248" s="33">
        <v>13</v>
      </c>
      <c r="O248" s="35">
        <v>3.3700000000000001E-2</v>
      </c>
      <c r="P248" s="34" t="s">
        <v>1148</v>
      </c>
    </row>
    <row r="249" spans="1:16" s="33" customFormat="1">
      <c r="A249" s="32">
        <v>38534</v>
      </c>
      <c r="B249" s="33" t="s">
        <v>1224</v>
      </c>
      <c r="C249" s="33" t="s">
        <v>1227</v>
      </c>
      <c r="D249" s="34">
        <v>12</v>
      </c>
      <c r="E249" s="37">
        <v>42</v>
      </c>
      <c r="F249" s="33" t="s">
        <v>951</v>
      </c>
      <c r="G249" s="33" t="s">
        <v>865</v>
      </c>
      <c r="H249" s="33" t="s">
        <v>1451</v>
      </c>
      <c r="J249" s="33" t="s">
        <v>1447</v>
      </c>
      <c r="L249" s="33" t="s">
        <v>886</v>
      </c>
      <c r="M249" s="33" t="s">
        <v>877</v>
      </c>
      <c r="N249" s="33">
        <v>14</v>
      </c>
      <c r="O249" s="35">
        <v>6.7799999999999999E-2</v>
      </c>
      <c r="P249" s="34" t="s">
        <v>1148</v>
      </c>
    </row>
    <row r="250" spans="1:16" s="33" customFormat="1">
      <c r="A250" s="32">
        <v>38534</v>
      </c>
      <c r="B250" s="33" t="s">
        <v>1224</v>
      </c>
      <c r="C250" s="33" t="s">
        <v>1227</v>
      </c>
      <c r="D250" s="34">
        <v>13</v>
      </c>
      <c r="E250" s="37">
        <v>43</v>
      </c>
      <c r="F250" s="33" t="s">
        <v>954</v>
      </c>
      <c r="G250" s="33" t="s">
        <v>865</v>
      </c>
      <c r="H250" s="33" t="s">
        <v>1451</v>
      </c>
      <c r="J250" s="33" t="s">
        <v>1447</v>
      </c>
      <c r="L250" s="33" t="s">
        <v>886</v>
      </c>
      <c r="M250" s="33" t="s">
        <v>877</v>
      </c>
      <c r="N250" s="33">
        <v>7</v>
      </c>
      <c r="O250" s="35">
        <v>1.29E-2</v>
      </c>
      <c r="P250" s="34" t="s">
        <v>1148</v>
      </c>
    </row>
    <row r="251" spans="1:16" s="33" customFormat="1">
      <c r="A251" s="32">
        <v>38585</v>
      </c>
      <c r="B251" s="33" t="s">
        <v>1228</v>
      </c>
      <c r="C251" s="33" t="s">
        <v>1229</v>
      </c>
      <c r="D251" s="34">
        <v>6</v>
      </c>
      <c r="E251" s="37">
        <v>51</v>
      </c>
      <c r="F251" s="33" t="s">
        <v>1194</v>
      </c>
      <c r="G251" s="33" t="s">
        <v>865</v>
      </c>
      <c r="H251" s="33" t="s">
        <v>1451</v>
      </c>
      <c r="J251" s="33" t="s">
        <v>1447</v>
      </c>
      <c r="L251" s="33" t="s">
        <v>886</v>
      </c>
      <c r="M251" s="33" t="s">
        <v>877</v>
      </c>
      <c r="N251" s="33">
        <v>24</v>
      </c>
      <c r="O251" s="35">
        <v>0.12379999999999969</v>
      </c>
      <c r="P251" s="34" t="s">
        <v>1148</v>
      </c>
    </row>
    <row r="252" spans="1:16" s="33" customFormat="1">
      <c r="A252" s="32">
        <v>38585</v>
      </c>
      <c r="B252" s="33" t="s">
        <v>1228</v>
      </c>
      <c r="C252" s="33" t="s">
        <v>1229</v>
      </c>
      <c r="D252" s="34">
        <v>7</v>
      </c>
      <c r="E252" s="37">
        <v>52</v>
      </c>
      <c r="F252" s="33" t="s">
        <v>1198</v>
      </c>
      <c r="G252" s="33" t="s">
        <v>865</v>
      </c>
      <c r="H252" s="33" t="s">
        <v>1451</v>
      </c>
      <c r="J252" s="33" t="s">
        <v>1447</v>
      </c>
      <c r="L252" s="33" t="s">
        <v>886</v>
      </c>
      <c r="M252" s="33" t="s">
        <v>877</v>
      </c>
      <c r="N252" s="33">
        <v>8</v>
      </c>
      <c r="O252" s="35">
        <v>7.43999999999998E-2</v>
      </c>
      <c r="P252" s="34" t="s">
        <v>1148</v>
      </c>
    </row>
    <row r="253" spans="1:16" s="33" customFormat="1">
      <c r="A253" s="32">
        <v>38585</v>
      </c>
      <c r="B253" s="33" t="s">
        <v>1228</v>
      </c>
      <c r="C253" s="33" t="s">
        <v>1229</v>
      </c>
      <c r="D253" s="34">
        <v>8</v>
      </c>
      <c r="E253" s="37">
        <v>53</v>
      </c>
      <c r="F253" s="33" t="s">
        <v>1202</v>
      </c>
      <c r="G253" s="33" t="s">
        <v>865</v>
      </c>
      <c r="H253" s="33" t="s">
        <v>1451</v>
      </c>
      <c r="J253" s="33" t="s">
        <v>1447</v>
      </c>
      <c r="L253" s="33" t="s">
        <v>886</v>
      </c>
      <c r="M253" s="33" t="s">
        <v>877</v>
      </c>
      <c r="N253" s="33">
        <v>4</v>
      </c>
      <c r="O253" s="35">
        <v>1.9499999999999851E-2</v>
      </c>
      <c r="P253" s="34" t="s">
        <v>1148</v>
      </c>
    </row>
    <row r="254" spans="1:16" s="33" customFormat="1">
      <c r="A254" s="32">
        <v>38585</v>
      </c>
      <c r="B254" s="33" t="s">
        <v>1228</v>
      </c>
      <c r="C254" s="33" t="s">
        <v>1229</v>
      </c>
      <c r="D254" s="34">
        <v>9</v>
      </c>
      <c r="E254" s="37">
        <v>54</v>
      </c>
      <c r="F254" s="33" t="s">
        <v>1207</v>
      </c>
      <c r="G254" s="33" t="s">
        <v>865</v>
      </c>
      <c r="H254" s="33" t="s">
        <v>1451</v>
      </c>
      <c r="J254" s="33" t="s">
        <v>1447</v>
      </c>
      <c r="L254" s="33" t="s">
        <v>886</v>
      </c>
      <c r="M254" s="33" t="s">
        <v>877</v>
      </c>
      <c r="N254" s="33">
        <v>5</v>
      </c>
      <c r="O254" s="35">
        <v>1.0699999999999999E-2</v>
      </c>
      <c r="P254" s="34" t="s">
        <v>1148</v>
      </c>
    </row>
    <row r="255" spans="1:16" s="33" customFormat="1">
      <c r="A255" s="32">
        <v>38584</v>
      </c>
      <c r="B255" s="33" t="s">
        <v>1228</v>
      </c>
      <c r="C255" s="33" t="s">
        <v>1231</v>
      </c>
      <c r="D255" s="34">
        <v>2</v>
      </c>
      <c r="E255" s="37">
        <v>56</v>
      </c>
      <c r="F255" s="33" t="s">
        <v>1188</v>
      </c>
      <c r="G255" s="33" t="s">
        <v>865</v>
      </c>
      <c r="H255" s="33" t="s">
        <v>1451</v>
      </c>
      <c r="J255" s="33" t="s">
        <v>1447</v>
      </c>
      <c r="L255" s="33" t="s">
        <v>886</v>
      </c>
      <c r="M255" s="33" t="s">
        <v>877</v>
      </c>
      <c r="N255" s="33">
        <v>12</v>
      </c>
      <c r="O255" s="35">
        <v>6.9599999999999995E-2</v>
      </c>
      <c r="P255" s="34" t="s">
        <v>1148</v>
      </c>
    </row>
    <row r="256" spans="1:16" s="33" customFormat="1">
      <c r="A256" s="32">
        <v>38584</v>
      </c>
      <c r="B256" s="33" t="s">
        <v>1228</v>
      </c>
      <c r="C256" s="33" t="s">
        <v>1231</v>
      </c>
      <c r="D256" s="34">
        <v>3</v>
      </c>
      <c r="E256" s="37">
        <v>57</v>
      </c>
      <c r="F256" s="33" t="s">
        <v>1182</v>
      </c>
      <c r="G256" s="33" t="s">
        <v>865</v>
      </c>
      <c r="H256" s="33" t="s">
        <v>1451</v>
      </c>
      <c r="J256" s="33" t="s">
        <v>1447</v>
      </c>
      <c r="L256" s="33" t="s">
        <v>886</v>
      </c>
      <c r="M256" s="33" t="s">
        <v>877</v>
      </c>
      <c r="N256" s="33">
        <v>1</v>
      </c>
      <c r="O256" s="35">
        <v>2.7000000000000001E-3</v>
      </c>
      <c r="P256" s="34" t="s">
        <v>1148</v>
      </c>
    </row>
    <row r="257" spans="1:16" s="33" customFormat="1">
      <c r="A257" s="32">
        <v>38586</v>
      </c>
      <c r="B257" s="33" t="s">
        <v>1228</v>
      </c>
      <c r="C257" s="33" t="s">
        <v>1231</v>
      </c>
      <c r="D257" s="34">
        <v>9</v>
      </c>
      <c r="E257" s="37">
        <v>63</v>
      </c>
      <c r="F257" s="33" t="s">
        <v>1181</v>
      </c>
      <c r="G257" s="33" t="s">
        <v>865</v>
      </c>
      <c r="H257" s="33" t="s">
        <v>1451</v>
      </c>
      <c r="J257" s="33" t="s">
        <v>1447</v>
      </c>
      <c r="L257" s="33" t="s">
        <v>886</v>
      </c>
      <c r="M257" s="33" t="s">
        <v>877</v>
      </c>
      <c r="N257" s="33">
        <v>12</v>
      </c>
      <c r="O257" s="35">
        <v>0</v>
      </c>
      <c r="P257" s="34" t="s">
        <v>1148</v>
      </c>
    </row>
    <row r="258" spans="1:16" s="33" customFormat="1">
      <c r="A258" s="32">
        <v>38581</v>
      </c>
      <c r="B258" s="33" t="s">
        <v>1228</v>
      </c>
      <c r="C258" s="33" t="s">
        <v>1232</v>
      </c>
      <c r="D258" s="34">
        <v>5</v>
      </c>
      <c r="E258" s="37">
        <v>70</v>
      </c>
      <c r="F258" s="33" t="s">
        <v>1217</v>
      </c>
      <c r="G258" s="33" t="s">
        <v>865</v>
      </c>
      <c r="H258" s="33" t="s">
        <v>1451</v>
      </c>
      <c r="J258" s="33" t="s">
        <v>1447</v>
      </c>
      <c r="L258" s="33" t="s">
        <v>886</v>
      </c>
      <c r="M258" s="33" t="s">
        <v>877</v>
      </c>
      <c r="N258" s="33">
        <v>1</v>
      </c>
      <c r="O258" s="35">
        <v>6.1000000000000004E-3</v>
      </c>
      <c r="P258" s="34" t="s">
        <v>1148</v>
      </c>
    </row>
    <row r="259" spans="1:16" s="33" customFormat="1">
      <c r="A259" s="32">
        <v>38583</v>
      </c>
      <c r="B259" s="33" t="s">
        <v>1228</v>
      </c>
      <c r="C259" s="33" t="s">
        <v>1232</v>
      </c>
      <c r="D259" s="34">
        <v>11</v>
      </c>
      <c r="E259" s="37">
        <v>76</v>
      </c>
      <c r="F259" s="33" t="s">
        <v>1233</v>
      </c>
      <c r="G259" s="33" t="s">
        <v>865</v>
      </c>
      <c r="H259" s="33" t="s">
        <v>1451</v>
      </c>
      <c r="J259" s="33" t="s">
        <v>1447</v>
      </c>
      <c r="L259" s="33" t="s">
        <v>886</v>
      </c>
      <c r="M259" s="33" t="s">
        <v>877</v>
      </c>
      <c r="N259" s="33">
        <v>1</v>
      </c>
      <c r="O259" s="35">
        <v>1.9999999999997797E-4</v>
      </c>
      <c r="P259" s="34" t="s">
        <v>1148</v>
      </c>
    </row>
    <row r="260" spans="1:16" s="33" customFormat="1">
      <c r="A260" s="32">
        <v>38583</v>
      </c>
      <c r="B260" s="33" t="s">
        <v>1228</v>
      </c>
      <c r="C260" s="33" t="s">
        <v>1232</v>
      </c>
      <c r="D260" s="34">
        <v>12</v>
      </c>
      <c r="E260" s="37">
        <v>77</v>
      </c>
      <c r="F260" s="33" t="s">
        <v>1234</v>
      </c>
      <c r="G260" s="33" t="s">
        <v>865</v>
      </c>
      <c r="H260" s="33" t="s">
        <v>1451</v>
      </c>
      <c r="J260" s="33" t="s">
        <v>1447</v>
      </c>
      <c r="L260" s="33" t="s">
        <v>886</v>
      </c>
      <c r="M260" s="33" t="s">
        <v>877</v>
      </c>
      <c r="N260" s="33">
        <v>2</v>
      </c>
      <c r="O260" s="35">
        <v>1.2999999999999999E-2</v>
      </c>
      <c r="P260" s="34" t="s">
        <v>1148</v>
      </c>
    </row>
    <row r="261" spans="1:16" s="33" customFormat="1">
      <c r="A261" s="32">
        <v>38583</v>
      </c>
      <c r="B261" s="33" t="s">
        <v>1228</v>
      </c>
      <c r="C261" s="33" t="s">
        <v>1232</v>
      </c>
      <c r="D261" s="34">
        <v>13</v>
      </c>
      <c r="E261" s="37">
        <v>78</v>
      </c>
      <c r="F261" s="33" t="s">
        <v>1235</v>
      </c>
      <c r="G261" s="33" t="s">
        <v>865</v>
      </c>
      <c r="H261" s="33" t="s">
        <v>1451</v>
      </c>
      <c r="J261" s="33" t="s">
        <v>1447</v>
      </c>
      <c r="L261" s="33" t="s">
        <v>886</v>
      </c>
      <c r="M261" s="33" t="s">
        <v>877</v>
      </c>
      <c r="N261" s="33">
        <v>1</v>
      </c>
      <c r="O261" s="35">
        <v>2.0000000000000001E-4</v>
      </c>
      <c r="P261" s="34" t="s">
        <v>1148</v>
      </c>
    </row>
    <row r="262" spans="1:16" s="33" customFormat="1">
      <c r="A262" s="32">
        <v>38535</v>
      </c>
      <c r="B262" s="33" t="s">
        <v>1224</v>
      </c>
      <c r="C262" s="33" t="s">
        <v>1225</v>
      </c>
      <c r="D262" s="34">
        <v>1</v>
      </c>
      <c r="E262" s="37">
        <v>1</v>
      </c>
      <c r="F262" s="33" t="s">
        <v>888</v>
      </c>
      <c r="G262" s="33" t="s">
        <v>861</v>
      </c>
      <c r="H262" s="33" t="s">
        <v>1441</v>
      </c>
      <c r="I262" s="33" t="s">
        <v>1442</v>
      </c>
      <c r="J262" s="33" t="s">
        <v>1443</v>
      </c>
      <c r="L262" s="33" t="s">
        <v>886</v>
      </c>
      <c r="M262" s="33" t="s">
        <v>877</v>
      </c>
      <c r="N262" s="33">
        <v>22</v>
      </c>
      <c r="O262" s="35">
        <v>0.53369999999999995</v>
      </c>
      <c r="P262" s="34" t="s">
        <v>1148</v>
      </c>
    </row>
    <row r="263" spans="1:16" s="33" customFormat="1">
      <c r="A263" s="32">
        <v>38535</v>
      </c>
      <c r="B263" s="33" t="s">
        <v>1224</v>
      </c>
      <c r="C263" s="33" t="s">
        <v>1225</v>
      </c>
      <c r="D263" s="34">
        <v>2</v>
      </c>
      <c r="E263" s="37">
        <v>2</v>
      </c>
      <c r="F263" s="33" t="s">
        <v>1074</v>
      </c>
      <c r="G263" s="33" t="s">
        <v>861</v>
      </c>
      <c r="H263" s="33" t="s">
        <v>1441</v>
      </c>
      <c r="I263" s="33" t="s">
        <v>1442</v>
      </c>
      <c r="J263" s="33" t="s">
        <v>1443</v>
      </c>
      <c r="L263" s="33" t="s">
        <v>886</v>
      </c>
      <c r="M263" s="33" t="s">
        <v>877</v>
      </c>
      <c r="N263" s="33">
        <v>78</v>
      </c>
      <c r="O263" s="35">
        <v>0.52400000000000002</v>
      </c>
      <c r="P263" s="34" t="s">
        <v>1148</v>
      </c>
    </row>
    <row r="264" spans="1:16" s="33" customFormat="1">
      <c r="A264" s="32">
        <v>38535</v>
      </c>
      <c r="B264" s="33" t="s">
        <v>1224</v>
      </c>
      <c r="C264" s="33" t="s">
        <v>1225</v>
      </c>
      <c r="D264" s="34">
        <v>3</v>
      </c>
      <c r="E264" s="37">
        <v>3</v>
      </c>
      <c r="F264" s="33" t="s">
        <v>1073</v>
      </c>
      <c r="G264" s="33" t="s">
        <v>861</v>
      </c>
      <c r="H264" s="33" t="s">
        <v>1441</v>
      </c>
      <c r="I264" s="33" t="s">
        <v>1442</v>
      </c>
      <c r="J264" s="33" t="s">
        <v>1443</v>
      </c>
      <c r="L264" s="33" t="s">
        <v>886</v>
      </c>
      <c r="M264" s="33" t="s">
        <v>877</v>
      </c>
      <c r="N264" s="33">
        <v>3</v>
      </c>
      <c r="O264" s="35">
        <v>1.01E-2</v>
      </c>
      <c r="P264" s="34" t="s">
        <v>1148</v>
      </c>
    </row>
    <row r="265" spans="1:16" s="33" customFormat="1">
      <c r="A265" s="32">
        <v>38535</v>
      </c>
      <c r="B265" s="33" t="s">
        <v>1224</v>
      </c>
      <c r="C265" s="33" t="s">
        <v>1225</v>
      </c>
      <c r="D265" s="34">
        <v>4</v>
      </c>
      <c r="E265" s="37">
        <v>4</v>
      </c>
      <c r="F265" s="33" t="s">
        <v>845</v>
      </c>
      <c r="G265" s="33" t="s">
        <v>861</v>
      </c>
      <c r="H265" s="33" t="s">
        <v>1441</v>
      </c>
      <c r="I265" s="33" t="s">
        <v>1442</v>
      </c>
      <c r="J265" s="33" t="s">
        <v>1443</v>
      </c>
      <c r="L265" s="33" t="s">
        <v>886</v>
      </c>
      <c r="M265" s="33" t="s">
        <v>877</v>
      </c>
      <c r="N265" s="33">
        <v>33</v>
      </c>
      <c r="O265" s="35">
        <v>0.93459999999999999</v>
      </c>
      <c r="P265" s="34" t="s">
        <v>1148</v>
      </c>
    </row>
    <row r="266" spans="1:16" s="33" customFormat="1">
      <c r="A266" s="32">
        <v>38535</v>
      </c>
      <c r="B266" s="33" t="s">
        <v>1224</v>
      </c>
      <c r="C266" s="33" t="s">
        <v>1225</v>
      </c>
      <c r="D266" s="34">
        <v>5</v>
      </c>
      <c r="E266" s="37">
        <v>5</v>
      </c>
      <c r="F266" s="33" t="s">
        <v>1089</v>
      </c>
      <c r="G266" s="33" t="s">
        <v>861</v>
      </c>
      <c r="H266" s="33" t="s">
        <v>1441</v>
      </c>
      <c r="I266" s="33" t="s">
        <v>1442</v>
      </c>
      <c r="J266" s="33" t="s">
        <v>1443</v>
      </c>
      <c r="L266" s="33" t="s">
        <v>886</v>
      </c>
      <c r="M266" s="33" t="s">
        <v>877</v>
      </c>
      <c r="N266" s="33">
        <v>25</v>
      </c>
      <c r="O266" s="35">
        <v>0.94969999999999999</v>
      </c>
      <c r="P266" s="34" t="s">
        <v>1148</v>
      </c>
    </row>
    <row r="267" spans="1:16" s="33" customFormat="1">
      <c r="A267" s="32">
        <v>38535</v>
      </c>
      <c r="B267" s="33" t="s">
        <v>1224</v>
      </c>
      <c r="C267" s="33" t="s">
        <v>1225</v>
      </c>
      <c r="D267" s="34">
        <v>6</v>
      </c>
      <c r="E267" s="37">
        <v>6</v>
      </c>
      <c r="F267" s="33" t="s">
        <v>1091</v>
      </c>
      <c r="G267" s="33" t="s">
        <v>861</v>
      </c>
      <c r="H267" s="33" t="s">
        <v>1441</v>
      </c>
      <c r="I267" s="33" t="s">
        <v>1442</v>
      </c>
      <c r="J267" s="33" t="s">
        <v>1443</v>
      </c>
      <c r="L267" s="33" t="s">
        <v>886</v>
      </c>
      <c r="M267" s="33" t="s">
        <v>877</v>
      </c>
      <c r="N267" s="33">
        <v>17</v>
      </c>
      <c r="O267" s="35">
        <v>7.3700000000000002E-2</v>
      </c>
      <c r="P267" s="34" t="s">
        <v>1148</v>
      </c>
    </row>
    <row r="268" spans="1:16" s="33" customFormat="1">
      <c r="A268" s="32">
        <v>38532</v>
      </c>
      <c r="B268" s="33" t="s">
        <v>1224</v>
      </c>
      <c r="C268" s="33" t="s">
        <v>1226</v>
      </c>
      <c r="D268" s="34">
        <v>1</v>
      </c>
      <c r="E268" s="37">
        <v>13</v>
      </c>
      <c r="F268" s="33" t="s">
        <v>888</v>
      </c>
      <c r="G268" s="33" t="s">
        <v>861</v>
      </c>
      <c r="H268" s="33" t="s">
        <v>1441</v>
      </c>
      <c r="I268" s="33" t="s">
        <v>1442</v>
      </c>
      <c r="J268" s="33" t="s">
        <v>1443</v>
      </c>
      <c r="L268" s="33" t="s">
        <v>886</v>
      </c>
      <c r="M268" s="33" t="s">
        <v>877</v>
      </c>
      <c r="N268" s="33">
        <v>1</v>
      </c>
      <c r="O268" s="35">
        <v>7.8700000000000006E-2</v>
      </c>
      <c r="P268" s="34" t="s">
        <v>1148</v>
      </c>
    </row>
    <row r="269" spans="1:16" s="33" customFormat="1">
      <c r="A269" s="32">
        <v>38532</v>
      </c>
      <c r="B269" s="33" t="s">
        <v>1224</v>
      </c>
      <c r="C269" s="33" t="s">
        <v>1226</v>
      </c>
      <c r="D269" s="34">
        <v>2</v>
      </c>
      <c r="E269" s="37">
        <v>14</v>
      </c>
      <c r="F269" s="33" t="s">
        <v>1074</v>
      </c>
      <c r="G269" s="33" t="s">
        <v>861</v>
      </c>
      <c r="H269" s="33" t="s">
        <v>1441</v>
      </c>
      <c r="I269" s="33" t="s">
        <v>1442</v>
      </c>
      <c r="J269" s="33" t="s">
        <v>1443</v>
      </c>
      <c r="L269" s="33" t="s">
        <v>886</v>
      </c>
      <c r="M269" s="33" t="s">
        <v>877</v>
      </c>
      <c r="N269" s="33">
        <v>2</v>
      </c>
      <c r="O269" s="35">
        <v>4.4999999999999997E-3</v>
      </c>
      <c r="P269" s="34" t="s">
        <v>1148</v>
      </c>
    </row>
    <row r="270" spans="1:16" s="33" customFormat="1">
      <c r="A270" s="32">
        <v>38533</v>
      </c>
      <c r="B270" s="33" t="s">
        <v>1224</v>
      </c>
      <c r="C270" s="33" t="s">
        <v>1226</v>
      </c>
      <c r="D270" s="34">
        <v>4</v>
      </c>
      <c r="E270" s="37">
        <v>16</v>
      </c>
      <c r="F270" s="33" t="s">
        <v>845</v>
      </c>
      <c r="G270" s="33" t="s">
        <v>861</v>
      </c>
      <c r="H270" s="33" t="s">
        <v>1441</v>
      </c>
      <c r="I270" s="33" t="s">
        <v>1442</v>
      </c>
      <c r="J270" s="33" t="s">
        <v>1443</v>
      </c>
      <c r="L270" s="33" t="s">
        <v>886</v>
      </c>
      <c r="M270" s="33" t="s">
        <v>877</v>
      </c>
      <c r="N270" s="33">
        <v>1</v>
      </c>
      <c r="O270" s="35">
        <v>4.0000000000000001E-3</v>
      </c>
      <c r="P270" s="34" t="s">
        <v>1148</v>
      </c>
    </row>
    <row r="271" spans="1:16" s="33" customFormat="1">
      <c r="A271" s="32">
        <v>38534</v>
      </c>
      <c r="B271" s="33" t="s">
        <v>1224</v>
      </c>
      <c r="C271" s="33" t="s">
        <v>1227</v>
      </c>
      <c r="D271" s="34">
        <v>1</v>
      </c>
      <c r="E271" s="37">
        <v>31</v>
      </c>
      <c r="F271" s="33" t="s">
        <v>888</v>
      </c>
      <c r="G271" s="33" t="s">
        <v>861</v>
      </c>
      <c r="H271" s="33" t="s">
        <v>1441</v>
      </c>
      <c r="I271" s="33" t="s">
        <v>1442</v>
      </c>
      <c r="J271" s="33" t="s">
        <v>1443</v>
      </c>
      <c r="L271" s="33" t="s">
        <v>886</v>
      </c>
      <c r="M271" s="33" t="s">
        <v>877</v>
      </c>
      <c r="N271" s="33">
        <v>12</v>
      </c>
      <c r="O271" s="35">
        <v>2.41E-2</v>
      </c>
      <c r="P271" s="34" t="s">
        <v>1148</v>
      </c>
    </row>
    <row r="272" spans="1:16" s="33" customFormat="1">
      <c r="A272" s="32">
        <v>38534</v>
      </c>
      <c r="B272" s="33" t="s">
        <v>1224</v>
      </c>
      <c r="C272" s="33" t="s">
        <v>1227</v>
      </c>
      <c r="D272" s="34">
        <v>2</v>
      </c>
      <c r="E272" s="37">
        <v>32</v>
      </c>
      <c r="F272" s="33" t="s">
        <v>1074</v>
      </c>
      <c r="G272" s="33" t="s">
        <v>861</v>
      </c>
      <c r="H272" s="33" t="s">
        <v>1441</v>
      </c>
      <c r="I272" s="33" t="s">
        <v>1442</v>
      </c>
      <c r="J272" s="33" t="s">
        <v>1443</v>
      </c>
      <c r="L272" s="33" t="s">
        <v>886</v>
      </c>
      <c r="M272" s="33" t="s">
        <v>877</v>
      </c>
      <c r="N272" s="33">
        <v>13</v>
      </c>
      <c r="O272" s="35">
        <v>0.56010000000000004</v>
      </c>
      <c r="P272" s="34" t="s">
        <v>1148</v>
      </c>
    </row>
    <row r="273" spans="1:16" s="33" customFormat="1">
      <c r="A273" s="32">
        <v>38534</v>
      </c>
      <c r="B273" s="33" t="s">
        <v>1224</v>
      </c>
      <c r="C273" s="33" t="s">
        <v>1227</v>
      </c>
      <c r="D273" s="34">
        <v>9</v>
      </c>
      <c r="E273" s="37">
        <v>39</v>
      </c>
      <c r="F273" s="33" t="s">
        <v>1134</v>
      </c>
      <c r="G273" s="33" t="s">
        <v>861</v>
      </c>
      <c r="H273" s="33" t="s">
        <v>1441</v>
      </c>
      <c r="I273" s="33" t="s">
        <v>1442</v>
      </c>
      <c r="J273" s="33" t="s">
        <v>1443</v>
      </c>
      <c r="L273" s="33" t="s">
        <v>886</v>
      </c>
      <c r="M273" s="33" t="s">
        <v>877</v>
      </c>
      <c r="N273" s="33">
        <v>11</v>
      </c>
      <c r="O273" s="35">
        <v>0.17510000000000001</v>
      </c>
      <c r="P273" s="34" t="s">
        <v>1148</v>
      </c>
    </row>
    <row r="274" spans="1:16" s="33" customFormat="1">
      <c r="A274" s="32">
        <v>38534</v>
      </c>
      <c r="B274" s="33" t="s">
        <v>1224</v>
      </c>
      <c r="C274" s="33" t="s">
        <v>1227</v>
      </c>
      <c r="D274" s="34">
        <v>10</v>
      </c>
      <c r="E274" s="37">
        <v>40</v>
      </c>
      <c r="F274" s="33" t="s">
        <v>1138</v>
      </c>
      <c r="G274" s="33" t="s">
        <v>861</v>
      </c>
      <c r="H274" s="33" t="s">
        <v>1441</v>
      </c>
      <c r="I274" s="33" t="s">
        <v>1442</v>
      </c>
      <c r="J274" s="33" t="s">
        <v>1443</v>
      </c>
      <c r="L274" s="33" t="s">
        <v>886</v>
      </c>
      <c r="M274" s="33" t="s">
        <v>877</v>
      </c>
      <c r="N274" s="33">
        <v>11</v>
      </c>
      <c r="O274" s="35">
        <v>6.2E-2</v>
      </c>
      <c r="P274" s="34" t="s">
        <v>1148</v>
      </c>
    </row>
    <row r="275" spans="1:16" s="33" customFormat="1">
      <c r="A275" s="32">
        <v>38534</v>
      </c>
      <c r="B275" s="33" t="s">
        <v>1224</v>
      </c>
      <c r="C275" s="33" t="s">
        <v>1227</v>
      </c>
      <c r="D275" s="34">
        <v>12</v>
      </c>
      <c r="E275" s="37">
        <v>42</v>
      </c>
      <c r="F275" s="33" t="s">
        <v>951</v>
      </c>
      <c r="G275" s="33" t="s">
        <v>861</v>
      </c>
      <c r="H275" s="33" t="s">
        <v>1441</v>
      </c>
      <c r="I275" s="33" t="s">
        <v>1442</v>
      </c>
      <c r="J275" s="33" t="s">
        <v>1443</v>
      </c>
      <c r="L275" s="33" t="s">
        <v>886</v>
      </c>
      <c r="M275" s="33" t="s">
        <v>877</v>
      </c>
      <c r="N275" s="33">
        <v>36</v>
      </c>
      <c r="O275" s="35">
        <v>1.9935</v>
      </c>
      <c r="P275" s="34" t="s">
        <v>1148</v>
      </c>
    </row>
    <row r="276" spans="1:16" s="33" customFormat="1">
      <c r="A276" s="32">
        <v>38534</v>
      </c>
      <c r="B276" s="33" t="s">
        <v>1224</v>
      </c>
      <c r="C276" s="33" t="s">
        <v>1227</v>
      </c>
      <c r="D276" s="34">
        <v>13</v>
      </c>
      <c r="E276" s="37">
        <v>43</v>
      </c>
      <c r="F276" s="33" t="s">
        <v>954</v>
      </c>
      <c r="G276" s="33" t="s">
        <v>861</v>
      </c>
      <c r="H276" s="33" t="s">
        <v>1441</v>
      </c>
      <c r="I276" s="33" t="s">
        <v>1442</v>
      </c>
      <c r="J276" s="33" t="s">
        <v>1443</v>
      </c>
      <c r="L276" s="33" t="s">
        <v>886</v>
      </c>
      <c r="M276" s="33" t="s">
        <v>877</v>
      </c>
      <c r="N276" s="33">
        <v>35</v>
      </c>
      <c r="O276" s="35">
        <v>0.13739999999999999</v>
      </c>
      <c r="P276" s="34" t="s">
        <v>1148</v>
      </c>
    </row>
    <row r="277" spans="1:16" s="33" customFormat="1">
      <c r="A277" s="32">
        <v>38583</v>
      </c>
      <c r="B277" s="33" t="s">
        <v>1228</v>
      </c>
      <c r="C277" s="33" t="s">
        <v>1229</v>
      </c>
      <c r="D277" s="34">
        <v>2</v>
      </c>
      <c r="E277" s="37">
        <v>47</v>
      </c>
      <c r="F277" s="33" t="s">
        <v>1230</v>
      </c>
      <c r="G277" s="33" t="s">
        <v>861</v>
      </c>
      <c r="H277" s="33" t="s">
        <v>1441</v>
      </c>
      <c r="I277" s="33" t="s">
        <v>1442</v>
      </c>
      <c r="J277" s="33" t="s">
        <v>1443</v>
      </c>
      <c r="L277" s="33" t="s">
        <v>886</v>
      </c>
      <c r="M277" s="33" t="s">
        <v>877</v>
      </c>
      <c r="N277" s="33">
        <v>12</v>
      </c>
      <c r="O277" s="35">
        <v>0.14929999999999999</v>
      </c>
      <c r="P277" s="34" t="s">
        <v>1148</v>
      </c>
    </row>
    <row r="278" spans="1:16" s="33" customFormat="1">
      <c r="A278" s="32">
        <v>38585</v>
      </c>
      <c r="B278" s="33" t="s">
        <v>1228</v>
      </c>
      <c r="C278" s="33" t="s">
        <v>1229</v>
      </c>
      <c r="D278" s="34">
        <v>6</v>
      </c>
      <c r="E278" s="37">
        <v>51</v>
      </c>
      <c r="F278" s="33" t="s">
        <v>1194</v>
      </c>
      <c r="G278" s="33" t="s">
        <v>861</v>
      </c>
      <c r="H278" s="33" t="s">
        <v>1441</v>
      </c>
      <c r="I278" s="33" t="s">
        <v>1442</v>
      </c>
      <c r="J278" s="33" t="s">
        <v>1443</v>
      </c>
      <c r="L278" s="33" t="s">
        <v>886</v>
      </c>
      <c r="M278" s="33" t="s">
        <v>877</v>
      </c>
      <c r="N278" s="33">
        <v>24</v>
      </c>
      <c r="O278" s="35">
        <v>2.0508000000000002</v>
      </c>
      <c r="P278" s="34" t="s">
        <v>1148</v>
      </c>
    </row>
    <row r="279" spans="1:16" s="33" customFormat="1">
      <c r="A279" s="32">
        <v>38585</v>
      </c>
      <c r="B279" s="33" t="s">
        <v>1228</v>
      </c>
      <c r="C279" s="33" t="s">
        <v>1229</v>
      </c>
      <c r="D279" s="34">
        <v>9</v>
      </c>
      <c r="E279" s="37">
        <v>54</v>
      </c>
      <c r="F279" s="33" t="s">
        <v>1207</v>
      </c>
      <c r="G279" s="33" t="s">
        <v>861</v>
      </c>
      <c r="H279" s="33" t="s">
        <v>1441</v>
      </c>
      <c r="I279" s="33" t="s">
        <v>1442</v>
      </c>
      <c r="J279" s="33" t="s">
        <v>1443</v>
      </c>
      <c r="L279" s="33" t="s">
        <v>886</v>
      </c>
      <c r="M279" s="33" t="s">
        <v>877</v>
      </c>
      <c r="N279" s="33">
        <v>2</v>
      </c>
      <c r="O279" s="35">
        <v>6.1999999999999998E-3</v>
      </c>
      <c r="P279" s="34" t="s">
        <v>1148</v>
      </c>
    </row>
    <row r="280" spans="1:16" s="33" customFormat="1">
      <c r="A280" s="32">
        <v>38584</v>
      </c>
      <c r="B280" s="33" t="s">
        <v>1228</v>
      </c>
      <c r="C280" s="33" t="s">
        <v>1231</v>
      </c>
      <c r="D280" s="34">
        <v>1</v>
      </c>
      <c r="E280" s="37">
        <v>55</v>
      </c>
      <c r="F280" s="33" t="s">
        <v>976</v>
      </c>
      <c r="G280" s="33" t="s">
        <v>861</v>
      </c>
      <c r="H280" s="33" t="s">
        <v>1441</v>
      </c>
      <c r="I280" s="33" t="s">
        <v>1442</v>
      </c>
      <c r="J280" s="33" t="s">
        <v>1443</v>
      </c>
      <c r="L280" s="33" t="s">
        <v>886</v>
      </c>
      <c r="M280" s="33" t="s">
        <v>877</v>
      </c>
      <c r="N280" s="33">
        <v>25</v>
      </c>
      <c r="O280" s="35">
        <v>1.8675999999999999</v>
      </c>
      <c r="P280" s="34" t="s">
        <v>1148</v>
      </c>
    </row>
    <row r="281" spans="1:16" s="33" customFormat="1">
      <c r="A281" s="32">
        <v>38584</v>
      </c>
      <c r="B281" s="33" t="s">
        <v>1228</v>
      </c>
      <c r="C281" s="33" t="s">
        <v>1231</v>
      </c>
      <c r="D281" s="34">
        <v>2</v>
      </c>
      <c r="E281" s="37">
        <v>56</v>
      </c>
      <c r="F281" s="33" t="s">
        <v>1188</v>
      </c>
      <c r="G281" s="33" t="s">
        <v>1186</v>
      </c>
      <c r="H281" s="33" t="s">
        <v>1441</v>
      </c>
      <c r="I281" s="33" t="s">
        <v>1442</v>
      </c>
      <c r="J281" s="33" t="s">
        <v>1443</v>
      </c>
      <c r="L281" s="33" t="s">
        <v>886</v>
      </c>
      <c r="M281" s="33" t="s">
        <v>877</v>
      </c>
      <c r="N281" s="33">
        <v>41</v>
      </c>
      <c r="O281" s="35">
        <v>1.5125999999999999</v>
      </c>
      <c r="P281" s="34" t="s">
        <v>1148</v>
      </c>
    </row>
    <row r="282" spans="1:16" s="33" customFormat="1">
      <c r="A282" s="32">
        <v>38584</v>
      </c>
      <c r="B282" s="33" t="s">
        <v>1228</v>
      </c>
      <c r="C282" s="33" t="s">
        <v>1231</v>
      </c>
      <c r="D282" s="34">
        <v>3</v>
      </c>
      <c r="E282" s="37">
        <v>57</v>
      </c>
      <c r="F282" s="33" t="s">
        <v>1182</v>
      </c>
      <c r="G282" s="33" t="s">
        <v>861</v>
      </c>
      <c r="H282" s="33" t="s">
        <v>1441</v>
      </c>
      <c r="I282" s="33" t="s">
        <v>1442</v>
      </c>
      <c r="J282" s="33" t="s">
        <v>1443</v>
      </c>
      <c r="L282" s="33" t="s">
        <v>886</v>
      </c>
      <c r="M282" s="33" t="s">
        <v>877</v>
      </c>
      <c r="N282" s="33">
        <v>4</v>
      </c>
      <c r="O282" s="35">
        <v>3.04E-2</v>
      </c>
      <c r="P282" s="34" t="s">
        <v>1148</v>
      </c>
    </row>
    <row r="283" spans="1:16" s="33" customFormat="1">
      <c r="A283" s="32">
        <v>38584</v>
      </c>
      <c r="B283" s="33" t="s">
        <v>1228</v>
      </c>
      <c r="C283" s="33" t="s">
        <v>1231</v>
      </c>
      <c r="D283" s="34">
        <v>4</v>
      </c>
      <c r="E283" s="37">
        <v>58</v>
      </c>
      <c r="F283" s="33" t="s">
        <v>1190</v>
      </c>
      <c r="G283" s="33" t="s">
        <v>861</v>
      </c>
      <c r="H283" s="33" t="s">
        <v>1441</v>
      </c>
      <c r="I283" s="33" t="s">
        <v>1442</v>
      </c>
      <c r="J283" s="33" t="s">
        <v>1443</v>
      </c>
      <c r="L283" s="33" t="s">
        <v>886</v>
      </c>
      <c r="M283" s="33" t="s">
        <v>877</v>
      </c>
      <c r="N283" s="33">
        <v>8</v>
      </c>
      <c r="O283" s="35">
        <v>2.64E-2</v>
      </c>
      <c r="P283" s="34" t="s">
        <v>1148</v>
      </c>
    </row>
    <row r="284" spans="1:16" s="33" customFormat="1">
      <c r="A284" s="32">
        <v>38586</v>
      </c>
      <c r="B284" s="33" t="s">
        <v>1228</v>
      </c>
      <c r="C284" s="33" t="s">
        <v>1231</v>
      </c>
      <c r="D284" s="34">
        <v>9</v>
      </c>
      <c r="E284" s="37">
        <v>63</v>
      </c>
      <c r="F284" s="33" t="s">
        <v>1181</v>
      </c>
      <c r="G284" s="33" t="s">
        <v>861</v>
      </c>
      <c r="H284" s="33" t="s">
        <v>1441</v>
      </c>
      <c r="I284" s="33" t="s">
        <v>1442</v>
      </c>
      <c r="J284" s="33" t="s">
        <v>1443</v>
      </c>
      <c r="L284" s="33" t="s">
        <v>886</v>
      </c>
      <c r="M284" s="33" t="s">
        <v>877</v>
      </c>
      <c r="N284" s="33">
        <v>4</v>
      </c>
      <c r="O284" s="35">
        <v>0.27410000000000001</v>
      </c>
      <c r="P284" s="34" t="s">
        <v>1148</v>
      </c>
    </row>
    <row r="285" spans="1:16" s="33" customFormat="1">
      <c r="A285" s="32">
        <v>38581</v>
      </c>
      <c r="B285" s="33" t="s">
        <v>1228</v>
      </c>
      <c r="C285" s="33" t="s">
        <v>1232</v>
      </c>
      <c r="D285" s="34">
        <v>4</v>
      </c>
      <c r="E285" s="37">
        <v>69</v>
      </c>
      <c r="F285" s="33" t="s">
        <v>1222</v>
      </c>
      <c r="G285" s="33" t="s">
        <v>861</v>
      </c>
      <c r="H285" s="33" t="s">
        <v>1441</v>
      </c>
      <c r="I285" s="33" t="s">
        <v>1442</v>
      </c>
      <c r="J285" s="33" t="s">
        <v>1443</v>
      </c>
      <c r="L285" s="33" t="s">
        <v>886</v>
      </c>
      <c r="M285" s="33" t="s">
        <v>877</v>
      </c>
      <c r="N285" s="33">
        <v>10</v>
      </c>
      <c r="O285" s="35">
        <v>0.14369999999999999</v>
      </c>
      <c r="P285" s="34" t="s">
        <v>1148</v>
      </c>
    </row>
    <row r="286" spans="1:16" s="33" customFormat="1">
      <c r="A286" s="32">
        <v>38581</v>
      </c>
      <c r="B286" s="33" t="s">
        <v>1228</v>
      </c>
      <c r="C286" s="33" t="s">
        <v>1232</v>
      </c>
      <c r="D286" s="34">
        <v>5</v>
      </c>
      <c r="E286" s="37">
        <v>70</v>
      </c>
      <c r="F286" s="33" t="s">
        <v>1217</v>
      </c>
      <c r="G286" s="33" t="s">
        <v>861</v>
      </c>
      <c r="H286" s="33" t="s">
        <v>1441</v>
      </c>
      <c r="I286" s="33" t="s">
        <v>1442</v>
      </c>
      <c r="J286" s="33" t="s">
        <v>1443</v>
      </c>
      <c r="L286" s="33" t="s">
        <v>886</v>
      </c>
      <c r="M286" s="33" t="s">
        <v>877</v>
      </c>
      <c r="N286" s="33">
        <v>2</v>
      </c>
      <c r="O286" s="35">
        <v>2.1999999999999999E-2</v>
      </c>
      <c r="P286" s="34" t="s">
        <v>1148</v>
      </c>
    </row>
    <row r="287" spans="1:16" s="33" customFormat="1">
      <c r="A287" s="32">
        <v>38581</v>
      </c>
      <c r="B287" s="33" t="s">
        <v>1228</v>
      </c>
      <c r="C287" s="33" t="s">
        <v>1232</v>
      </c>
      <c r="D287" s="34">
        <v>6</v>
      </c>
      <c r="E287" s="37">
        <v>71</v>
      </c>
      <c r="F287" s="33" t="s">
        <v>1220</v>
      </c>
      <c r="G287" s="33" t="s">
        <v>861</v>
      </c>
      <c r="H287" s="33" t="s">
        <v>1441</v>
      </c>
      <c r="I287" s="33" t="s">
        <v>1442</v>
      </c>
      <c r="J287" s="33" t="s">
        <v>1443</v>
      </c>
      <c r="L287" s="33" t="s">
        <v>886</v>
      </c>
      <c r="M287" s="33" t="s">
        <v>877</v>
      </c>
      <c r="N287" s="33">
        <v>3</v>
      </c>
      <c r="O287" s="35">
        <v>5.8599999999999999E-2</v>
      </c>
      <c r="P287" s="34" t="s">
        <v>1148</v>
      </c>
    </row>
    <row r="288" spans="1:16" s="33" customFormat="1">
      <c r="A288" s="32">
        <v>38583</v>
      </c>
      <c r="B288" s="33" t="s">
        <v>1228</v>
      </c>
      <c r="C288" s="33" t="s">
        <v>1232</v>
      </c>
      <c r="D288" s="34">
        <v>11</v>
      </c>
      <c r="E288" s="37">
        <v>76</v>
      </c>
      <c r="F288" s="33" t="s">
        <v>1233</v>
      </c>
      <c r="G288" s="33" t="s">
        <v>861</v>
      </c>
      <c r="H288" s="33" t="s">
        <v>1441</v>
      </c>
      <c r="I288" s="33" t="s">
        <v>1442</v>
      </c>
      <c r="J288" s="33" t="s">
        <v>1443</v>
      </c>
      <c r="L288" s="33" t="s">
        <v>886</v>
      </c>
      <c r="M288" s="33" t="s">
        <v>877</v>
      </c>
      <c r="N288" s="33">
        <v>7</v>
      </c>
      <c r="O288" s="35">
        <v>9.2099999999999849E-2</v>
      </c>
      <c r="P288" s="34" t="s">
        <v>1148</v>
      </c>
    </row>
    <row r="289" spans="1:16" s="33" customFormat="1">
      <c r="A289" s="32">
        <v>38583</v>
      </c>
      <c r="B289" s="33" t="s">
        <v>1228</v>
      </c>
      <c r="C289" s="33" t="s">
        <v>1232</v>
      </c>
      <c r="D289" s="34">
        <v>12</v>
      </c>
      <c r="E289" s="37">
        <v>77</v>
      </c>
      <c r="F289" s="33" t="s">
        <v>1234</v>
      </c>
      <c r="G289" s="33" t="s">
        <v>861</v>
      </c>
      <c r="H289" s="33" t="s">
        <v>1441</v>
      </c>
      <c r="I289" s="33" t="s">
        <v>1442</v>
      </c>
      <c r="J289" s="33" t="s">
        <v>1443</v>
      </c>
      <c r="L289" s="33" t="s">
        <v>886</v>
      </c>
      <c r="M289" s="33" t="s">
        <v>877</v>
      </c>
      <c r="N289" s="33">
        <v>6</v>
      </c>
      <c r="O289" s="35">
        <v>0.41370000000000001</v>
      </c>
      <c r="P289" s="34" t="s">
        <v>1148</v>
      </c>
    </row>
    <row r="290" spans="1:16" s="33" customFormat="1">
      <c r="A290" s="32">
        <v>38583</v>
      </c>
      <c r="B290" s="33" t="s">
        <v>1228</v>
      </c>
      <c r="C290" s="33" t="s">
        <v>1232</v>
      </c>
      <c r="D290" s="34">
        <v>13</v>
      </c>
      <c r="E290" s="37">
        <v>78</v>
      </c>
      <c r="F290" s="33" t="s">
        <v>1235</v>
      </c>
      <c r="G290" s="33" t="s">
        <v>861</v>
      </c>
      <c r="H290" s="33" t="s">
        <v>1441</v>
      </c>
      <c r="I290" s="33" t="s">
        <v>1442</v>
      </c>
      <c r="J290" s="33" t="s">
        <v>1443</v>
      </c>
      <c r="L290" s="33" t="s">
        <v>886</v>
      </c>
      <c r="M290" s="33" t="s">
        <v>877</v>
      </c>
      <c r="N290" s="33">
        <v>7</v>
      </c>
      <c r="O290" s="35">
        <v>1.0999999999999999E-2</v>
      </c>
      <c r="P290" s="34" t="s">
        <v>1148</v>
      </c>
    </row>
    <row r="291" spans="1:16" s="33" customFormat="1">
      <c r="A291" s="32">
        <v>38583</v>
      </c>
      <c r="B291" s="33" t="s">
        <v>1228</v>
      </c>
      <c r="C291" s="33" t="s">
        <v>1232</v>
      </c>
      <c r="D291" s="34">
        <v>11</v>
      </c>
      <c r="E291" s="37">
        <v>76</v>
      </c>
      <c r="F291" s="33" t="s">
        <v>1233</v>
      </c>
      <c r="G291" s="33" t="s">
        <v>1211</v>
      </c>
      <c r="H291" s="33" t="s">
        <v>1623</v>
      </c>
      <c r="I291" s="33" t="s">
        <v>1400</v>
      </c>
      <c r="J291" s="33" t="s">
        <v>1351</v>
      </c>
      <c r="L291" s="33" t="s">
        <v>886</v>
      </c>
      <c r="M291" s="33" t="s">
        <v>877</v>
      </c>
      <c r="N291" s="33">
        <v>5</v>
      </c>
      <c r="O291" s="35">
        <v>5.0000000000003375E-3</v>
      </c>
      <c r="P291" s="34" t="s">
        <v>1148</v>
      </c>
    </row>
    <row r="292" spans="1:16" s="33" customFormat="1">
      <c r="A292" s="32">
        <v>38584</v>
      </c>
      <c r="B292" s="33" t="s">
        <v>1228</v>
      </c>
      <c r="C292" s="33" t="s">
        <v>1231</v>
      </c>
      <c r="D292" s="34">
        <v>2</v>
      </c>
      <c r="E292" s="37">
        <v>56</v>
      </c>
      <c r="F292" s="33" t="s">
        <v>1188</v>
      </c>
      <c r="G292" s="33" t="s">
        <v>1130</v>
      </c>
      <c r="H292" s="33" t="s">
        <v>1623</v>
      </c>
      <c r="I292" s="33" t="s">
        <v>1624</v>
      </c>
      <c r="J292" s="33" t="s">
        <v>1351</v>
      </c>
      <c r="L292" s="33" t="s">
        <v>886</v>
      </c>
      <c r="M292" s="33" t="s">
        <v>877</v>
      </c>
      <c r="N292" s="33">
        <v>5</v>
      </c>
      <c r="O292" s="35">
        <v>5.9700000000000003E-2</v>
      </c>
      <c r="P292" s="34" t="s">
        <v>1148</v>
      </c>
    </row>
    <row r="293" spans="1:16" s="33" customFormat="1">
      <c r="A293" s="32">
        <v>38535</v>
      </c>
      <c r="B293" s="33" t="s">
        <v>1224</v>
      </c>
      <c r="C293" s="33" t="s">
        <v>1225</v>
      </c>
      <c r="D293" s="34">
        <v>2</v>
      </c>
      <c r="E293" s="37">
        <v>2</v>
      </c>
      <c r="F293" s="33" t="s">
        <v>1074</v>
      </c>
      <c r="G293" s="33" t="s">
        <v>1069</v>
      </c>
      <c r="H293" s="33" t="s">
        <v>1513</v>
      </c>
      <c r="J293" s="33" t="s">
        <v>1514</v>
      </c>
      <c r="L293" s="33" t="s">
        <v>886</v>
      </c>
      <c r="M293" s="33" t="s">
        <v>877</v>
      </c>
      <c r="N293" s="33">
        <v>9</v>
      </c>
      <c r="O293" s="35">
        <v>6.1800000000000001E-2</v>
      </c>
      <c r="P293" s="34" t="s">
        <v>1148</v>
      </c>
    </row>
    <row r="294" spans="1:16" s="33" customFormat="1">
      <c r="A294" s="32">
        <v>38535</v>
      </c>
      <c r="B294" s="33" t="s">
        <v>1224</v>
      </c>
      <c r="C294" s="33" t="s">
        <v>1225</v>
      </c>
      <c r="D294" s="34">
        <v>3</v>
      </c>
      <c r="E294" s="37">
        <v>3</v>
      </c>
      <c r="F294" s="33" t="s">
        <v>1073</v>
      </c>
      <c r="G294" s="33" t="s">
        <v>1069</v>
      </c>
      <c r="H294" s="33" t="s">
        <v>1513</v>
      </c>
      <c r="J294" s="33" t="s">
        <v>1514</v>
      </c>
      <c r="L294" s="33" t="s">
        <v>886</v>
      </c>
      <c r="M294" s="33" t="s">
        <v>877</v>
      </c>
      <c r="N294" s="33">
        <v>2</v>
      </c>
      <c r="O294" s="35">
        <v>2.5999999999999999E-3</v>
      </c>
      <c r="P294" s="34" t="s">
        <v>1148</v>
      </c>
    </row>
    <row r="295" spans="1:16" s="33" customFormat="1">
      <c r="A295" s="32">
        <v>38535</v>
      </c>
      <c r="B295" s="33" t="s">
        <v>1224</v>
      </c>
      <c r="C295" s="33" t="s">
        <v>1225</v>
      </c>
      <c r="D295" s="34">
        <v>4</v>
      </c>
      <c r="E295" s="37">
        <v>4</v>
      </c>
      <c r="F295" s="33" t="s">
        <v>845</v>
      </c>
      <c r="G295" s="33" t="s">
        <v>1069</v>
      </c>
      <c r="H295" s="33" t="s">
        <v>1513</v>
      </c>
      <c r="J295" s="33" t="s">
        <v>1514</v>
      </c>
      <c r="L295" s="33" t="s">
        <v>886</v>
      </c>
      <c r="M295" s="33" t="s">
        <v>877</v>
      </c>
      <c r="N295" s="33">
        <v>6</v>
      </c>
      <c r="O295" s="35">
        <v>3.4799999999999998E-2</v>
      </c>
      <c r="P295" s="34" t="s">
        <v>1148</v>
      </c>
    </row>
    <row r="296" spans="1:16" s="33" customFormat="1">
      <c r="A296" s="32">
        <v>38535</v>
      </c>
      <c r="B296" s="33" t="s">
        <v>1224</v>
      </c>
      <c r="C296" s="33" t="s">
        <v>1225</v>
      </c>
      <c r="D296" s="34">
        <v>6</v>
      </c>
      <c r="E296" s="37">
        <v>6</v>
      </c>
      <c r="F296" s="33" t="s">
        <v>1091</v>
      </c>
      <c r="G296" s="33" t="s">
        <v>1069</v>
      </c>
      <c r="H296" s="33" t="s">
        <v>1513</v>
      </c>
      <c r="J296" s="33" t="s">
        <v>1514</v>
      </c>
      <c r="L296" s="33" t="s">
        <v>886</v>
      </c>
      <c r="M296" s="33" t="s">
        <v>877</v>
      </c>
      <c r="N296" s="33">
        <v>26</v>
      </c>
      <c r="O296" s="35">
        <v>0.16109999999999999</v>
      </c>
      <c r="P296" s="34" t="s">
        <v>1148</v>
      </c>
    </row>
    <row r="297" spans="1:16" s="33" customFormat="1">
      <c r="A297" s="32">
        <v>38534</v>
      </c>
      <c r="B297" s="33" t="s">
        <v>1224</v>
      </c>
      <c r="C297" s="33" t="s">
        <v>1227</v>
      </c>
      <c r="D297" s="34">
        <v>9</v>
      </c>
      <c r="E297" s="37">
        <v>39</v>
      </c>
      <c r="F297" s="33" t="s">
        <v>1134</v>
      </c>
      <c r="G297" s="33" t="s">
        <v>1069</v>
      </c>
      <c r="H297" s="33" t="s">
        <v>1513</v>
      </c>
      <c r="J297" s="33" t="s">
        <v>1514</v>
      </c>
      <c r="L297" s="33" t="s">
        <v>886</v>
      </c>
      <c r="M297" s="33" t="s">
        <v>877</v>
      </c>
      <c r="N297" s="33">
        <v>1</v>
      </c>
      <c r="O297" s="35">
        <v>9.2999999999999992E-3</v>
      </c>
      <c r="P297" s="34" t="s">
        <v>1148</v>
      </c>
    </row>
    <row r="298" spans="1:16" s="33" customFormat="1">
      <c r="A298" s="32">
        <v>38534</v>
      </c>
      <c r="B298" s="33" t="s">
        <v>1224</v>
      </c>
      <c r="C298" s="33" t="s">
        <v>1227</v>
      </c>
      <c r="D298" s="34">
        <v>12</v>
      </c>
      <c r="E298" s="37">
        <v>42</v>
      </c>
      <c r="F298" s="33" t="s">
        <v>951</v>
      </c>
      <c r="G298" s="33" t="s">
        <v>1069</v>
      </c>
      <c r="H298" s="33" t="s">
        <v>1513</v>
      </c>
      <c r="J298" s="33" t="s">
        <v>1514</v>
      </c>
      <c r="L298" s="33" t="s">
        <v>886</v>
      </c>
      <c r="M298" s="33" t="s">
        <v>877</v>
      </c>
      <c r="N298" s="33">
        <v>13</v>
      </c>
      <c r="O298" s="35">
        <v>0.16850000000000001</v>
      </c>
      <c r="P298" s="34" t="s">
        <v>1148</v>
      </c>
    </row>
    <row r="299" spans="1:16" s="33" customFormat="1">
      <c r="A299" s="32">
        <v>38534</v>
      </c>
      <c r="B299" s="33" t="s">
        <v>1224</v>
      </c>
      <c r="C299" s="33" t="s">
        <v>1227</v>
      </c>
      <c r="D299" s="34">
        <v>13</v>
      </c>
      <c r="E299" s="37">
        <v>43</v>
      </c>
      <c r="F299" s="33" t="s">
        <v>954</v>
      </c>
      <c r="G299" s="33" t="s">
        <v>1069</v>
      </c>
      <c r="H299" s="33" t="s">
        <v>1513</v>
      </c>
      <c r="J299" s="33" t="s">
        <v>1514</v>
      </c>
      <c r="L299" s="33" t="s">
        <v>886</v>
      </c>
      <c r="M299" s="33" t="s">
        <v>877</v>
      </c>
      <c r="N299" s="33">
        <v>1</v>
      </c>
      <c r="O299" s="35">
        <v>6.9999999999999999E-4</v>
      </c>
      <c r="P299" s="34" t="s">
        <v>1148</v>
      </c>
    </row>
    <row r="300" spans="1:16" s="33" customFormat="1">
      <c r="A300" s="32">
        <v>38581</v>
      </c>
      <c r="B300" s="33" t="s">
        <v>1228</v>
      </c>
      <c r="C300" s="33" t="s">
        <v>1232</v>
      </c>
      <c r="D300" s="34">
        <v>4</v>
      </c>
      <c r="E300" s="37">
        <v>69</v>
      </c>
      <c r="F300" s="33" t="s">
        <v>1222</v>
      </c>
      <c r="G300" s="33" t="s">
        <v>1069</v>
      </c>
      <c r="H300" s="33" t="s">
        <v>1513</v>
      </c>
      <c r="J300" s="33" t="s">
        <v>1514</v>
      </c>
      <c r="L300" s="33" t="s">
        <v>886</v>
      </c>
      <c r="M300" s="33" t="s">
        <v>877</v>
      </c>
      <c r="N300" s="33">
        <v>2</v>
      </c>
      <c r="O300" s="35">
        <v>1.9E-2</v>
      </c>
      <c r="P300" s="34" t="s">
        <v>1148</v>
      </c>
    </row>
    <row r="301" spans="1:16" s="33" customFormat="1">
      <c r="A301" s="32">
        <v>38581</v>
      </c>
      <c r="B301" s="33" t="s">
        <v>1228</v>
      </c>
      <c r="C301" s="33" t="s">
        <v>1232</v>
      </c>
      <c r="D301" s="34">
        <v>4</v>
      </c>
      <c r="E301" s="37">
        <v>69</v>
      </c>
      <c r="F301" s="33" t="s">
        <v>1222</v>
      </c>
      <c r="G301" s="33" t="s">
        <v>975</v>
      </c>
      <c r="H301" s="33" t="s">
        <v>1653</v>
      </c>
      <c r="I301" s="33" t="s">
        <v>1654</v>
      </c>
      <c r="J301" s="33" t="s">
        <v>1350</v>
      </c>
      <c r="L301" s="33" t="s">
        <v>886</v>
      </c>
      <c r="M301" s="33" t="s">
        <v>877</v>
      </c>
      <c r="N301" s="33">
        <v>1</v>
      </c>
      <c r="O301" s="35">
        <v>9.9500000000000005E-2</v>
      </c>
      <c r="P301" s="34" t="s">
        <v>1148</v>
      </c>
    </row>
    <row r="302" spans="1:16" s="33" customFormat="1">
      <c r="A302" s="32">
        <v>38534</v>
      </c>
      <c r="B302" s="33" t="s">
        <v>1224</v>
      </c>
      <c r="C302" s="33" t="s">
        <v>1227</v>
      </c>
      <c r="D302" s="34">
        <v>9</v>
      </c>
      <c r="E302" s="37">
        <v>39</v>
      </c>
      <c r="F302" s="33" t="s">
        <v>1134</v>
      </c>
      <c r="G302" s="33" t="s">
        <v>1133</v>
      </c>
      <c r="H302" s="33" t="s">
        <v>1357</v>
      </c>
      <c r="I302" s="33" t="s">
        <v>1358</v>
      </c>
      <c r="J302" s="33" t="s">
        <v>1359</v>
      </c>
      <c r="L302" s="33" t="s">
        <v>886</v>
      </c>
      <c r="M302" s="33" t="s">
        <v>877</v>
      </c>
      <c r="N302" s="33">
        <v>1</v>
      </c>
      <c r="O302" s="35">
        <v>5.16E-2</v>
      </c>
      <c r="P302" s="34" t="s">
        <v>1148</v>
      </c>
    </row>
    <row r="303" spans="1:16" s="33" customFormat="1">
      <c r="A303" s="32">
        <v>38585</v>
      </c>
      <c r="B303" s="33" t="s">
        <v>1228</v>
      </c>
      <c r="C303" s="33" t="s">
        <v>1229</v>
      </c>
      <c r="D303" s="34">
        <v>6</v>
      </c>
      <c r="E303" s="37">
        <v>51</v>
      </c>
      <c r="F303" s="33" t="s">
        <v>1194</v>
      </c>
      <c r="G303" s="33" t="s">
        <v>1133</v>
      </c>
      <c r="H303" s="33" t="s">
        <v>1357</v>
      </c>
      <c r="I303" s="33" t="s">
        <v>1358</v>
      </c>
      <c r="J303" s="33" t="s">
        <v>1359</v>
      </c>
      <c r="L303" s="33" t="s">
        <v>886</v>
      </c>
      <c r="M303" s="33" t="s">
        <v>877</v>
      </c>
      <c r="N303" s="33">
        <v>3</v>
      </c>
      <c r="O303" s="35">
        <v>0.14830000000000032</v>
      </c>
      <c r="P303" s="34" t="s">
        <v>1148</v>
      </c>
    </row>
    <row r="304" spans="1:16" s="33" customFormat="1">
      <c r="A304" s="32">
        <v>38585</v>
      </c>
      <c r="B304" s="33" t="s">
        <v>1228</v>
      </c>
      <c r="C304" s="33" t="s">
        <v>1229</v>
      </c>
      <c r="D304" s="34">
        <v>7</v>
      </c>
      <c r="E304" s="37">
        <v>52</v>
      </c>
      <c r="F304" s="33" t="s">
        <v>1198</v>
      </c>
      <c r="G304" s="33" t="s">
        <v>1133</v>
      </c>
      <c r="H304" s="33" t="s">
        <v>1357</v>
      </c>
      <c r="I304" s="33" t="s">
        <v>1358</v>
      </c>
      <c r="J304" s="33" t="s">
        <v>1359</v>
      </c>
      <c r="L304" s="33" t="s">
        <v>886</v>
      </c>
      <c r="M304" s="33" t="s">
        <v>877</v>
      </c>
      <c r="N304" s="33">
        <v>1</v>
      </c>
      <c r="O304" s="35">
        <v>0.2330000000000001</v>
      </c>
      <c r="P304" s="34" t="s">
        <v>1148</v>
      </c>
    </row>
    <row r="305" spans="1:16" s="33" customFormat="1">
      <c r="A305" s="32">
        <v>38585</v>
      </c>
      <c r="B305" s="33" t="s">
        <v>1228</v>
      </c>
      <c r="C305" s="33" t="s">
        <v>1229</v>
      </c>
      <c r="D305" s="34">
        <v>9</v>
      </c>
      <c r="E305" s="37">
        <v>54</v>
      </c>
      <c r="F305" s="33" t="s">
        <v>1207</v>
      </c>
      <c r="G305" s="33" t="s">
        <v>1133</v>
      </c>
      <c r="H305" s="33" t="s">
        <v>1357</v>
      </c>
      <c r="I305" s="33" t="s">
        <v>1358</v>
      </c>
      <c r="J305" s="33" t="s">
        <v>1359</v>
      </c>
      <c r="L305" s="33" t="s">
        <v>886</v>
      </c>
      <c r="M305" s="33" t="s">
        <v>877</v>
      </c>
      <c r="N305" s="33">
        <v>2</v>
      </c>
      <c r="O305" s="35">
        <v>0.75290000000000001</v>
      </c>
      <c r="P305" s="34" t="s">
        <v>1148</v>
      </c>
    </row>
    <row r="306" spans="1:16" s="33" customFormat="1">
      <c r="A306" s="32">
        <v>38584</v>
      </c>
      <c r="B306" s="33" t="s">
        <v>1228</v>
      </c>
      <c r="C306" s="33" t="s">
        <v>1231</v>
      </c>
      <c r="D306" s="34">
        <v>1</v>
      </c>
      <c r="E306" s="37">
        <v>55</v>
      </c>
      <c r="F306" s="33" t="s">
        <v>976</v>
      </c>
      <c r="G306" s="33" t="s">
        <v>1133</v>
      </c>
      <c r="H306" s="33" t="s">
        <v>1357</v>
      </c>
      <c r="I306" s="33" t="s">
        <v>1358</v>
      </c>
      <c r="J306" s="33" t="s">
        <v>1359</v>
      </c>
      <c r="L306" s="33" t="s">
        <v>886</v>
      </c>
      <c r="M306" s="33" t="s">
        <v>877</v>
      </c>
      <c r="N306" s="33">
        <v>1</v>
      </c>
      <c r="O306" s="35">
        <v>3.3399999999999999E-2</v>
      </c>
      <c r="P306" s="34" t="s">
        <v>1148</v>
      </c>
    </row>
    <row r="307" spans="1:16" s="33" customFormat="1">
      <c r="A307" s="32">
        <v>38584</v>
      </c>
      <c r="B307" s="33" t="s">
        <v>1228</v>
      </c>
      <c r="C307" s="33" t="s">
        <v>1231</v>
      </c>
      <c r="D307" s="34">
        <v>3</v>
      </c>
      <c r="E307" s="37">
        <v>57</v>
      </c>
      <c r="F307" s="33" t="s">
        <v>1182</v>
      </c>
      <c r="G307" s="33" t="s">
        <v>1133</v>
      </c>
      <c r="H307" s="33" t="s">
        <v>1357</v>
      </c>
      <c r="I307" s="33" t="s">
        <v>1358</v>
      </c>
      <c r="J307" s="33" t="s">
        <v>1359</v>
      </c>
      <c r="L307" s="33" t="s">
        <v>886</v>
      </c>
      <c r="M307" s="33" t="s">
        <v>877</v>
      </c>
      <c r="N307" s="33">
        <v>2</v>
      </c>
      <c r="O307" s="35">
        <v>4.1599999999999998E-2</v>
      </c>
      <c r="P307" s="34" t="s">
        <v>1148</v>
      </c>
    </row>
    <row r="308" spans="1:16" s="33" customFormat="1">
      <c r="A308" s="32">
        <v>38581</v>
      </c>
      <c r="B308" s="33" t="s">
        <v>1228</v>
      </c>
      <c r="C308" s="33" t="s">
        <v>1232</v>
      </c>
      <c r="D308" s="34">
        <v>4</v>
      </c>
      <c r="E308" s="37">
        <v>69</v>
      </c>
      <c r="F308" s="33" t="s">
        <v>1222</v>
      </c>
      <c r="G308" s="33" t="s">
        <v>1133</v>
      </c>
      <c r="H308" s="33" t="s">
        <v>1357</v>
      </c>
      <c r="I308" s="33" t="s">
        <v>1358</v>
      </c>
      <c r="J308" s="33" t="s">
        <v>1359</v>
      </c>
      <c r="L308" s="33" t="s">
        <v>886</v>
      </c>
      <c r="M308" s="33" t="s">
        <v>877</v>
      </c>
      <c r="N308" s="33">
        <v>5</v>
      </c>
      <c r="O308" s="35">
        <v>0.72070000000000001</v>
      </c>
      <c r="P308" s="34" t="s">
        <v>1148</v>
      </c>
    </row>
    <row r="309" spans="1:16" s="33" customFormat="1">
      <c r="A309" s="32">
        <v>38581</v>
      </c>
      <c r="B309" s="33" t="s">
        <v>1228</v>
      </c>
      <c r="C309" s="33" t="s">
        <v>1232</v>
      </c>
      <c r="D309" s="34">
        <v>5</v>
      </c>
      <c r="E309" s="37">
        <v>70</v>
      </c>
      <c r="F309" s="33" t="s">
        <v>1217</v>
      </c>
      <c r="G309" s="33" t="s">
        <v>1133</v>
      </c>
      <c r="H309" s="33" t="s">
        <v>1357</v>
      </c>
      <c r="I309" s="33" t="s">
        <v>1358</v>
      </c>
      <c r="J309" s="33" t="s">
        <v>1359</v>
      </c>
      <c r="L309" s="33" t="s">
        <v>886</v>
      </c>
      <c r="M309" s="33" t="s">
        <v>877</v>
      </c>
      <c r="N309" s="33">
        <v>1</v>
      </c>
      <c r="O309" s="35">
        <v>6.6E-3</v>
      </c>
      <c r="P309" s="34" t="s">
        <v>1148</v>
      </c>
    </row>
    <row r="310" spans="1:16" s="33" customFormat="1">
      <c r="A310" s="32">
        <v>38583</v>
      </c>
      <c r="B310" s="33" t="s">
        <v>1228</v>
      </c>
      <c r="C310" s="33" t="s">
        <v>1232</v>
      </c>
      <c r="D310" s="34">
        <v>11</v>
      </c>
      <c r="E310" s="37">
        <v>76</v>
      </c>
      <c r="F310" s="33" t="s">
        <v>1233</v>
      </c>
      <c r="G310" s="33" t="s">
        <v>1133</v>
      </c>
      <c r="H310" s="33" t="s">
        <v>1357</v>
      </c>
      <c r="I310" s="33" t="s">
        <v>1358</v>
      </c>
      <c r="J310" s="33" t="s">
        <v>1359</v>
      </c>
      <c r="L310" s="33" t="s">
        <v>886</v>
      </c>
      <c r="M310" s="33" t="s">
        <v>877</v>
      </c>
      <c r="N310" s="33">
        <v>2</v>
      </c>
      <c r="O310" s="35">
        <v>0.20389999999999997</v>
      </c>
      <c r="P310" s="34" t="s">
        <v>1148</v>
      </c>
    </row>
    <row r="311" spans="1:16" s="33" customFormat="1">
      <c r="A311" s="32">
        <v>38583</v>
      </c>
      <c r="B311" s="33" t="s">
        <v>1228</v>
      </c>
      <c r="C311" s="33" t="s">
        <v>1232</v>
      </c>
      <c r="D311" s="34">
        <v>12</v>
      </c>
      <c r="E311" s="37">
        <v>77</v>
      </c>
      <c r="F311" s="33" t="s">
        <v>1234</v>
      </c>
      <c r="G311" s="33" t="s">
        <v>1133</v>
      </c>
      <c r="H311" s="33" t="s">
        <v>1357</v>
      </c>
      <c r="I311" s="33" t="s">
        <v>1358</v>
      </c>
      <c r="J311" s="33" t="s">
        <v>1359</v>
      </c>
      <c r="L311" s="33" t="s">
        <v>886</v>
      </c>
      <c r="M311" s="33" t="s">
        <v>877</v>
      </c>
      <c r="N311" s="33">
        <v>4</v>
      </c>
      <c r="O311" s="35">
        <v>0.9153</v>
      </c>
      <c r="P311" s="34" t="s">
        <v>1148</v>
      </c>
    </row>
    <row r="312" spans="1:16" s="33" customFormat="1">
      <c r="A312" s="32">
        <v>38535</v>
      </c>
      <c r="B312" s="33" t="s">
        <v>1224</v>
      </c>
      <c r="C312" s="33" t="s">
        <v>1225</v>
      </c>
      <c r="D312" s="34">
        <v>1</v>
      </c>
      <c r="E312" s="37">
        <v>1</v>
      </c>
      <c r="F312" s="33" t="s">
        <v>888</v>
      </c>
      <c r="G312" s="33" t="s">
        <v>868</v>
      </c>
      <c r="H312" s="33" t="s">
        <v>1245</v>
      </c>
      <c r="I312" s="33" t="s">
        <v>1246</v>
      </c>
      <c r="J312" s="33" t="s">
        <v>1247</v>
      </c>
      <c r="L312" s="33" t="s">
        <v>886</v>
      </c>
      <c r="M312" s="33" t="s">
        <v>877</v>
      </c>
      <c r="N312" s="33">
        <v>71</v>
      </c>
      <c r="O312" s="35">
        <v>4.2900000000000001E-2</v>
      </c>
      <c r="P312" s="34" t="s">
        <v>1148</v>
      </c>
    </row>
    <row r="313" spans="1:16" s="33" customFormat="1">
      <c r="A313" s="32">
        <v>38583</v>
      </c>
      <c r="B313" s="33" t="s">
        <v>1228</v>
      </c>
      <c r="C313" s="33" t="s">
        <v>1232</v>
      </c>
      <c r="D313" s="34">
        <v>13</v>
      </c>
      <c r="E313" s="37">
        <v>78</v>
      </c>
      <c r="F313" s="33" t="s">
        <v>1235</v>
      </c>
      <c r="G313" s="33" t="s">
        <v>868</v>
      </c>
      <c r="H313" s="33" t="s">
        <v>1245</v>
      </c>
      <c r="I313" s="33" t="s">
        <v>1246</v>
      </c>
      <c r="J313" s="33" t="s">
        <v>1247</v>
      </c>
      <c r="L313" s="33" t="s">
        <v>886</v>
      </c>
      <c r="M313" s="33" t="s">
        <v>877</v>
      </c>
      <c r="N313" s="33">
        <v>6</v>
      </c>
      <c r="O313" s="35">
        <v>1.66E-2</v>
      </c>
      <c r="P313" s="34" t="s">
        <v>1148</v>
      </c>
    </row>
    <row r="314" spans="1:16" s="33" customFormat="1">
      <c r="A314" s="32">
        <v>38533</v>
      </c>
      <c r="B314" s="33" t="s">
        <v>1224</v>
      </c>
      <c r="C314" s="33" t="s">
        <v>1226</v>
      </c>
      <c r="D314" s="34">
        <v>4</v>
      </c>
      <c r="E314" s="37">
        <v>16</v>
      </c>
      <c r="F314" s="33" t="s">
        <v>845</v>
      </c>
      <c r="G314" s="33" t="s">
        <v>870</v>
      </c>
      <c r="J314" s="33" t="s">
        <v>1574</v>
      </c>
      <c r="L314" s="33" t="s">
        <v>886</v>
      </c>
      <c r="M314" s="33" t="s">
        <v>877</v>
      </c>
      <c r="N314" s="33">
        <v>1</v>
      </c>
      <c r="O314" s="35">
        <v>1.5100000000000001E-2</v>
      </c>
      <c r="P314" s="34" t="s">
        <v>1148</v>
      </c>
    </row>
    <row r="315" spans="1:16" s="33" customFormat="1">
      <c r="A315" s="32">
        <v>38583</v>
      </c>
      <c r="B315" s="33" t="s">
        <v>1228</v>
      </c>
      <c r="C315" s="33" t="s">
        <v>1232</v>
      </c>
      <c r="D315" s="34">
        <v>13</v>
      </c>
      <c r="E315" s="37">
        <v>78</v>
      </c>
      <c r="F315" s="33" t="s">
        <v>1235</v>
      </c>
      <c r="G315" s="33" t="s">
        <v>1216</v>
      </c>
      <c r="J315" s="33" t="s">
        <v>1663</v>
      </c>
      <c r="L315" s="33" t="s">
        <v>886</v>
      </c>
      <c r="M315" s="33" t="s">
        <v>877</v>
      </c>
      <c r="N315" s="33">
        <v>3</v>
      </c>
      <c r="O315" s="35">
        <v>2.8999999999999998E-3</v>
      </c>
      <c r="P315" s="34" t="s">
        <v>1148</v>
      </c>
    </row>
    <row r="316" spans="1:16" s="33" customFormat="1">
      <c r="A316" s="32">
        <v>38535</v>
      </c>
      <c r="B316" s="33" t="s">
        <v>1224</v>
      </c>
      <c r="C316" s="33" t="s">
        <v>1225</v>
      </c>
      <c r="D316" s="34">
        <v>1</v>
      </c>
      <c r="E316" s="37">
        <v>1</v>
      </c>
      <c r="F316" s="33" t="s">
        <v>888</v>
      </c>
      <c r="G316" s="33" t="s">
        <v>869</v>
      </c>
      <c r="J316" s="33" t="s">
        <v>1248</v>
      </c>
      <c r="L316" s="33" t="s">
        <v>886</v>
      </c>
      <c r="M316" s="33" t="s">
        <v>877</v>
      </c>
      <c r="N316" s="33">
        <v>14</v>
      </c>
      <c r="O316" s="35">
        <v>3.7699999999999997E-2</v>
      </c>
      <c r="P316" s="34" t="s">
        <v>1148</v>
      </c>
    </row>
    <row r="317" spans="1:16" s="33" customFormat="1">
      <c r="A317" s="32">
        <v>38535</v>
      </c>
      <c r="B317" s="33" t="s">
        <v>1224</v>
      </c>
      <c r="C317" s="33" t="s">
        <v>1225</v>
      </c>
      <c r="D317" s="34">
        <v>2</v>
      </c>
      <c r="E317" s="37">
        <v>2</v>
      </c>
      <c r="F317" s="33" t="s">
        <v>1074</v>
      </c>
      <c r="G317" s="33" t="s">
        <v>869</v>
      </c>
      <c r="J317" s="33" t="s">
        <v>1248</v>
      </c>
      <c r="L317" s="33" t="s">
        <v>886</v>
      </c>
      <c r="M317" s="33" t="s">
        <v>877</v>
      </c>
      <c r="N317" s="33">
        <v>16</v>
      </c>
      <c r="O317" s="35">
        <v>6.5500000000000003E-2</v>
      </c>
      <c r="P317" s="34" t="s">
        <v>1148</v>
      </c>
    </row>
    <row r="318" spans="1:16" s="33" customFormat="1">
      <c r="A318" s="32">
        <v>38535</v>
      </c>
      <c r="B318" s="33" t="s">
        <v>1224</v>
      </c>
      <c r="C318" s="33" t="s">
        <v>1225</v>
      </c>
      <c r="D318" s="34">
        <v>3</v>
      </c>
      <c r="E318" s="37">
        <v>3</v>
      </c>
      <c r="F318" s="33" t="s">
        <v>1073</v>
      </c>
      <c r="G318" s="33" t="s">
        <v>869</v>
      </c>
      <c r="J318" s="33" t="s">
        <v>1248</v>
      </c>
      <c r="L318" s="33" t="s">
        <v>886</v>
      </c>
      <c r="M318" s="33" t="s">
        <v>877</v>
      </c>
      <c r="N318" s="33">
        <v>6</v>
      </c>
      <c r="O318" s="35">
        <v>0</v>
      </c>
      <c r="P318" s="34" t="s">
        <v>1148</v>
      </c>
    </row>
    <row r="319" spans="1:16" s="33" customFormat="1">
      <c r="A319" s="32">
        <v>38535</v>
      </c>
      <c r="B319" s="33" t="s">
        <v>1224</v>
      </c>
      <c r="C319" s="33" t="s">
        <v>1225</v>
      </c>
      <c r="D319" s="34">
        <v>4</v>
      </c>
      <c r="E319" s="37">
        <v>4</v>
      </c>
      <c r="F319" s="33" t="s">
        <v>845</v>
      </c>
      <c r="G319" s="33" t="s">
        <v>869</v>
      </c>
      <c r="J319" s="33" t="s">
        <v>1248</v>
      </c>
      <c r="L319" s="33" t="s">
        <v>886</v>
      </c>
      <c r="M319" s="33" t="s">
        <v>877</v>
      </c>
      <c r="N319" s="33">
        <v>9</v>
      </c>
      <c r="O319" s="35">
        <v>1.4200000000000001E-2</v>
      </c>
      <c r="P319" s="34" t="s">
        <v>1148</v>
      </c>
    </row>
    <row r="320" spans="1:16" s="33" customFormat="1">
      <c r="A320" s="32">
        <v>38535</v>
      </c>
      <c r="B320" s="33" t="s">
        <v>1224</v>
      </c>
      <c r="C320" s="33" t="s">
        <v>1225</v>
      </c>
      <c r="D320" s="34">
        <v>5</v>
      </c>
      <c r="E320" s="37">
        <v>5</v>
      </c>
      <c r="F320" s="33" t="s">
        <v>1089</v>
      </c>
      <c r="G320" s="33" t="s">
        <v>869</v>
      </c>
      <c r="J320" s="33" t="s">
        <v>1248</v>
      </c>
      <c r="L320" s="33" t="s">
        <v>886</v>
      </c>
      <c r="M320" s="33" t="s">
        <v>877</v>
      </c>
      <c r="N320" s="33">
        <v>8</v>
      </c>
      <c r="O320" s="35">
        <v>1.38E-2</v>
      </c>
      <c r="P320" s="34" t="s">
        <v>1148</v>
      </c>
    </row>
    <row r="321" spans="1:16" s="33" customFormat="1">
      <c r="A321" s="32">
        <v>38535</v>
      </c>
      <c r="B321" s="33" t="s">
        <v>1224</v>
      </c>
      <c r="C321" s="33" t="s">
        <v>1225</v>
      </c>
      <c r="D321" s="34">
        <v>6</v>
      </c>
      <c r="E321" s="37">
        <v>6</v>
      </c>
      <c r="F321" s="33" t="s">
        <v>1091</v>
      </c>
      <c r="G321" s="33" t="s">
        <v>869</v>
      </c>
      <c r="J321" s="33" t="s">
        <v>1248</v>
      </c>
      <c r="L321" s="33" t="s">
        <v>886</v>
      </c>
      <c r="M321" s="33" t="s">
        <v>877</v>
      </c>
      <c r="N321" s="33">
        <v>9</v>
      </c>
      <c r="O321" s="35">
        <v>4.8999999999999998E-3</v>
      </c>
      <c r="P321" s="34" t="s">
        <v>1148</v>
      </c>
    </row>
    <row r="322" spans="1:16" s="33" customFormat="1">
      <c r="A322" s="32">
        <v>38534</v>
      </c>
      <c r="B322" s="33" t="s">
        <v>1224</v>
      </c>
      <c r="C322" s="33" t="s">
        <v>1227</v>
      </c>
      <c r="D322" s="34">
        <v>1</v>
      </c>
      <c r="E322" s="37">
        <v>31</v>
      </c>
      <c r="F322" s="33" t="s">
        <v>888</v>
      </c>
      <c r="G322" s="33" t="s">
        <v>869</v>
      </c>
      <c r="J322" s="33" t="s">
        <v>1248</v>
      </c>
      <c r="L322" s="33" t="s">
        <v>886</v>
      </c>
      <c r="M322" s="33" t="s">
        <v>877</v>
      </c>
      <c r="N322" s="33">
        <v>4</v>
      </c>
      <c r="O322" s="35">
        <v>3.2000000000000002E-3</v>
      </c>
      <c r="P322" s="34" t="s">
        <v>1148</v>
      </c>
    </row>
    <row r="323" spans="1:16" s="33" customFormat="1">
      <c r="A323" s="32">
        <v>38534</v>
      </c>
      <c r="B323" s="33" t="s">
        <v>1224</v>
      </c>
      <c r="C323" s="33" t="s">
        <v>1227</v>
      </c>
      <c r="D323" s="34">
        <v>2</v>
      </c>
      <c r="E323" s="37">
        <v>32</v>
      </c>
      <c r="F323" s="33" t="s">
        <v>1074</v>
      </c>
      <c r="G323" s="33" t="s">
        <v>869</v>
      </c>
      <c r="J323" s="33" t="s">
        <v>1248</v>
      </c>
      <c r="L323" s="33" t="s">
        <v>886</v>
      </c>
      <c r="M323" s="33" t="s">
        <v>877</v>
      </c>
      <c r="N323" s="33">
        <v>3</v>
      </c>
      <c r="O323" s="35">
        <v>2.3E-3</v>
      </c>
      <c r="P323" s="34" t="s">
        <v>1148</v>
      </c>
    </row>
    <row r="324" spans="1:16" s="33" customFormat="1">
      <c r="A324" s="32">
        <v>38534</v>
      </c>
      <c r="B324" s="33" t="s">
        <v>1224</v>
      </c>
      <c r="C324" s="33" t="s">
        <v>1227</v>
      </c>
      <c r="D324" s="34">
        <v>9</v>
      </c>
      <c r="E324" s="37">
        <v>39</v>
      </c>
      <c r="F324" s="33" t="s">
        <v>1134</v>
      </c>
      <c r="G324" s="33" t="s">
        <v>1064</v>
      </c>
      <c r="J324" s="33" t="s">
        <v>1248</v>
      </c>
      <c r="L324" s="33" t="s">
        <v>886</v>
      </c>
      <c r="M324" s="33" t="s">
        <v>877</v>
      </c>
      <c r="N324" s="33">
        <v>2</v>
      </c>
      <c r="O324" s="35">
        <v>5.5999999999999999E-3</v>
      </c>
      <c r="P324" s="34" t="s">
        <v>1148</v>
      </c>
    </row>
    <row r="325" spans="1:16" s="33" customFormat="1">
      <c r="A325" s="32">
        <v>38534</v>
      </c>
      <c r="B325" s="33" t="s">
        <v>1224</v>
      </c>
      <c r="C325" s="33" t="s">
        <v>1227</v>
      </c>
      <c r="D325" s="34">
        <v>10</v>
      </c>
      <c r="E325" s="37">
        <v>40</v>
      </c>
      <c r="F325" s="33" t="s">
        <v>1138</v>
      </c>
      <c r="G325" s="33" t="s">
        <v>869</v>
      </c>
      <c r="J325" s="33" t="s">
        <v>1248</v>
      </c>
      <c r="L325" s="33" t="s">
        <v>886</v>
      </c>
      <c r="M325" s="33" t="s">
        <v>877</v>
      </c>
      <c r="N325" s="33">
        <v>15</v>
      </c>
      <c r="O325" s="35">
        <v>1.6500000000000001E-2</v>
      </c>
      <c r="P325" s="34" t="s">
        <v>1148</v>
      </c>
    </row>
    <row r="326" spans="1:16" s="33" customFormat="1">
      <c r="A326" s="32">
        <v>38534</v>
      </c>
      <c r="B326" s="33" t="s">
        <v>1224</v>
      </c>
      <c r="C326" s="33" t="s">
        <v>1227</v>
      </c>
      <c r="D326" s="34">
        <v>12</v>
      </c>
      <c r="E326" s="37">
        <v>42</v>
      </c>
      <c r="F326" s="33" t="s">
        <v>951</v>
      </c>
      <c r="G326" s="33" t="s">
        <v>869</v>
      </c>
      <c r="J326" s="33" t="s">
        <v>1248</v>
      </c>
      <c r="L326" s="33" t="s">
        <v>886</v>
      </c>
      <c r="M326" s="33" t="s">
        <v>877</v>
      </c>
      <c r="N326" s="33">
        <v>18</v>
      </c>
      <c r="O326" s="35">
        <v>9.6199999999999994E-2</v>
      </c>
      <c r="P326" s="34" t="s">
        <v>1148</v>
      </c>
    </row>
    <row r="327" spans="1:16" s="33" customFormat="1">
      <c r="A327" s="32">
        <v>38585</v>
      </c>
      <c r="B327" s="33" t="s">
        <v>1228</v>
      </c>
      <c r="C327" s="33" t="s">
        <v>1229</v>
      </c>
      <c r="D327" s="34">
        <v>7</v>
      </c>
      <c r="E327" s="37">
        <v>52</v>
      </c>
      <c r="F327" s="33" t="s">
        <v>1198</v>
      </c>
      <c r="G327" s="33" t="s">
        <v>869</v>
      </c>
      <c r="J327" s="33" t="s">
        <v>1248</v>
      </c>
      <c r="L327" s="33" t="s">
        <v>886</v>
      </c>
      <c r="M327" s="33" t="s">
        <v>877</v>
      </c>
      <c r="N327" s="33">
        <v>1</v>
      </c>
      <c r="O327" s="35">
        <v>0</v>
      </c>
      <c r="P327" s="34" t="s">
        <v>1148</v>
      </c>
    </row>
    <row r="328" spans="1:16" s="33" customFormat="1">
      <c r="A328" s="32">
        <v>38584</v>
      </c>
      <c r="B328" s="33" t="s">
        <v>1228</v>
      </c>
      <c r="C328" s="33" t="s">
        <v>1231</v>
      </c>
      <c r="D328" s="34">
        <v>2</v>
      </c>
      <c r="E328" s="37">
        <v>56</v>
      </c>
      <c r="F328" s="33" t="s">
        <v>1188</v>
      </c>
      <c r="G328" s="33" t="s">
        <v>869</v>
      </c>
      <c r="J328" s="33" t="s">
        <v>1248</v>
      </c>
      <c r="L328" s="33" t="s">
        <v>886</v>
      </c>
      <c r="M328" s="33" t="s">
        <v>877</v>
      </c>
      <c r="N328" s="33">
        <v>2</v>
      </c>
      <c r="O328" s="35">
        <v>2.47E-2</v>
      </c>
      <c r="P328" s="34" t="s">
        <v>1148</v>
      </c>
    </row>
    <row r="329" spans="1:16" s="33" customFormat="1">
      <c r="A329" s="32">
        <v>38586</v>
      </c>
      <c r="B329" s="33" t="s">
        <v>1228</v>
      </c>
      <c r="C329" s="33" t="s">
        <v>1231</v>
      </c>
      <c r="D329" s="34">
        <v>9</v>
      </c>
      <c r="E329" s="37">
        <v>63</v>
      </c>
      <c r="F329" s="33" t="s">
        <v>1181</v>
      </c>
      <c r="G329" s="33" t="s">
        <v>869</v>
      </c>
      <c r="J329" s="33" t="s">
        <v>1248</v>
      </c>
      <c r="L329" s="33" t="s">
        <v>886</v>
      </c>
      <c r="M329" s="33" t="s">
        <v>877</v>
      </c>
      <c r="N329" s="33">
        <v>2</v>
      </c>
      <c r="O329" s="35">
        <v>0</v>
      </c>
      <c r="P329" s="34" t="s">
        <v>1148</v>
      </c>
    </row>
    <row r="330" spans="1:16" s="33" customFormat="1">
      <c r="A330" s="32">
        <v>38583</v>
      </c>
      <c r="B330" s="33" t="s">
        <v>1228</v>
      </c>
      <c r="C330" s="33" t="s">
        <v>1232</v>
      </c>
      <c r="D330" s="34">
        <v>13</v>
      </c>
      <c r="E330" s="37">
        <v>78</v>
      </c>
      <c r="F330" s="33" t="s">
        <v>1235</v>
      </c>
      <c r="G330" s="33" t="s">
        <v>869</v>
      </c>
      <c r="J330" s="33" t="s">
        <v>1248</v>
      </c>
      <c r="L330" s="33" t="s">
        <v>886</v>
      </c>
      <c r="M330" s="33" t="s">
        <v>877</v>
      </c>
      <c r="N330" s="33">
        <v>1</v>
      </c>
      <c r="O330" s="35">
        <v>4.0000000000000001E-3</v>
      </c>
      <c r="P330" s="34" t="s">
        <v>1148</v>
      </c>
    </row>
    <row r="331" spans="1:16" s="33" customFormat="1">
      <c r="A331" s="32">
        <v>38535</v>
      </c>
      <c r="B331" s="33" t="s">
        <v>1224</v>
      </c>
      <c r="C331" s="33" t="s">
        <v>1225</v>
      </c>
      <c r="D331" s="34">
        <v>1</v>
      </c>
      <c r="E331" s="37">
        <v>1</v>
      </c>
      <c r="F331" s="33" t="s">
        <v>888</v>
      </c>
      <c r="G331" s="33" t="s">
        <v>870</v>
      </c>
      <c r="J331" s="33" t="s">
        <v>1249</v>
      </c>
      <c r="L331" s="33" t="s">
        <v>886</v>
      </c>
      <c r="M331" s="33" t="s">
        <v>877</v>
      </c>
      <c r="N331" s="33">
        <v>51</v>
      </c>
      <c r="O331" s="35">
        <v>6.7000000000000004E-2</v>
      </c>
      <c r="P331" s="34" t="s">
        <v>1148</v>
      </c>
    </row>
    <row r="332" spans="1:16" s="33" customFormat="1">
      <c r="A332" s="32">
        <v>38535</v>
      </c>
      <c r="B332" s="33" t="s">
        <v>1224</v>
      </c>
      <c r="C332" s="33" t="s">
        <v>1225</v>
      </c>
      <c r="D332" s="34">
        <v>2</v>
      </c>
      <c r="E332" s="37">
        <v>2</v>
      </c>
      <c r="F332" s="33" t="s">
        <v>1074</v>
      </c>
      <c r="G332" s="33" t="s">
        <v>870</v>
      </c>
      <c r="J332" s="33" t="s">
        <v>1249</v>
      </c>
      <c r="L332" s="33" t="s">
        <v>886</v>
      </c>
      <c r="M332" s="33" t="s">
        <v>877</v>
      </c>
      <c r="N332" s="33">
        <v>40</v>
      </c>
      <c r="O332" s="35">
        <v>5.9200000000000003E-2</v>
      </c>
      <c r="P332" s="34" t="s">
        <v>1148</v>
      </c>
    </row>
    <row r="333" spans="1:16" s="33" customFormat="1">
      <c r="A333" s="32">
        <v>38535</v>
      </c>
      <c r="B333" s="33" t="s">
        <v>1224</v>
      </c>
      <c r="C333" s="33" t="s">
        <v>1225</v>
      </c>
      <c r="D333" s="34">
        <v>3</v>
      </c>
      <c r="E333" s="37">
        <v>3</v>
      </c>
      <c r="F333" s="33" t="s">
        <v>1073</v>
      </c>
      <c r="G333" s="33" t="s">
        <v>870</v>
      </c>
      <c r="J333" s="33" t="s">
        <v>1249</v>
      </c>
      <c r="L333" s="33" t="s">
        <v>886</v>
      </c>
      <c r="M333" s="33" t="s">
        <v>877</v>
      </c>
      <c r="N333" s="33">
        <v>10</v>
      </c>
      <c r="O333" s="35">
        <v>1.2200000000000001E-2</v>
      </c>
      <c r="P333" s="34" t="s">
        <v>1148</v>
      </c>
    </row>
    <row r="334" spans="1:16" s="33" customFormat="1">
      <c r="A334" s="32">
        <v>38535</v>
      </c>
      <c r="B334" s="33" t="s">
        <v>1224</v>
      </c>
      <c r="C334" s="33" t="s">
        <v>1225</v>
      </c>
      <c r="D334" s="34">
        <v>4</v>
      </c>
      <c r="E334" s="37">
        <v>4</v>
      </c>
      <c r="F334" s="33" t="s">
        <v>845</v>
      </c>
      <c r="G334" s="33" t="s">
        <v>870</v>
      </c>
      <c r="J334" s="33" t="s">
        <v>1249</v>
      </c>
      <c r="L334" s="33" t="s">
        <v>886</v>
      </c>
      <c r="M334" s="33" t="s">
        <v>877</v>
      </c>
      <c r="N334" s="33">
        <v>3</v>
      </c>
      <c r="O334" s="35">
        <v>2.3E-3</v>
      </c>
      <c r="P334" s="34" t="s">
        <v>1148</v>
      </c>
    </row>
    <row r="335" spans="1:16" s="33" customFormat="1">
      <c r="A335" s="32">
        <v>38535</v>
      </c>
      <c r="B335" s="33" t="s">
        <v>1224</v>
      </c>
      <c r="C335" s="33" t="s">
        <v>1225</v>
      </c>
      <c r="D335" s="34">
        <v>5</v>
      </c>
      <c r="E335" s="37">
        <v>5</v>
      </c>
      <c r="F335" s="33" t="s">
        <v>1089</v>
      </c>
      <c r="G335" s="33" t="s">
        <v>870</v>
      </c>
      <c r="J335" s="33" t="s">
        <v>1249</v>
      </c>
      <c r="L335" s="33" t="s">
        <v>886</v>
      </c>
      <c r="M335" s="33" t="s">
        <v>877</v>
      </c>
      <c r="N335" s="33">
        <v>4</v>
      </c>
      <c r="O335" s="35">
        <v>3.3999999999999998E-3</v>
      </c>
      <c r="P335" s="34" t="s">
        <v>1148</v>
      </c>
    </row>
    <row r="336" spans="1:16" s="33" customFormat="1">
      <c r="A336" s="32">
        <v>38535</v>
      </c>
      <c r="B336" s="33" t="s">
        <v>1224</v>
      </c>
      <c r="C336" s="33" t="s">
        <v>1225</v>
      </c>
      <c r="D336" s="34">
        <v>6</v>
      </c>
      <c r="E336" s="37">
        <v>6</v>
      </c>
      <c r="F336" s="33" t="s">
        <v>1091</v>
      </c>
      <c r="G336" s="33" t="s">
        <v>870</v>
      </c>
      <c r="J336" s="33" t="s">
        <v>1249</v>
      </c>
      <c r="L336" s="33" t="s">
        <v>886</v>
      </c>
      <c r="M336" s="33" t="s">
        <v>877</v>
      </c>
      <c r="N336" s="33">
        <v>70</v>
      </c>
      <c r="O336" s="35">
        <v>8.9399999999999993E-2</v>
      </c>
      <c r="P336" s="34" t="s">
        <v>1148</v>
      </c>
    </row>
    <row r="337" spans="1:16" s="33" customFormat="1">
      <c r="A337" s="32">
        <v>38532</v>
      </c>
      <c r="B337" s="33" t="s">
        <v>1224</v>
      </c>
      <c r="C337" s="33" t="s">
        <v>1226</v>
      </c>
      <c r="D337" s="34">
        <v>2</v>
      </c>
      <c r="E337" s="37">
        <v>14</v>
      </c>
      <c r="F337" s="33" t="s">
        <v>1074</v>
      </c>
      <c r="G337" s="33" t="s">
        <v>870</v>
      </c>
      <c r="J337" s="33" t="s">
        <v>1249</v>
      </c>
      <c r="L337" s="33" t="s">
        <v>886</v>
      </c>
      <c r="M337" s="33" t="s">
        <v>877</v>
      </c>
      <c r="N337" s="33">
        <v>1</v>
      </c>
      <c r="O337" s="35">
        <v>1E-4</v>
      </c>
      <c r="P337" s="34" t="s">
        <v>1148</v>
      </c>
    </row>
    <row r="338" spans="1:16" s="33" customFormat="1">
      <c r="A338" s="32">
        <v>38534</v>
      </c>
      <c r="B338" s="33" t="s">
        <v>1224</v>
      </c>
      <c r="C338" s="33" t="s">
        <v>1227</v>
      </c>
      <c r="D338" s="34">
        <v>1</v>
      </c>
      <c r="E338" s="37">
        <v>31</v>
      </c>
      <c r="F338" s="33" t="s">
        <v>888</v>
      </c>
      <c r="G338" s="33" t="s">
        <v>870</v>
      </c>
      <c r="J338" s="33" t="s">
        <v>1249</v>
      </c>
      <c r="L338" s="33" t="s">
        <v>886</v>
      </c>
      <c r="M338" s="33" t="s">
        <v>877</v>
      </c>
      <c r="N338" s="33">
        <v>5</v>
      </c>
      <c r="O338" s="35">
        <v>4.3700000000000003E-2</v>
      </c>
      <c r="P338" s="34" t="s">
        <v>1148</v>
      </c>
    </row>
    <row r="339" spans="1:16" s="33" customFormat="1">
      <c r="A339" s="32">
        <v>38534</v>
      </c>
      <c r="B339" s="33" t="s">
        <v>1224</v>
      </c>
      <c r="C339" s="33" t="s">
        <v>1227</v>
      </c>
      <c r="D339" s="34">
        <v>2</v>
      </c>
      <c r="E339" s="37">
        <v>32</v>
      </c>
      <c r="F339" s="33" t="s">
        <v>1074</v>
      </c>
      <c r="G339" s="33" t="s">
        <v>870</v>
      </c>
      <c r="J339" s="33" t="s">
        <v>1249</v>
      </c>
      <c r="L339" s="33" t="s">
        <v>886</v>
      </c>
      <c r="M339" s="33" t="s">
        <v>877</v>
      </c>
      <c r="N339" s="33">
        <v>5</v>
      </c>
      <c r="O339" s="35">
        <v>3.5000000000000001E-3</v>
      </c>
      <c r="P339" s="34" t="s">
        <v>1148</v>
      </c>
    </row>
    <row r="340" spans="1:16" s="33" customFormat="1">
      <c r="A340" s="32">
        <v>38534</v>
      </c>
      <c r="B340" s="33" t="s">
        <v>1224</v>
      </c>
      <c r="C340" s="33" t="s">
        <v>1227</v>
      </c>
      <c r="D340" s="34">
        <v>9</v>
      </c>
      <c r="E340" s="37">
        <v>39</v>
      </c>
      <c r="F340" s="33" t="s">
        <v>1134</v>
      </c>
      <c r="G340" s="33" t="s">
        <v>1132</v>
      </c>
      <c r="J340" s="33" t="s">
        <v>1249</v>
      </c>
      <c r="L340" s="33" t="s">
        <v>886</v>
      </c>
      <c r="M340" s="33" t="s">
        <v>877</v>
      </c>
      <c r="N340" s="33">
        <v>14</v>
      </c>
      <c r="O340" s="35">
        <v>7.7899999999999997E-2</v>
      </c>
      <c r="P340" s="34" t="s">
        <v>1148</v>
      </c>
    </row>
    <row r="341" spans="1:16" s="33" customFormat="1">
      <c r="A341" s="32">
        <v>38534</v>
      </c>
      <c r="B341" s="33" t="s">
        <v>1224</v>
      </c>
      <c r="C341" s="33" t="s">
        <v>1227</v>
      </c>
      <c r="D341" s="34">
        <v>10</v>
      </c>
      <c r="E341" s="37">
        <v>40</v>
      </c>
      <c r="F341" s="33" t="s">
        <v>1138</v>
      </c>
      <c r="G341" s="33" t="s">
        <v>870</v>
      </c>
      <c r="J341" s="33" t="s">
        <v>1249</v>
      </c>
      <c r="L341" s="33" t="s">
        <v>886</v>
      </c>
      <c r="M341" s="33" t="s">
        <v>877</v>
      </c>
      <c r="N341" s="33">
        <v>7</v>
      </c>
      <c r="O341" s="35">
        <v>3.5999999999999999E-3</v>
      </c>
      <c r="P341" s="34" t="s">
        <v>1148</v>
      </c>
    </row>
    <row r="342" spans="1:16" s="33" customFormat="1">
      <c r="A342" s="32">
        <v>38534</v>
      </c>
      <c r="B342" s="33" t="s">
        <v>1224</v>
      </c>
      <c r="C342" s="33" t="s">
        <v>1227</v>
      </c>
      <c r="D342" s="34">
        <v>12</v>
      </c>
      <c r="E342" s="37">
        <v>42</v>
      </c>
      <c r="F342" s="33" t="s">
        <v>951</v>
      </c>
      <c r="G342" s="33" t="s">
        <v>870</v>
      </c>
      <c r="J342" s="33" t="s">
        <v>1249</v>
      </c>
      <c r="L342" s="33" t="s">
        <v>886</v>
      </c>
      <c r="M342" s="33" t="s">
        <v>877</v>
      </c>
      <c r="N342" s="33">
        <v>29</v>
      </c>
      <c r="O342" s="35">
        <v>4.2200000000000001E-2</v>
      </c>
      <c r="P342" s="34" t="s">
        <v>1148</v>
      </c>
    </row>
    <row r="343" spans="1:16" s="33" customFormat="1">
      <c r="A343" s="32">
        <v>38535</v>
      </c>
      <c r="B343" s="33" t="s">
        <v>1224</v>
      </c>
      <c r="C343" s="33" t="s">
        <v>1225</v>
      </c>
      <c r="D343" s="34">
        <v>2</v>
      </c>
      <c r="E343" s="37">
        <v>2</v>
      </c>
      <c r="F343" s="33" t="s">
        <v>1074</v>
      </c>
      <c r="G343" s="33" t="s">
        <v>1064</v>
      </c>
      <c r="J343" s="33" t="s">
        <v>1503</v>
      </c>
      <c r="L343" s="33" t="s">
        <v>886</v>
      </c>
      <c r="M343" s="33" t="s">
        <v>877</v>
      </c>
      <c r="N343" s="33">
        <v>13</v>
      </c>
      <c r="O343" s="35">
        <v>4.48E-2</v>
      </c>
      <c r="P343" s="34" t="s">
        <v>1148</v>
      </c>
    </row>
    <row r="344" spans="1:16" s="33" customFormat="1">
      <c r="A344" s="32">
        <v>38535</v>
      </c>
      <c r="B344" s="33" t="s">
        <v>1224</v>
      </c>
      <c r="C344" s="33" t="s">
        <v>1225</v>
      </c>
      <c r="D344" s="34">
        <v>3</v>
      </c>
      <c r="E344" s="37">
        <v>3</v>
      </c>
      <c r="F344" s="33" t="s">
        <v>1073</v>
      </c>
      <c r="G344" s="33" t="s">
        <v>1064</v>
      </c>
      <c r="J344" s="33" t="s">
        <v>1503</v>
      </c>
      <c r="L344" s="33" t="s">
        <v>886</v>
      </c>
      <c r="M344" s="33" t="s">
        <v>877</v>
      </c>
      <c r="N344" s="33">
        <v>6</v>
      </c>
      <c r="O344" s="35">
        <v>2.0799999999999999E-2</v>
      </c>
      <c r="P344" s="34" t="s">
        <v>1148</v>
      </c>
    </row>
    <row r="345" spans="1:16" s="33" customFormat="1">
      <c r="A345" s="32">
        <v>38535</v>
      </c>
      <c r="B345" s="33" t="s">
        <v>1224</v>
      </c>
      <c r="C345" s="33" t="s">
        <v>1225</v>
      </c>
      <c r="D345" s="34">
        <v>4</v>
      </c>
      <c r="E345" s="37">
        <v>4</v>
      </c>
      <c r="F345" s="33" t="s">
        <v>845</v>
      </c>
      <c r="G345" s="33" t="s">
        <v>1064</v>
      </c>
      <c r="J345" s="33" t="s">
        <v>1503</v>
      </c>
      <c r="L345" s="33" t="s">
        <v>886</v>
      </c>
      <c r="M345" s="33" t="s">
        <v>877</v>
      </c>
      <c r="N345" s="33">
        <v>7</v>
      </c>
      <c r="O345" s="35">
        <v>4.1599999999999998E-2</v>
      </c>
      <c r="P345" s="34" t="s">
        <v>1148</v>
      </c>
    </row>
    <row r="346" spans="1:16" s="33" customFormat="1">
      <c r="A346" s="32">
        <v>38535</v>
      </c>
      <c r="B346" s="33" t="s">
        <v>1224</v>
      </c>
      <c r="C346" s="33" t="s">
        <v>1225</v>
      </c>
      <c r="D346" s="34">
        <v>5</v>
      </c>
      <c r="E346" s="37">
        <v>5</v>
      </c>
      <c r="F346" s="33" t="s">
        <v>1089</v>
      </c>
      <c r="G346" s="33" t="s">
        <v>1064</v>
      </c>
      <c r="J346" s="33" t="s">
        <v>1503</v>
      </c>
      <c r="L346" s="33" t="s">
        <v>886</v>
      </c>
      <c r="M346" s="33" t="s">
        <v>877</v>
      </c>
      <c r="N346" s="33">
        <v>11</v>
      </c>
      <c r="O346" s="35">
        <v>3.5900000000000001E-2</v>
      </c>
      <c r="P346" s="34" t="s">
        <v>1148</v>
      </c>
    </row>
    <row r="347" spans="1:16" s="33" customFormat="1">
      <c r="A347" s="32">
        <v>38535</v>
      </c>
      <c r="B347" s="33" t="s">
        <v>1224</v>
      </c>
      <c r="C347" s="33" t="s">
        <v>1225</v>
      </c>
      <c r="D347" s="34">
        <v>6</v>
      </c>
      <c r="E347" s="37">
        <v>6</v>
      </c>
      <c r="F347" s="33" t="s">
        <v>1091</v>
      </c>
      <c r="G347" s="33" t="s">
        <v>1064</v>
      </c>
      <c r="J347" s="33" t="s">
        <v>1503</v>
      </c>
      <c r="L347" s="33" t="s">
        <v>886</v>
      </c>
      <c r="M347" s="33" t="s">
        <v>877</v>
      </c>
      <c r="N347" s="33">
        <v>6</v>
      </c>
      <c r="O347" s="35">
        <v>1.21E-2</v>
      </c>
      <c r="P347" s="34" t="s">
        <v>1148</v>
      </c>
    </row>
    <row r="348" spans="1:16" s="33" customFormat="1">
      <c r="A348" s="32">
        <v>38532</v>
      </c>
      <c r="B348" s="33" t="s">
        <v>1224</v>
      </c>
      <c r="C348" s="33" t="s">
        <v>1226</v>
      </c>
      <c r="D348" s="34">
        <v>1</v>
      </c>
      <c r="E348" s="37">
        <v>13</v>
      </c>
      <c r="F348" s="33" t="s">
        <v>888</v>
      </c>
      <c r="G348" s="33" t="s">
        <v>1064</v>
      </c>
      <c r="J348" s="33" t="s">
        <v>1503</v>
      </c>
      <c r="L348" s="33" t="s">
        <v>886</v>
      </c>
      <c r="M348" s="33" t="s">
        <v>877</v>
      </c>
      <c r="N348" s="33">
        <v>4</v>
      </c>
      <c r="O348" s="35">
        <v>1.44E-2</v>
      </c>
      <c r="P348" s="34" t="s">
        <v>1148</v>
      </c>
    </row>
    <row r="349" spans="1:16" s="33" customFormat="1">
      <c r="A349" s="32">
        <v>38532</v>
      </c>
      <c r="B349" s="33" t="s">
        <v>1224</v>
      </c>
      <c r="C349" s="33" t="s">
        <v>1226</v>
      </c>
      <c r="D349" s="34">
        <v>2</v>
      </c>
      <c r="E349" s="37">
        <v>14</v>
      </c>
      <c r="F349" s="33" t="s">
        <v>1074</v>
      </c>
      <c r="G349" s="33" t="s">
        <v>1064</v>
      </c>
      <c r="J349" s="33" t="s">
        <v>1503</v>
      </c>
      <c r="L349" s="33" t="s">
        <v>886</v>
      </c>
      <c r="M349" s="33" t="s">
        <v>877</v>
      </c>
      <c r="N349" s="33">
        <v>9</v>
      </c>
      <c r="O349" s="35">
        <v>5.45E-2</v>
      </c>
      <c r="P349" s="34" t="s">
        <v>1148</v>
      </c>
    </row>
    <row r="350" spans="1:16" s="33" customFormat="1">
      <c r="A350" s="32">
        <v>38533</v>
      </c>
      <c r="B350" s="33" t="s">
        <v>1224</v>
      </c>
      <c r="C350" s="33" t="s">
        <v>1226</v>
      </c>
      <c r="D350" s="34">
        <v>4</v>
      </c>
      <c r="E350" s="37">
        <v>16</v>
      </c>
      <c r="F350" s="33" t="s">
        <v>845</v>
      </c>
      <c r="G350" s="33" t="s">
        <v>1064</v>
      </c>
      <c r="J350" s="33" t="s">
        <v>1503</v>
      </c>
      <c r="L350" s="33" t="s">
        <v>886</v>
      </c>
      <c r="M350" s="33" t="s">
        <v>877</v>
      </c>
      <c r="N350" s="33">
        <v>3</v>
      </c>
      <c r="O350" s="35">
        <v>6.1999999999999998E-3</v>
      </c>
      <c r="P350" s="34" t="s">
        <v>1148</v>
      </c>
    </row>
    <row r="351" spans="1:16" s="33" customFormat="1">
      <c r="A351" s="32">
        <v>38534</v>
      </c>
      <c r="B351" s="33" t="s">
        <v>1224</v>
      </c>
      <c r="C351" s="33" t="s">
        <v>1227</v>
      </c>
      <c r="D351" s="34">
        <v>2</v>
      </c>
      <c r="E351" s="37">
        <v>32</v>
      </c>
      <c r="F351" s="33" t="s">
        <v>1074</v>
      </c>
      <c r="G351" s="33" t="s">
        <v>1064</v>
      </c>
      <c r="J351" s="33" t="s">
        <v>1503</v>
      </c>
      <c r="L351" s="33" t="s">
        <v>886</v>
      </c>
      <c r="M351" s="33" t="s">
        <v>877</v>
      </c>
      <c r="N351" s="33">
        <v>5</v>
      </c>
      <c r="O351" s="35">
        <v>9.7000000000000003E-3</v>
      </c>
      <c r="P351" s="34" t="s">
        <v>1148</v>
      </c>
    </row>
    <row r="352" spans="1:16" s="33" customFormat="1">
      <c r="A352" s="32">
        <v>38534</v>
      </c>
      <c r="B352" s="33" t="s">
        <v>1224</v>
      </c>
      <c r="C352" s="33" t="s">
        <v>1227</v>
      </c>
      <c r="D352" s="34">
        <v>9</v>
      </c>
      <c r="E352" s="37">
        <v>39</v>
      </c>
      <c r="F352" s="33" t="s">
        <v>1134</v>
      </c>
      <c r="G352" s="33" t="s">
        <v>870</v>
      </c>
      <c r="J352" s="33" t="s">
        <v>1503</v>
      </c>
      <c r="L352" s="33" t="s">
        <v>886</v>
      </c>
      <c r="M352" s="33" t="s">
        <v>877</v>
      </c>
      <c r="N352" s="33">
        <v>43</v>
      </c>
      <c r="O352" s="35">
        <v>0.1095</v>
      </c>
      <c r="P352" s="34" t="s">
        <v>1148</v>
      </c>
    </row>
    <row r="353" spans="1:16" s="33" customFormat="1">
      <c r="A353" s="32">
        <v>38534</v>
      </c>
      <c r="B353" s="33" t="s">
        <v>1224</v>
      </c>
      <c r="C353" s="33" t="s">
        <v>1227</v>
      </c>
      <c r="D353" s="34">
        <v>10</v>
      </c>
      <c r="E353" s="37">
        <v>40</v>
      </c>
      <c r="F353" s="33" t="s">
        <v>1138</v>
      </c>
      <c r="G353" s="33" t="s">
        <v>1064</v>
      </c>
      <c r="J353" s="33" t="s">
        <v>1503</v>
      </c>
      <c r="L353" s="33" t="s">
        <v>886</v>
      </c>
      <c r="M353" s="33" t="s">
        <v>877</v>
      </c>
      <c r="N353" s="33">
        <v>12</v>
      </c>
      <c r="O353" s="35">
        <v>6.3600000000000004E-2</v>
      </c>
      <c r="P353" s="34" t="s">
        <v>1148</v>
      </c>
    </row>
    <row r="354" spans="1:16" s="33" customFormat="1">
      <c r="A354" s="32">
        <v>38534</v>
      </c>
      <c r="B354" s="33" t="s">
        <v>1224</v>
      </c>
      <c r="C354" s="33" t="s">
        <v>1227</v>
      </c>
      <c r="D354" s="34">
        <v>12</v>
      </c>
      <c r="E354" s="37">
        <v>42</v>
      </c>
      <c r="F354" s="33" t="s">
        <v>951</v>
      </c>
      <c r="G354" s="33" t="s">
        <v>1064</v>
      </c>
      <c r="J354" s="33" t="s">
        <v>1503</v>
      </c>
      <c r="L354" s="33" t="s">
        <v>886</v>
      </c>
      <c r="M354" s="33" t="s">
        <v>877</v>
      </c>
      <c r="N354" s="33">
        <v>3</v>
      </c>
      <c r="O354" s="35">
        <v>1.18E-2</v>
      </c>
      <c r="P354" s="34" t="s">
        <v>1148</v>
      </c>
    </row>
    <row r="355" spans="1:16" s="33" customFormat="1">
      <c r="A355" s="32">
        <v>38534</v>
      </c>
      <c r="B355" s="33" t="s">
        <v>1224</v>
      </c>
      <c r="C355" s="33" t="s">
        <v>1227</v>
      </c>
      <c r="D355" s="34">
        <v>13</v>
      </c>
      <c r="E355" s="37">
        <v>43</v>
      </c>
      <c r="F355" s="33" t="s">
        <v>954</v>
      </c>
      <c r="G355" s="33" t="s">
        <v>1064</v>
      </c>
      <c r="J355" s="33" t="s">
        <v>1503</v>
      </c>
      <c r="L355" s="33" t="s">
        <v>886</v>
      </c>
      <c r="M355" s="33" t="s">
        <v>877</v>
      </c>
      <c r="N355" s="33">
        <v>8</v>
      </c>
      <c r="O355" s="35">
        <v>2.07E-2</v>
      </c>
      <c r="P355" s="34" t="s">
        <v>1148</v>
      </c>
    </row>
    <row r="356" spans="1:16" s="33" customFormat="1">
      <c r="A356" s="32">
        <v>38585</v>
      </c>
      <c r="B356" s="33" t="s">
        <v>1228</v>
      </c>
      <c r="C356" s="33" t="s">
        <v>1229</v>
      </c>
      <c r="D356" s="34">
        <v>5</v>
      </c>
      <c r="E356" s="37">
        <v>50</v>
      </c>
      <c r="F356" s="33" t="s">
        <v>1200</v>
      </c>
      <c r="G356" s="33" t="s">
        <v>1064</v>
      </c>
      <c r="J356" s="33" t="s">
        <v>1503</v>
      </c>
      <c r="L356" s="33" t="s">
        <v>886</v>
      </c>
      <c r="M356" s="33" t="s">
        <v>877</v>
      </c>
      <c r="N356" s="33">
        <v>2</v>
      </c>
      <c r="O356" s="35">
        <v>1.29E-2</v>
      </c>
      <c r="P356" s="34" t="s">
        <v>1148</v>
      </c>
    </row>
    <row r="357" spans="1:16" s="33" customFormat="1">
      <c r="A357" s="32">
        <v>38585</v>
      </c>
      <c r="B357" s="33" t="s">
        <v>1228</v>
      </c>
      <c r="C357" s="33" t="s">
        <v>1229</v>
      </c>
      <c r="D357" s="34">
        <v>6</v>
      </c>
      <c r="E357" s="37">
        <v>51</v>
      </c>
      <c r="F357" s="33" t="s">
        <v>1194</v>
      </c>
      <c r="G357" s="33" t="s">
        <v>1064</v>
      </c>
      <c r="J357" s="33" t="s">
        <v>1503</v>
      </c>
      <c r="L357" s="33" t="s">
        <v>886</v>
      </c>
      <c r="M357" s="33" t="s">
        <v>877</v>
      </c>
      <c r="N357" s="33">
        <v>5</v>
      </c>
      <c r="O357" s="35">
        <v>5.0499999999999989E-2</v>
      </c>
      <c r="P357" s="34" t="s">
        <v>1148</v>
      </c>
    </row>
    <row r="358" spans="1:16" s="33" customFormat="1">
      <c r="A358" s="32">
        <v>38585</v>
      </c>
      <c r="B358" s="33" t="s">
        <v>1228</v>
      </c>
      <c r="C358" s="33" t="s">
        <v>1229</v>
      </c>
      <c r="D358" s="34">
        <v>7</v>
      </c>
      <c r="E358" s="37">
        <v>52</v>
      </c>
      <c r="F358" s="33" t="s">
        <v>1198</v>
      </c>
      <c r="G358" s="33" t="s">
        <v>1197</v>
      </c>
      <c r="J358" s="33" t="s">
        <v>1503</v>
      </c>
      <c r="L358" s="33" t="s">
        <v>886</v>
      </c>
      <c r="M358" s="33" t="s">
        <v>877</v>
      </c>
      <c r="N358" s="33">
        <v>3</v>
      </c>
      <c r="O358" s="35">
        <v>2.0999999999999908E-3</v>
      </c>
      <c r="P358" s="34" t="s">
        <v>1148</v>
      </c>
    </row>
    <row r="359" spans="1:16" s="33" customFormat="1">
      <c r="A359" s="32">
        <v>38584</v>
      </c>
      <c r="B359" s="33" t="s">
        <v>1228</v>
      </c>
      <c r="C359" s="33" t="s">
        <v>1231</v>
      </c>
      <c r="D359" s="34">
        <v>1</v>
      </c>
      <c r="E359" s="37">
        <v>55</v>
      </c>
      <c r="F359" s="33" t="s">
        <v>976</v>
      </c>
      <c r="G359" s="33" t="s">
        <v>972</v>
      </c>
      <c r="J359" s="33" t="s">
        <v>1503</v>
      </c>
      <c r="L359" s="33" t="s">
        <v>886</v>
      </c>
      <c r="M359" s="33" t="s">
        <v>877</v>
      </c>
      <c r="N359" s="33">
        <v>1</v>
      </c>
      <c r="O359" s="35">
        <v>2.0000000000000001E-4</v>
      </c>
      <c r="P359" s="34" t="s">
        <v>1148</v>
      </c>
    </row>
    <row r="360" spans="1:16" s="33" customFormat="1">
      <c r="A360" s="32">
        <v>38584</v>
      </c>
      <c r="B360" s="33" t="s">
        <v>1228</v>
      </c>
      <c r="C360" s="33" t="s">
        <v>1231</v>
      </c>
      <c r="D360" s="34">
        <v>3</v>
      </c>
      <c r="E360" s="37">
        <v>57</v>
      </c>
      <c r="F360" s="33" t="s">
        <v>1182</v>
      </c>
      <c r="G360" s="33" t="s">
        <v>1064</v>
      </c>
      <c r="J360" s="33" t="s">
        <v>1503</v>
      </c>
      <c r="L360" s="33" t="s">
        <v>886</v>
      </c>
      <c r="M360" s="33" t="s">
        <v>877</v>
      </c>
      <c r="N360" s="33">
        <v>1</v>
      </c>
      <c r="O360" s="35">
        <v>0</v>
      </c>
      <c r="P360" s="34" t="s">
        <v>1148</v>
      </c>
    </row>
    <row r="361" spans="1:16" s="33" customFormat="1">
      <c r="A361" s="32">
        <v>38586</v>
      </c>
      <c r="B361" s="33" t="s">
        <v>1228</v>
      </c>
      <c r="C361" s="33" t="s">
        <v>1231</v>
      </c>
      <c r="D361" s="34">
        <v>9</v>
      </c>
      <c r="E361" s="37">
        <v>63</v>
      </c>
      <c r="F361" s="33" t="s">
        <v>1181</v>
      </c>
      <c r="G361" s="33" t="s">
        <v>1064</v>
      </c>
      <c r="J361" s="33" t="s">
        <v>1503</v>
      </c>
      <c r="L361" s="33" t="s">
        <v>886</v>
      </c>
      <c r="M361" s="33" t="s">
        <v>877</v>
      </c>
      <c r="N361" s="33">
        <v>2</v>
      </c>
      <c r="O361" s="35">
        <v>1.2699999999999999E-2</v>
      </c>
      <c r="P361" s="34" t="s">
        <v>1148</v>
      </c>
    </row>
    <row r="362" spans="1:16" s="33" customFormat="1">
      <c r="A362" s="32">
        <v>38535</v>
      </c>
      <c r="B362" s="33" t="s">
        <v>1224</v>
      </c>
      <c r="C362" s="33" t="s">
        <v>1225</v>
      </c>
      <c r="D362" s="34">
        <v>1</v>
      </c>
      <c r="E362" s="37">
        <v>1</v>
      </c>
      <c r="F362" s="33" t="s">
        <v>888</v>
      </c>
      <c r="G362" s="33" t="s">
        <v>875</v>
      </c>
      <c r="J362" s="33" t="s">
        <v>1256</v>
      </c>
      <c r="L362" s="33" t="s">
        <v>886</v>
      </c>
      <c r="M362" s="33" t="s">
        <v>877</v>
      </c>
      <c r="N362" s="33">
        <v>48</v>
      </c>
      <c r="O362" s="35">
        <v>0.111</v>
      </c>
      <c r="P362" s="34" t="s">
        <v>1148</v>
      </c>
    </row>
    <row r="363" spans="1:16" s="33" customFormat="1">
      <c r="A363" s="32">
        <v>38535</v>
      </c>
      <c r="B363" s="33" t="s">
        <v>1224</v>
      </c>
      <c r="C363" s="33" t="s">
        <v>1225</v>
      </c>
      <c r="D363" s="34">
        <v>2</v>
      </c>
      <c r="E363" s="37">
        <v>2</v>
      </c>
      <c r="F363" s="33" t="s">
        <v>1074</v>
      </c>
      <c r="G363" s="33" t="s">
        <v>875</v>
      </c>
      <c r="J363" s="33" t="s">
        <v>1256</v>
      </c>
      <c r="L363" s="33" t="s">
        <v>886</v>
      </c>
      <c r="M363" s="33" t="s">
        <v>877</v>
      </c>
      <c r="N363" s="33">
        <v>40</v>
      </c>
      <c r="O363" s="35">
        <v>0.15840000000000001</v>
      </c>
      <c r="P363" s="34" t="s">
        <v>1148</v>
      </c>
    </row>
    <row r="364" spans="1:16" s="33" customFormat="1">
      <c r="A364" s="32">
        <v>38535</v>
      </c>
      <c r="B364" s="33" t="s">
        <v>1224</v>
      </c>
      <c r="C364" s="33" t="s">
        <v>1225</v>
      </c>
      <c r="D364" s="34">
        <v>3</v>
      </c>
      <c r="E364" s="37">
        <v>3</v>
      </c>
      <c r="F364" s="33" t="s">
        <v>1073</v>
      </c>
      <c r="G364" s="33" t="s">
        <v>875</v>
      </c>
      <c r="J364" s="33" t="s">
        <v>1256</v>
      </c>
      <c r="L364" s="33" t="s">
        <v>886</v>
      </c>
      <c r="M364" s="33" t="s">
        <v>877</v>
      </c>
      <c r="N364" s="33">
        <v>26</v>
      </c>
      <c r="O364" s="35">
        <v>4.3299999999999998E-2</v>
      </c>
      <c r="P364" s="34" t="s">
        <v>1148</v>
      </c>
    </row>
    <row r="365" spans="1:16" s="33" customFormat="1">
      <c r="A365" s="32">
        <v>38535</v>
      </c>
      <c r="B365" s="33" t="s">
        <v>1224</v>
      </c>
      <c r="C365" s="33" t="s">
        <v>1225</v>
      </c>
      <c r="D365" s="34">
        <v>4</v>
      </c>
      <c r="E365" s="37">
        <v>4</v>
      </c>
      <c r="F365" s="33" t="s">
        <v>845</v>
      </c>
      <c r="G365" s="33" t="s">
        <v>875</v>
      </c>
      <c r="J365" s="33" t="s">
        <v>1256</v>
      </c>
      <c r="L365" s="33" t="s">
        <v>886</v>
      </c>
      <c r="M365" s="33" t="s">
        <v>877</v>
      </c>
      <c r="N365" s="33">
        <v>16</v>
      </c>
      <c r="O365" s="35">
        <v>3.1300000000000001E-2</v>
      </c>
      <c r="P365" s="34" t="s">
        <v>1148</v>
      </c>
    </row>
    <row r="366" spans="1:16" s="33" customFormat="1">
      <c r="A366" s="32">
        <v>38535</v>
      </c>
      <c r="B366" s="33" t="s">
        <v>1224</v>
      </c>
      <c r="C366" s="33" t="s">
        <v>1225</v>
      </c>
      <c r="D366" s="34">
        <v>5</v>
      </c>
      <c r="E366" s="37">
        <v>5</v>
      </c>
      <c r="F366" s="33" t="s">
        <v>1089</v>
      </c>
      <c r="G366" s="33" t="s">
        <v>875</v>
      </c>
      <c r="J366" s="33" t="s">
        <v>1256</v>
      </c>
      <c r="L366" s="33" t="s">
        <v>886</v>
      </c>
      <c r="M366" s="33" t="s">
        <v>877</v>
      </c>
      <c r="N366" s="33">
        <v>23</v>
      </c>
      <c r="O366" s="35">
        <v>5.3699999999999998E-2</v>
      </c>
      <c r="P366" s="34" t="s">
        <v>1148</v>
      </c>
    </row>
    <row r="367" spans="1:16" s="33" customFormat="1">
      <c r="A367" s="32">
        <v>38535</v>
      </c>
      <c r="B367" s="33" t="s">
        <v>1224</v>
      </c>
      <c r="C367" s="33" t="s">
        <v>1225</v>
      </c>
      <c r="D367" s="34">
        <v>6</v>
      </c>
      <c r="E367" s="37">
        <v>6</v>
      </c>
      <c r="F367" s="33" t="s">
        <v>1091</v>
      </c>
      <c r="G367" s="33" t="s">
        <v>875</v>
      </c>
      <c r="J367" s="33" t="s">
        <v>1256</v>
      </c>
      <c r="L367" s="33" t="s">
        <v>886</v>
      </c>
      <c r="M367" s="33" t="s">
        <v>877</v>
      </c>
      <c r="N367" s="33">
        <v>52</v>
      </c>
      <c r="O367" s="35">
        <v>7.9399999999999998E-2</v>
      </c>
      <c r="P367" s="34" t="s">
        <v>1148</v>
      </c>
    </row>
    <row r="368" spans="1:16" s="33" customFormat="1">
      <c r="A368" s="32">
        <v>38532</v>
      </c>
      <c r="B368" s="33" t="s">
        <v>1224</v>
      </c>
      <c r="C368" s="33" t="s">
        <v>1226</v>
      </c>
      <c r="D368" s="34">
        <v>1</v>
      </c>
      <c r="E368" s="37">
        <v>13</v>
      </c>
      <c r="F368" s="33" t="s">
        <v>888</v>
      </c>
      <c r="G368" s="33" t="s">
        <v>875</v>
      </c>
      <c r="J368" s="33" t="s">
        <v>1256</v>
      </c>
      <c r="L368" s="33" t="s">
        <v>886</v>
      </c>
      <c r="M368" s="33" t="s">
        <v>877</v>
      </c>
      <c r="N368" s="33">
        <v>1</v>
      </c>
      <c r="O368" s="35">
        <v>5.0000000000000001E-4</v>
      </c>
      <c r="P368" s="34" t="s">
        <v>1148</v>
      </c>
    </row>
    <row r="369" spans="1:16" s="33" customFormat="1">
      <c r="A369" s="32">
        <v>38533</v>
      </c>
      <c r="B369" s="33" t="s">
        <v>1224</v>
      </c>
      <c r="C369" s="33" t="s">
        <v>1226</v>
      </c>
      <c r="D369" s="34">
        <v>4</v>
      </c>
      <c r="E369" s="37">
        <v>16</v>
      </c>
      <c r="F369" s="33" t="s">
        <v>845</v>
      </c>
      <c r="G369" s="33" t="s">
        <v>875</v>
      </c>
      <c r="J369" s="33" t="s">
        <v>1256</v>
      </c>
      <c r="L369" s="33" t="s">
        <v>886</v>
      </c>
      <c r="M369" s="33" t="s">
        <v>877</v>
      </c>
      <c r="N369" s="33">
        <v>7</v>
      </c>
      <c r="O369" s="35">
        <v>2.3699999999999999E-2</v>
      </c>
      <c r="P369" s="34" t="s">
        <v>1148</v>
      </c>
    </row>
    <row r="370" spans="1:16" s="33" customFormat="1">
      <c r="A370" s="32">
        <v>38534</v>
      </c>
      <c r="B370" s="33" t="s">
        <v>1224</v>
      </c>
      <c r="C370" s="33" t="s">
        <v>1227</v>
      </c>
      <c r="D370" s="34">
        <v>1</v>
      </c>
      <c r="E370" s="37">
        <v>31</v>
      </c>
      <c r="F370" s="33" t="s">
        <v>888</v>
      </c>
      <c r="G370" s="33" t="s">
        <v>875</v>
      </c>
      <c r="J370" s="33" t="s">
        <v>1256</v>
      </c>
      <c r="L370" s="33" t="s">
        <v>886</v>
      </c>
      <c r="M370" s="33" t="s">
        <v>877</v>
      </c>
      <c r="N370" s="33">
        <v>38</v>
      </c>
      <c r="O370" s="35">
        <v>7.46E-2</v>
      </c>
      <c r="P370" s="34" t="s">
        <v>1148</v>
      </c>
    </row>
    <row r="371" spans="1:16" s="33" customFormat="1">
      <c r="A371" s="32">
        <v>38534</v>
      </c>
      <c r="B371" s="33" t="s">
        <v>1224</v>
      </c>
      <c r="C371" s="33" t="s">
        <v>1227</v>
      </c>
      <c r="D371" s="34">
        <v>2</v>
      </c>
      <c r="E371" s="37">
        <v>32</v>
      </c>
      <c r="F371" s="33" t="s">
        <v>1074</v>
      </c>
      <c r="G371" s="33" t="s">
        <v>875</v>
      </c>
      <c r="J371" s="33" t="s">
        <v>1256</v>
      </c>
      <c r="L371" s="33" t="s">
        <v>886</v>
      </c>
      <c r="M371" s="33" t="s">
        <v>877</v>
      </c>
      <c r="N371" s="33">
        <v>38</v>
      </c>
      <c r="O371" s="35">
        <v>0.18779999999999999</v>
      </c>
      <c r="P371" s="34" t="s">
        <v>1148</v>
      </c>
    </row>
    <row r="372" spans="1:16" s="33" customFormat="1">
      <c r="A372" s="32">
        <v>38534</v>
      </c>
      <c r="B372" s="33" t="s">
        <v>1224</v>
      </c>
      <c r="C372" s="33" t="s">
        <v>1227</v>
      </c>
      <c r="D372" s="34">
        <v>9</v>
      </c>
      <c r="E372" s="37">
        <v>39</v>
      </c>
      <c r="F372" s="33" t="s">
        <v>1134</v>
      </c>
      <c r="G372" s="33" t="s">
        <v>875</v>
      </c>
      <c r="J372" s="33" t="s">
        <v>1256</v>
      </c>
      <c r="L372" s="33" t="s">
        <v>886</v>
      </c>
      <c r="M372" s="33" t="s">
        <v>877</v>
      </c>
      <c r="N372" s="33">
        <v>10</v>
      </c>
      <c r="O372" s="35">
        <v>3.9699999999999999E-2</v>
      </c>
      <c r="P372" s="34" t="s">
        <v>1148</v>
      </c>
    </row>
    <row r="373" spans="1:16" s="33" customFormat="1">
      <c r="A373" s="32">
        <v>38534</v>
      </c>
      <c r="B373" s="33" t="s">
        <v>1224</v>
      </c>
      <c r="C373" s="33" t="s">
        <v>1227</v>
      </c>
      <c r="D373" s="34">
        <v>10</v>
      </c>
      <c r="E373" s="37">
        <v>40</v>
      </c>
      <c r="F373" s="33" t="s">
        <v>1138</v>
      </c>
      <c r="G373" s="33" t="s">
        <v>875</v>
      </c>
      <c r="J373" s="33" t="s">
        <v>1256</v>
      </c>
      <c r="L373" s="33" t="s">
        <v>886</v>
      </c>
      <c r="M373" s="33" t="s">
        <v>877</v>
      </c>
      <c r="N373" s="33">
        <v>21</v>
      </c>
      <c r="O373" s="35">
        <v>5.9499999999999997E-2</v>
      </c>
      <c r="P373" s="34" t="s">
        <v>1148</v>
      </c>
    </row>
    <row r="374" spans="1:16" s="33" customFormat="1">
      <c r="A374" s="32">
        <v>38534</v>
      </c>
      <c r="B374" s="33" t="s">
        <v>1224</v>
      </c>
      <c r="C374" s="33" t="s">
        <v>1227</v>
      </c>
      <c r="D374" s="34">
        <v>12</v>
      </c>
      <c r="E374" s="37">
        <v>42</v>
      </c>
      <c r="F374" s="33" t="s">
        <v>951</v>
      </c>
      <c r="G374" s="33" t="s">
        <v>875</v>
      </c>
      <c r="J374" s="33" t="s">
        <v>1256</v>
      </c>
      <c r="L374" s="33" t="s">
        <v>886</v>
      </c>
      <c r="M374" s="33" t="s">
        <v>877</v>
      </c>
      <c r="N374" s="33">
        <v>34</v>
      </c>
      <c r="O374" s="35">
        <v>0.50790000000000002</v>
      </c>
      <c r="P374" s="34" t="s">
        <v>1148</v>
      </c>
    </row>
    <row r="375" spans="1:16" s="33" customFormat="1">
      <c r="A375" s="32">
        <v>38534</v>
      </c>
      <c r="B375" s="33" t="s">
        <v>1224</v>
      </c>
      <c r="C375" s="33" t="s">
        <v>1227</v>
      </c>
      <c r="D375" s="34">
        <v>13</v>
      </c>
      <c r="E375" s="37">
        <v>43</v>
      </c>
      <c r="F375" s="33" t="s">
        <v>954</v>
      </c>
      <c r="G375" s="33" t="s">
        <v>875</v>
      </c>
      <c r="J375" s="33" t="s">
        <v>1256</v>
      </c>
      <c r="L375" s="33" t="s">
        <v>886</v>
      </c>
      <c r="M375" s="33" t="s">
        <v>877</v>
      </c>
      <c r="N375" s="33">
        <v>2</v>
      </c>
      <c r="O375" s="35">
        <v>4.1000000000000003E-3</v>
      </c>
      <c r="P375" s="34" t="s">
        <v>1148</v>
      </c>
    </row>
    <row r="376" spans="1:16" s="33" customFormat="1">
      <c r="A376" s="32">
        <v>38583</v>
      </c>
      <c r="B376" s="33" t="s">
        <v>1228</v>
      </c>
      <c r="C376" s="33" t="s">
        <v>1229</v>
      </c>
      <c r="D376" s="34">
        <v>2</v>
      </c>
      <c r="E376" s="37">
        <v>47</v>
      </c>
      <c r="F376" s="33" t="s">
        <v>1230</v>
      </c>
      <c r="G376" s="33" t="s">
        <v>875</v>
      </c>
      <c r="J376" s="33" t="s">
        <v>1256</v>
      </c>
      <c r="L376" s="33" t="s">
        <v>886</v>
      </c>
      <c r="M376" s="33" t="s">
        <v>877</v>
      </c>
      <c r="N376" s="33">
        <v>45</v>
      </c>
      <c r="O376" s="35">
        <v>8.6199999999999999E-2</v>
      </c>
      <c r="P376" s="34" t="s">
        <v>1148</v>
      </c>
    </row>
    <row r="377" spans="1:16" s="33" customFormat="1">
      <c r="A377" s="32">
        <v>38585</v>
      </c>
      <c r="B377" s="33" t="s">
        <v>1228</v>
      </c>
      <c r="C377" s="33" t="s">
        <v>1229</v>
      </c>
      <c r="D377" s="34">
        <v>5</v>
      </c>
      <c r="E377" s="37">
        <v>50</v>
      </c>
      <c r="F377" s="33" t="s">
        <v>1200</v>
      </c>
      <c r="G377" s="33" t="s">
        <v>875</v>
      </c>
      <c r="J377" s="33" t="s">
        <v>1256</v>
      </c>
      <c r="L377" s="33" t="s">
        <v>886</v>
      </c>
      <c r="M377" s="33" t="s">
        <v>877</v>
      </c>
      <c r="N377" s="33">
        <v>2</v>
      </c>
      <c r="O377" s="35">
        <v>6.0000000000000001E-3</v>
      </c>
      <c r="P377" s="34" t="s">
        <v>1148</v>
      </c>
    </row>
    <row r="378" spans="1:16" s="33" customFormat="1">
      <c r="A378" s="32">
        <v>38585</v>
      </c>
      <c r="B378" s="33" t="s">
        <v>1228</v>
      </c>
      <c r="C378" s="33" t="s">
        <v>1229</v>
      </c>
      <c r="D378" s="34">
        <v>6</v>
      </c>
      <c r="E378" s="37">
        <v>51</v>
      </c>
      <c r="F378" s="33" t="s">
        <v>1194</v>
      </c>
      <c r="G378" s="33" t="s">
        <v>875</v>
      </c>
      <c r="J378" s="33" t="s">
        <v>1256</v>
      </c>
      <c r="L378" s="33" t="s">
        <v>886</v>
      </c>
      <c r="M378" s="33" t="s">
        <v>877</v>
      </c>
      <c r="N378" s="33">
        <v>13</v>
      </c>
      <c r="O378" s="35">
        <v>7.4300000000000033E-2</v>
      </c>
      <c r="P378" s="34" t="s">
        <v>1148</v>
      </c>
    </row>
    <row r="379" spans="1:16" s="33" customFormat="1">
      <c r="A379" s="32">
        <v>38585</v>
      </c>
      <c r="B379" s="33" t="s">
        <v>1228</v>
      </c>
      <c r="C379" s="33" t="s">
        <v>1229</v>
      </c>
      <c r="D379" s="34">
        <v>7</v>
      </c>
      <c r="E379" s="37">
        <v>52</v>
      </c>
      <c r="F379" s="33" t="s">
        <v>1198</v>
      </c>
      <c r="G379" s="33" t="s">
        <v>875</v>
      </c>
      <c r="J379" s="33" t="s">
        <v>1256</v>
      </c>
      <c r="L379" s="33" t="s">
        <v>886</v>
      </c>
      <c r="M379" s="33" t="s">
        <v>877</v>
      </c>
      <c r="N379" s="33">
        <v>5</v>
      </c>
      <c r="O379" s="35">
        <v>1.7000000000000348E-3</v>
      </c>
      <c r="P379" s="34" t="s">
        <v>1148</v>
      </c>
    </row>
    <row r="380" spans="1:16" s="33" customFormat="1">
      <c r="A380" s="32">
        <v>38585</v>
      </c>
      <c r="B380" s="33" t="s">
        <v>1228</v>
      </c>
      <c r="C380" s="33" t="s">
        <v>1229</v>
      </c>
      <c r="D380" s="34">
        <v>8</v>
      </c>
      <c r="E380" s="37">
        <v>53</v>
      </c>
      <c r="F380" s="33" t="s">
        <v>1202</v>
      </c>
      <c r="G380" s="33" t="s">
        <v>875</v>
      </c>
      <c r="J380" s="33" t="s">
        <v>1256</v>
      </c>
      <c r="L380" s="33" t="s">
        <v>886</v>
      </c>
      <c r="M380" s="33" t="s">
        <v>877</v>
      </c>
      <c r="N380" s="33">
        <v>6</v>
      </c>
      <c r="O380" s="35">
        <v>2.970000000000006E-2</v>
      </c>
      <c r="P380" s="34" t="s">
        <v>1148</v>
      </c>
    </row>
    <row r="381" spans="1:16" s="33" customFormat="1">
      <c r="A381" s="32">
        <v>38585</v>
      </c>
      <c r="B381" s="33" t="s">
        <v>1228</v>
      </c>
      <c r="C381" s="33" t="s">
        <v>1229</v>
      </c>
      <c r="D381" s="34">
        <v>9</v>
      </c>
      <c r="E381" s="37">
        <v>54</v>
      </c>
      <c r="F381" s="33" t="s">
        <v>1207</v>
      </c>
      <c r="G381" s="33" t="s">
        <v>875</v>
      </c>
      <c r="J381" s="33" t="s">
        <v>1256</v>
      </c>
      <c r="L381" s="33" t="s">
        <v>886</v>
      </c>
      <c r="M381" s="33" t="s">
        <v>877</v>
      </c>
      <c r="N381" s="33">
        <v>5</v>
      </c>
      <c r="O381" s="35">
        <v>2.0999999999999999E-3</v>
      </c>
      <c r="P381" s="34" t="s">
        <v>1148</v>
      </c>
    </row>
    <row r="382" spans="1:16" s="33" customFormat="1">
      <c r="A382" s="32">
        <v>38584</v>
      </c>
      <c r="B382" s="33" t="s">
        <v>1228</v>
      </c>
      <c r="C382" s="33" t="s">
        <v>1231</v>
      </c>
      <c r="D382" s="34">
        <v>1</v>
      </c>
      <c r="E382" s="37">
        <v>55</v>
      </c>
      <c r="F382" s="33" t="s">
        <v>976</v>
      </c>
      <c r="G382" s="33" t="s">
        <v>875</v>
      </c>
      <c r="J382" s="33" t="s">
        <v>1256</v>
      </c>
      <c r="L382" s="33" t="s">
        <v>886</v>
      </c>
      <c r="M382" s="33" t="s">
        <v>877</v>
      </c>
      <c r="N382" s="33">
        <v>9</v>
      </c>
      <c r="O382" s="35">
        <v>4.9700000000000001E-2</v>
      </c>
      <c r="P382" s="34" t="s">
        <v>1148</v>
      </c>
    </row>
    <row r="383" spans="1:16" s="33" customFormat="1">
      <c r="A383" s="32">
        <v>38584</v>
      </c>
      <c r="B383" s="33" t="s">
        <v>1228</v>
      </c>
      <c r="C383" s="33" t="s">
        <v>1231</v>
      </c>
      <c r="D383" s="34">
        <v>2</v>
      </c>
      <c r="E383" s="37">
        <v>56</v>
      </c>
      <c r="F383" s="33" t="s">
        <v>1188</v>
      </c>
      <c r="G383" s="33" t="s">
        <v>875</v>
      </c>
      <c r="J383" s="33" t="s">
        <v>1256</v>
      </c>
      <c r="L383" s="33" t="s">
        <v>886</v>
      </c>
      <c r="M383" s="33" t="s">
        <v>877</v>
      </c>
      <c r="N383" s="33">
        <v>30</v>
      </c>
      <c r="O383" s="35">
        <v>7.5300000000000006E-2</v>
      </c>
      <c r="P383" s="34" t="s">
        <v>1148</v>
      </c>
    </row>
    <row r="384" spans="1:16" s="33" customFormat="1">
      <c r="A384" s="32">
        <v>38584</v>
      </c>
      <c r="B384" s="33" t="s">
        <v>1228</v>
      </c>
      <c r="C384" s="33" t="s">
        <v>1231</v>
      </c>
      <c r="D384" s="34">
        <v>3</v>
      </c>
      <c r="E384" s="37">
        <v>57</v>
      </c>
      <c r="F384" s="33" t="s">
        <v>1182</v>
      </c>
      <c r="G384" s="33" t="s">
        <v>875</v>
      </c>
      <c r="J384" s="33" t="s">
        <v>1256</v>
      </c>
      <c r="L384" s="33" t="s">
        <v>886</v>
      </c>
      <c r="M384" s="33" t="s">
        <v>877</v>
      </c>
      <c r="N384" s="33">
        <v>2</v>
      </c>
      <c r="O384" s="35">
        <v>6.9999999999999999E-4</v>
      </c>
      <c r="P384" s="34" t="s">
        <v>1148</v>
      </c>
    </row>
    <row r="385" spans="1:18" s="33" customFormat="1">
      <c r="A385" s="32">
        <v>38584</v>
      </c>
      <c r="B385" s="33" t="s">
        <v>1228</v>
      </c>
      <c r="C385" s="33" t="s">
        <v>1231</v>
      </c>
      <c r="D385" s="34">
        <v>4</v>
      </c>
      <c r="E385" s="37">
        <v>58</v>
      </c>
      <c r="F385" s="33" t="s">
        <v>1190</v>
      </c>
      <c r="G385" s="33" t="s">
        <v>875</v>
      </c>
      <c r="J385" s="33" t="s">
        <v>1256</v>
      </c>
      <c r="L385" s="33" t="s">
        <v>886</v>
      </c>
      <c r="M385" s="33" t="s">
        <v>877</v>
      </c>
      <c r="N385" s="33">
        <v>2</v>
      </c>
      <c r="O385" s="35">
        <v>2.3E-3</v>
      </c>
      <c r="P385" s="34" t="s">
        <v>1148</v>
      </c>
    </row>
    <row r="386" spans="1:18" s="33" customFormat="1">
      <c r="A386" s="32">
        <v>38584</v>
      </c>
      <c r="B386" s="33" t="s">
        <v>1228</v>
      </c>
      <c r="C386" s="33" t="s">
        <v>1231</v>
      </c>
      <c r="D386" s="34">
        <v>6</v>
      </c>
      <c r="E386" s="37">
        <v>60</v>
      </c>
      <c r="F386" s="33" t="s">
        <v>979</v>
      </c>
      <c r="G386" s="33" t="s">
        <v>875</v>
      </c>
      <c r="J386" s="33" t="s">
        <v>1256</v>
      </c>
      <c r="L386" s="33" t="s">
        <v>886</v>
      </c>
      <c r="M386" s="33" t="s">
        <v>877</v>
      </c>
      <c r="N386" s="33">
        <v>1</v>
      </c>
      <c r="O386" s="35">
        <v>0</v>
      </c>
      <c r="P386" s="34" t="s">
        <v>1148</v>
      </c>
    </row>
    <row r="387" spans="1:18" s="33" customFormat="1">
      <c r="A387" s="32">
        <v>38586</v>
      </c>
      <c r="B387" s="33" t="s">
        <v>1228</v>
      </c>
      <c r="C387" s="33" t="s">
        <v>1231</v>
      </c>
      <c r="D387" s="34">
        <v>9</v>
      </c>
      <c r="E387" s="37">
        <v>63</v>
      </c>
      <c r="F387" s="33" t="s">
        <v>1181</v>
      </c>
      <c r="G387" s="33" t="s">
        <v>875</v>
      </c>
      <c r="J387" s="33" t="s">
        <v>1256</v>
      </c>
      <c r="L387" s="33" t="s">
        <v>886</v>
      </c>
      <c r="M387" s="33" t="s">
        <v>877</v>
      </c>
      <c r="N387" s="33">
        <v>4</v>
      </c>
      <c r="O387" s="35">
        <v>0</v>
      </c>
      <c r="P387" s="34" t="s">
        <v>1148</v>
      </c>
    </row>
    <row r="388" spans="1:18" s="33" customFormat="1">
      <c r="A388" s="32">
        <v>38581</v>
      </c>
      <c r="B388" s="33" t="s">
        <v>1228</v>
      </c>
      <c r="C388" s="33" t="s">
        <v>1232</v>
      </c>
      <c r="D388" s="34">
        <v>4</v>
      </c>
      <c r="E388" s="37">
        <v>69</v>
      </c>
      <c r="F388" s="33" t="s">
        <v>1222</v>
      </c>
      <c r="G388" s="33" t="s">
        <v>875</v>
      </c>
      <c r="J388" s="33" t="s">
        <v>1256</v>
      </c>
      <c r="L388" s="33" t="s">
        <v>886</v>
      </c>
      <c r="M388" s="33" t="s">
        <v>877</v>
      </c>
      <c r="N388" s="33">
        <v>11</v>
      </c>
      <c r="O388" s="35">
        <v>4.36E-2</v>
      </c>
      <c r="P388" s="34" t="s">
        <v>1148</v>
      </c>
    </row>
    <row r="389" spans="1:18" s="33" customFormat="1">
      <c r="A389" s="32">
        <v>38581</v>
      </c>
      <c r="B389" s="33" t="s">
        <v>1228</v>
      </c>
      <c r="C389" s="33" t="s">
        <v>1232</v>
      </c>
      <c r="D389" s="34">
        <v>5</v>
      </c>
      <c r="E389" s="37">
        <v>70</v>
      </c>
      <c r="F389" s="33" t="s">
        <v>1217</v>
      </c>
      <c r="G389" s="33" t="s">
        <v>875</v>
      </c>
      <c r="J389" s="33" t="s">
        <v>1256</v>
      </c>
      <c r="L389" s="33" t="s">
        <v>886</v>
      </c>
      <c r="M389" s="33" t="s">
        <v>877</v>
      </c>
      <c r="N389" s="33">
        <v>2</v>
      </c>
      <c r="O389" s="35">
        <v>4.0000000000000001E-3</v>
      </c>
      <c r="P389" s="34" t="s">
        <v>1148</v>
      </c>
    </row>
    <row r="390" spans="1:18" s="33" customFormat="1">
      <c r="A390" s="32">
        <v>38583</v>
      </c>
      <c r="B390" s="33" t="s">
        <v>1228</v>
      </c>
      <c r="C390" s="33" t="s">
        <v>1232</v>
      </c>
      <c r="D390" s="34">
        <v>11</v>
      </c>
      <c r="E390" s="37">
        <v>76</v>
      </c>
      <c r="F390" s="33" t="s">
        <v>1233</v>
      </c>
      <c r="G390" s="33" t="s">
        <v>875</v>
      </c>
      <c r="J390" s="33" t="s">
        <v>1256</v>
      </c>
      <c r="L390" s="33" t="s">
        <v>886</v>
      </c>
      <c r="M390" s="33" t="s">
        <v>877</v>
      </c>
      <c r="N390" s="33">
        <v>33</v>
      </c>
      <c r="O390" s="35">
        <v>0.14780000000000015</v>
      </c>
      <c r="P390" s="34" t="s">
        <v>1148</v>
      </c>
    </row>
    <row r="391" spans="1:18" s="33" customFormat="1">
      <c r="A391" s="32">
        <v>38583</v>
      </c>
      <c r="B391" s="33" t="s">
        <v>1228</v>
      </c>
      <c r="C391" s="33" t="s">
        <v>1232</v>
      </c>
      <c r="D391" s="34">
        <v>12</v>
      </c>
      <c r="E391" s="37">
        <v>77</v>
      </c>
      <c r="F391" s="33" t="s">
        <v>1234</v>
      </c>
      <c r="G391" s="33" t="s">
        <v>875</v>
      </c>
      <c r="J391" s="33" t="s">
        <v>1256</v>
      </c>
      <c r="L391" s="33" t="s">
        <v>886</v>
      </c>
      <c r="M391" s="33" t="s">
        <v>877</v>
      </c>
      <c r="N391" s="33">
        <v>20</v>
      </c>
      <c r="O391" s="35">
        <v>1.01E-2</v>
      </c>
      <c r="P391" s="34" t="s">
        <v>1148</v>
      </c>
    </row>
    <row r="392" spans="1:18" s="33" customFormat="1">
      <c r="A392" s="32">
        <v>38583</v>
      </c>
      <c r="B392" s="33" t="s">
        <v>1228</v>
      </c>
      <c r="C392" s="33" t="s">
        <v>1232</v>
      </c>
      <c r="D392" s="34">
        <v>13</v>
      </c>
      <c r="E392" s="37">
        <v>78</v>
      </c>
      <c r="F392" s="33" t="s">
        <v>1235</v>
      </c>
      <c r="G392" s="33" t="s">
        <v>875</v>
      </c>
      <c r="J392" s="33" t="s">
        <v>1256</v>
      </c>
      <c r="L392" s="33" t="s">
        <v>886</v>
      </c>
      <c r="M392" s="33" t="s">
        <v>877</v>
      </c>
      <c r="N392" s="33">
        <v>102</v>
      </c>
      <c r="O392" s="35">
        <v>0.1847</v>
      </c>
      <c r="P392" s="34" t="s">
        <v>1148</v>
      </c>
    </row>
    <row r="393" spans="1:18" s="33" customFormat="1">
      <c r="A393" s="32">
        <v>38535</v>
      </c>
      <c r="B393" s="33" t="s">
        <v>1224</v>
      </c>
      <c r="C393" s="33" t="s">
        <v>1225</v>
      </c>
      <c r="D393" s="34">
        <v>1</v>
      </c>
      <c r="E393" s="37">
        <v>1</v>
      </c>
      <c r="F393" s="33" t="s">
        <v>888</v>
      </c>
      <c r="G393" s="33" t="s">
        <v>863</v>
      </c>
      <c r="J393" s="33" t="s">
        <v>1447</v>
      </c>
      <c r="L393" s="33" t="s">
        <v>886</v>
      </c>
      <c r="M393" s="33" t="s">
        <v>877</v>
      </c>
      <c r="N393" s="33">
        <v>118</v>
      </c>
      <c r="O393" s="35">
        <v>6.93E-2</v>
      </c>
      <c r="P393" s="34" t="s">
        <v>1148</v>
      </c>
    </row>
    <row r="394" spans="1:18" s="33" customFormat="1">
      <c r="A394" s="32">
        <v>38535</v>
      </c>
      <c r="B394" s="33" t="s">
        <v>1224</v>
      </c>
      <c r="C394" s="33" t="s">
        <v>1225</v>
      </c>
      <c r="D394" s="34">
        <v>2</v>
      </c>
      <c r="E394" s="37">
        <v>2</v>
      </c>
      <c r="F394" s="33" t="s">
        <v>1074</v>
      </c>
      <c r="G394" s="33" t="s">
        <v>863</v>
      </c>
      <c r="J394" s="33" t="s">
        <v>1447</v>
      </c>
      <c r="L394" s="33" t="s">
        <v>886</v>
      </c>
      <c r="M394" s="33" t="s">
        <v>877</v>
      </c>
      <c r="N394" s="33">
        <v>66</v>
      </c>
      <c r="O394" s="35">
        <v>3.2899999999999999E-2</v>
      </c>
      <c r="P394" s="34" t="s">
        <v>1148</v>
      </c>
    </row>
    <row r="395" spans="1:18" s="33" customFormat="1">
      <c r="A395" s="32">
        <v>38535</v>
      </c>
      <c r="B395" s="33" t="s">
        <v>1224</v>
      </c>
      <c r="C395" s="33" t="s">
        <v>1225</v>
      </c>
      <c r="D395" s="34">
        <v>3</v>
      </c>
      <c r="E395" s="37">
        <v>3</v>
      </c>
      <c r="F395" s="33" t="s">
        <v>1073</v>
      </c>
      <c r="G395" s="33" t="s">
        <v>863</v>
      </c>
      <c r="J395" s="33" t="s">
        <v>1447</v>
      </c>
      <c r="L395" s="33" t="s">
        <v>886</v>
      </c>
      <c r="M395" s="33" t="s">
        <v>877</v>
      </c>
      <c r="N395" s="33">
        <v>64</v>
      </c>
      <c r="O395" s="35">
        <v>3.0300000000000001E-2</v>
      </c>
      <c r="P395" s="34" t="s">
        <v>1148</v>
      </c>
    </row>
    <row r="396" spans="1:18" s="33" customFormat="1">
      <c r="A396" s="32">
        <v>38535</v>
      </c>
      <c r="B396" s="33" t="s">
        <v>1224</v>
      </c>
      <c r="C396" s="33" t="s">
        <v>1225</v>
      </c>
      <c r="D396" s="34">
        <v>4</v>
      </c>
      <c r="E396" s="37">
        <v>4</v>
      </c>
      <c r="F396" s="33" t="s">
        <v>845</v>
      </c>
      <c r="G396" s="33" t="s">
        <v>863</v>
      </c>
      <c r="J396" s="33" t="s">
        <v>1447</v>
      </c>
      <c r="L396" s="33" t="s">
        <v>886</v>
      </c>
      <c r="M396" s="33" t="s">
        <v>877</v>
      </c>
      <c r="N396" s="33">
        <v>31</v>
      </c>
      <c r="O396" s="35">
        <v>4.1300000000000003E-2</v>
      </c>
      <c r="P396" s="34" t="s">
        <v>1148</v>
      </c>
    </row>
    <row r="397" spans="1:18" s="33" customFormat="1">
      <c r="A397" s="32">
        <v>38535</v>
      </c>
      <c r="B397" s="33" t="s">
        <v>1224</v>
      </c>
      <c r="C397" s="33" t="s">
        <v>1225</v>
      </c>
      <c r="D397" s="34">
        <v>5</v>
      </c>
      <c r="E397" s="37">
        <v>5</v>
      </c>
      <c r="F397" s="33" t="s">
        <v>1089</v>
      </c>
      <c r="G397" s="33" t="s">
        <v>863</v>
      </c>
      <c r="J397" s="33" t="s">
        <v>1447</v>
      </c>
      <c r="L397" s="33" t="s">
        <v>886</v>
      </c>
      <c r="M397" s="33" t="s">
        <v>877</v>
      </c>
      <c r="N397" s="33">
        <v>10</v>
      </c>
      <c r="O397" s="35">
        <v>1.29E-2</v>
      </c>
      <c r="P397" s="34" t="s">
        <v>1148</v>
      </c>
    </row>
    <row r="398" spans="1:18" s="33" customFormat="1">
      <c r="A398" s="32">
        <v>38535</v>
      </c>
      <c r="B398" s="33" t="s">
        <v>1224</v>
      </c>
      <c r="C398" s="33" t="s">
        <v>1225</v>
      </c>
      <c r="D398" s="34">
        <v>6</v>
      </c>
      <c r="E398" s="37">
        <v>6</v>
      </c>
      <c r="F398" s="33" t="s">
        <v>1091</v>
      </c>
      <c r="G398" s="33" t="s">
        <v>863</v>
      </c>
      <c r="J398" s="33" t="s">
        <v>1447</v>
      </c>
      <c r="L398" s="33" t="s">
        <v>886</v>
      </c>
      <c r="M398" s="33" t="s">
        <v>877</v>
      </c>
      <c r="N398" s="33">
        <v>24</v>
      </c>
      <c r="O398" s="35">
        <v>7.0000000000000001E-3</v>
      </c>
      <c r="P398" s="34" t="s">
        <v>1148</v>
      </c>
    </row>
    <row r="399" spans="1:18" s="33" customFormat="1">
      <c r="A399" s="32">
        <v>38532</v>
      </c>
      <c r="B399" s="33" t="s">
        <v>1224</v>
      </c>
      <c r="C399" s="33" t="s">
        <v>1226</v>
      </c>
      <c r="D399" s="34">
        <v>1</v>
      </c>
      <c r="E399" s="37">
        <v>13</v>
      </c>
      <c r="F399" s="33" t="s">
        <v>888</v>
      </c>
      <c r="G399" s="33" t="s">
        <v>1105</v>
      </c>
      <c r="J399" s="33" t="s">
        <v>1447</v>
      </c>
      <c r="L399" s="33" t="s">
        <v>886</v>
      </c>
      <c r="M399" s="33" t="s">
        <v>877</v>
      </c>
      <c r="N399" s="33">
        <v>5</v>
      </c>
      <c r="O399" s="35">
        <v>2.7099999999999999E-2</v>
      </c>
      <c r="P399" s="34" t="s">
        <v>1148</v>
      </c>
    </row>
    <row r="400" spans="1:18" s="33" customFormat="1">
      <c r="A400" s="32">
        <v>38532</v>
      </c>
      <c r="B400" s="33" t="s">
        <v>1224</v>
      </c>
      <c r="C400" s="33" t="s">
        <v>1226</v>
      </c>
      <c r="D400" s="34">
        <v>1</v>
      </c>
      <c r="E400" s="37">
        <v>13</v>
      </c>
      <c r="F400" s="33" t="s">
        <v>888</v>
      </c>
      <c r="G400" s="33" t="s">
        <v>863</v>
      </c>
      <c r="J400" s="33" t="s">
        <v>1447</v>
      </c>
      <c r="L400" s="33" t="s">
        <v>886</v>
      </c>
      <c r="M400" s="33" t="s">
        <v>877</v>
      </c>
      <c r="N400" s="33">
        <v>11</v>
      </c>
      <c r="O400" s="35">
        <v>2.69E-2</v>
      </c>
      <c r="P400" s="34" t="s">
        <v>1148</v>
      </c>
      <c r="Q400" s="33">
        <f>SUM(N399:N400)</f>
        <v>16</v>
      </c>
      <c r="R400" s="35">
        <f>SUM(O399:O400)</f>
        <v>5.3999999999999999E-2</v>
      </c>
    </row>
    <row r="401" spans="1:16" s="33" customFormat="1">
      <c r="A401" s="32">
        <v>38532</v>
      </c>
      <c r="B401" s="33" t="s">
        <v>1224</v>
      </c>
      <c r="C401" s="33" t="s">
        <v>1226</v>
      </c>
      <c r="D401" s="34">
        <v>2</v>
      </c>
      <c r="E401" s="37">
        <v>14</v>
      </c>
      <c r="F401" s="33" t="s">
        <v>1074</v>
      </c>
      <c r="G401" s="33" t="s">
        <v>863</v>
      </c>
      <c r="J401" s="33" t="s">
        <v>1447</v>
      </c>
      <c r="L401" s="33" t="s">
        <v>886</v>
      </c>
      <c r="M401" s="33" t="s">
        <v>877</v>
      </c>
      <c r="N401" s="33">
        <v>6</v>
      </c>
      <c r="O401" s="35">
        <v>9.1999999999999998E-3</v>
      </c>
      <c r="P401" s="34" t="s">
        <v>1148</v>
      </c>
    </row>
    <row r="402" spans="1:16" s="33" customFormat="1">
      <c r="A402" s="32">
        <v>38533</v>
      </c>
      <c r="B402" s="33" t="s">
        <v>1224</v>
      </c>
      <c r="C402" s="33" t="s">
        <v>1226</v>
      </c>
      <c r="D402" s="34">
        <v>4</v>
      </c>
      <c r="E402" s="37">
        <v>16</v>
      </c>
      <c r="F402" s="33" t="s">
        <v>845</v>
      </c>
      <c r="G402" s="33" t="s">
        <v>863</v>
      </c>
      <c r="J402" s="33" t="s">
        <v>1447</v>
      </c>
      <c r="L402" s="33" t="s">
        <v>886</v>
      </c>
      <c r="M402" s="33" t="s">
        <v>877</v>
      </c>
      <c r="N402" s="33">
        <v>3</v>
      </c>
      <c r="O402" s="35">
        <v>4.0000000000000001E-3</v>
      </c>
      <c r="P402" s="34" t="s">
        <v>1148</v>
      </c>
    </row>
    <row r="403" spans="1:16" s="33" customFormat="1">
      <c r="A403" s="32">
        <v>38533</v>
      </c>
      <c r="B403" s="33" t="s">
        <v>1224</v>
      </c>
      <c r="C403" s="33" t="s">
        <v>1226</v>
      </c>
      <c r="D403" s="34">
        <v>7</v>
      </c>
      <c r="E403" s="37">
        <v>19</v>
      </c>
      <c r="F403" s="33" t="s">
        <v>1116</v>
      </c>
      <c r="G403" s="33" t="s">
        <v>863</v>
      </c>
      <c r="J403" s="33" t="s">
        <v>1447</v>
      </c>
      <c r="L403" s="33" t="s">
        <v>886</v>
      </c>
      <c r="M403" s="33" t="s">
        <v>877</v>
      </c>
      <c r="N403" s="33">
        <v>5</v>
      </c>
      <c r="O403" s="35">
        <v>3.0000000000000001E-3</v>
      </c>
      <c r="P403" s="34" t="s">
        <v>1148</v>
      </c>
    </row>
    <row r="404" spans="1:16" s="33" customFormat="1">
      <c r="A404" s="32">
        <v>38534</v>
      </c>
      <c r="B404" s="33" t="s">
        <v>1224</v>
      </c>
      <c r="C404" s="33" t="s">
        <v>1227</v>
      </c>
      <c r="D404" s="34">
        <v>1</v>
      </c>
      <c r="E404" s="37">
        <v>31</v>
      </c>
      <c r="F404" s="33" t="s">
        <v>888</v>
      </c>
      <c r="G404" s="33" t="s">
        <v>863</v>
      </c>
      <c r="J404" s="33" t="s">
        <v>1447</v>
      </c>
      <c r="L404" s="33" t="s">
        <v>886</v>
      </c>
      <c r="M404" s="33" t="s">
        <v>877</v>
      </c>
      <c r="N404" s="33">
        <v>31</v>
      </c>
      <c r="O404" s="35">
        <v>1.77E-2</v>
      </c>
      <c r="P404" s="34" t="s">
        <v>1148</v>
      </c>
    </row>
    <row r="405" spans="1:16" s="33" customFormat="1">
      <c r="A405" s="32">
        <v>38534</v>
      </c>
      <c r="B405" s="33" t="s">
        <v>1224</v>
      </c>
      <c r="C405" s="33" t="s">
        <v>1227</v>
      </c>
      <c r="D405" s="34">
        <v>2</v>
      </c>
      <c r="E405" s="37">
        <v>32</v>
      </c>
      <c r="F405" s="33" t="s">
        <v>1074</v>
      </c>
      <c r="G405" s="33" t="s">
        <v>863</v>
      </c>
      <c r="J405" s="33" t="s">
        <v>1447</v>
      </c>
      <c r="L405" s="33" t="s">
        <v>886</v>
      </c>
      <c r="M405" s="33" t="s">
        <v>877</v>
      </c>
      <c r="N405" s="33">
        <v>57</v>
      </c>
      <c r="O405" s="35">
        <v>3.5200000000000002E-2</v>
      </c>
      <c r="P405" s="34" t="s">
        <v>1148</v>
      </c>
    </row>
    <row r="406" spans="1:16" s="33" customFormat="1">
      <c r="A406" s="32">
        <v>38534</v>
      </c>
      <c r="B406" s="33" t="s">
        <v>1224</v>
      </c>
      <c r="C406" s="33" t="s">
        <v>1227</v>
      </c>
      <c r="D406" s="34">
        <v>9</v>
      </c>
      <c r="E406" s="37">
        <v>39</v>
      </c>
      <c r="F406" s="33" t="s">
        <v>1134</v>
      </c>
      <c r="G406" s="33" t="s">
        <v>864</v>
      </c>
      <c r="J406" s="33" t="s">
        <v>1447</v>
      </c>
      <c r="L406" s="33" t="s">
        <v>886</v>
      </c>
      <c r="M406" s="33" t="s">
        <v>877</v>
      </c>
      <c r="N406" s="33">
        <v>18</v>
      </c>
      <c r="O406" s="35">
        <v>0.39119999999999999</v>
      </c>
      <c r="P406" s="34" t="s">
        <v>1148</v>
      </c>
    </row>
    <row r="407" spans="1:16" s="33" customFormat="1">
      <c r="A407" s="32">
        <v>38534</v>
      </c>
      <c r="B407" s="33" t="s">
        <v>1224</v>
      </c>
      <c r="C407" s="33" t="s">
        <v>1227</v>
      </c>
      <c r="D407" s="34">
        <v>10</v>
      </c>
      <c r="E407" s="37">
        <v>40</v>
      </c>
      <c r="F407" s="33" t="s">
        <v>1138</v>
      </c>
      <c r="G407" s="33" t="s">
        <v>863</v>
      </c>
      <c r="J407" s="33" t="s">
        <v>1447</v>
      </c>
      <c r="L407" s="33" t="s">
        <v>886</v>
      </c>
      <c r="M407" s="33" t="s">
        <v>877</v>
      </c>
      <c r="N407" s="33">
        <v>25</v>
      </c>
      <c r="O407" s="35">
        <v>1.1299999999999999E-2</v>
      </c>
      <c r="P407" s="34" t="s">
        <v>1148</v>
      </c>
    </row>
    <row r="408" spans="1:16" s="33" customFormat="1">
      <c r="A408" s="32">
        <v>38534</v>
      </c>
      <c r="B408" s="33" t="s">
        <v>1224</v>
      </c>
      <c r="C408" s="33" t="s">
        <v>1227</v>
      </c>
      <c r="D408" s="34">
        <v>12</v>
      </c>
      <c r="E408" s="37">
        <v>42</v>
      </c>
      <c r="F408" s="33" t="s">
        <v>951</v>
      </c>
      <c r="G408" s="33" t="s">
        <v>863</v>
      </c>
      <c r="J408" s="33" t="s">
        <v>1447</v>
      </c>
      <c r="L408" s="33" t="s">
        <v>886</v>
      </c>
      <c r="M408" s="33" t="s">
        <v>877</v>
      </c>
      <c r="N408" s="33">
        <v>153</v>
      </c>
      <c r="O408" s="35">
        <v>8.2500000000000004E-2</v>
      </c>
      <c r="P408" s="34" t="s">
        <v>1148</v>
      </c>
    </row>
    <row r="409" spans="1:16" s="33" customFormat="1">
      <c r="A409" s="32">
        <v>38534</v>
      </c>
      <c r="B409" s="33" t="s">
        <v>1224</v>
      </c>
      <c r="C409" s="33" t="s">
        <v>1227</v>
      </c>
      <c r="D409" s="34">
        <v>13</v>
      </c>
      <c r="E409" s="37">
        <v>43</v>
      </c>
      <c r="F409" s="33" t="s">
        <v>954</v>
      </c>
      <c r="G409" s="33" t="s">
        <v>863</v>
      </c>
      <c r="J409" s="33" t="s">
        <v>1447</v>
      </c>
      <c r="L409" s="33" t="s">
        <v>886</v>
      </c>
      <c r="M409" s="33" t="s">
        <v>877</v>
      </c>
      <c r="N409" s="33">
        <v>8</v>
      </c>
      <c r="O409" s="35">
        <v>7.1999999999999998E-3</v>
      </c>
      <c r="P409" s="34" t="s">
        <v>1148</v>
      </c>
    </row>
    <row r="410" spans="1:16" s="33" customFormat="1">
      <c r="A410" s="32">
        <v>38583</v>
      </c>
      <c r="B410" s="33" t="s">
        <v>1228</v>
      </c>
      <c r="C410" s="33" t="s">
        <v>1229</v>
      </c>
      <c r="D410" s="34">
        <v>2</v>
      </c>
      <c r="E410" s="37">
        <v>47</v>
      </c>
      <c r="F410" s="33" t="s">
        <v>1230</v>
      </c>
      <c r="G410" s="33" t="s">
        <v>863</v>
      </c>
      <c r="J410" s="33" t="s">
        <v>1447</v>
      </c>
      <c r="L410" s="33" t="s">
        <v>886</v>
      </c>
      <c r="M410" s="33" t="s">
        <v>877</v>
      </c>
      <c r="N410" s="33">
        <v>20</v>
      </c>
      <c r="O410" s="35">
        <v>2.6599999999999999E-2</v>
      </c>
      <c r="P410" s="34" t="s">
        <v>1148</v>
      </c>
    </row>
    <row r="411" spans="1:16" s="33" customFormat="1">
      <c r="A411" s="32">
        <v>38585</v>
      </c>
      <c r="B411" s="33" t="s">
        <v>1228</v>
      </c>
      <c r="C411" s="33" t="s">
        <v>1229</v>
      </c>
      <c r="D411" s="34">
        <v>7</v>
      </c>
      <c r="E411" s="37">
        <v>52</v>
      </c>
      <c r="F411" s="33" t="s">
        <v>1198</v>
      </c>
      <c r="G411" s="33" t="s">
        <v>863</v>
      </c>
      <c r="J411" s="33" t="s">
        <v>1447</v>
      </c>
      <c r="L411" s="33" t="s">
        <v>886</v>
      </c>
      <c r="M411" s="33" t="s">
        <v>877</v>
      </c>
      <c r="N411" s="33">
        <v>1</v>
      </c>
      <c r="O411" s="35">
        <v>0</v>
      </c>
      <c r="P411" s="34" t="s">
        <v>1148</v>
      </c>
    </row>
    <row r="412" spans="1:16" s="33" customFormat="1">
      <c r="A412" s="32">
        <v>38585</v>
      </c>
      <c r="B412" s="33" t="s">
        <v>1228</v>
      </c>
      <c r="C412" s="33" t="s">
        <v>1229</v>
      </c>
      <c r="D412" s="34">
        <v>8</v>
      </c>
      <c r="E412" s="37">
        <v>53</v>
      </c>
      <c r="F412" s="33" t="s">
        <v>1202</v>
      </c>
      <c r="G412" s="33" t="s">
        <v>1105</v>
      </c>
      <c r="J412" s="33" t="s">
        <v>1447</v>
      </c>
      <c r="L412" s="33" t="s">
        <v>886</v>
      </c>
      <c r="M412" s="33" t="s">
        <v>877</v>
      </c>
      <c r="N412" s="33">
        <v>2</v>
      </c>
      <c r="O412" s="35">
        <v>9.9999999999766942E-5</v>
      </c>
      <c r="P412" s="34" t="s">
        <v>1148</v>
      </c>
    </row>
    <row r="413" spans="1:16" s="33" customFormat="1">
      <c r="A413" s="32">
        <v>38585</v>
      </c>
      <c r="B413" s="33" t="s">
        <v>1228</v>
      </c>
      <c r="C413" s="33" t="s">
        <v>1229</v>
      </c>
      <c r="D413" s="34">
        <v>9</v>
      </c>
      <c r="E413" s="37">
        <v>54</v>
      </c>
      <c r="F413" s="33" t="s">
        <v>1207</v>
      </c>
      <c r="G413" s="33" t="s">
        <v>863</v>
      </c>
      <c r="J413" s="33" t="s">
        <v>1447</v>
      </c>
      <c r="L413" s="33" t="s">
        <v>886</v>
      </c>
      <c r="M413" s="33" t="s">
        <v>877</v>
      </c>
      <c r="N413" s="33">
        <v>6</v>
      </c>
      <c r="O413" s="35">
        <v>7.3000000000000001E-3</v>
      </c>
      <c r="P413" s="34" t="s">
        <v>1148</v>
      </c>
    </row>
    <row r="414" spans="1:16" s="33" customFormat="1">
      <c r="A414" s="32">
        <v>38584</v>
      </c>
      <c r="B414" s="33" t="s">
        <v>1228</v>
      </c>
      <c r="C414" s="33" t="s">
        <v>1231</v>
      </c>
      <c r="D414" s="34">
        <v>1</v>
      </c>
      <c r="E414" s="37">
        <v>55</v>
      </c>
      <c r="F414" s="33" t="s">
        <v>976</v>
      </c>
      <c r="G414" s="33" t="s">
        <v>863</v>
      </c>
      <c r="J414" s="33" t="s">
        <v>1447</v>
      </c>
      <c r="L414" s="33" t="s">
        <v>886</v>
      </c>
      <c r="M414" s="33" t="s">
        <v>877</v>
      </c>
      <c r="N414" s="33">
        <v>9</v>
      </c>
      <c r="O414" s="35">
        <v>0</v>
      </c>
      <c r="P414" s="34" t="s">
        <v>1148</v>
      </c>
    </row>
    <row r="415" spans="1:16" s="33" customFormat="1">
      <c r="A415" s="32">
        <v>38584</v>
      </c>
      <c r="B415" s="33" t="s">
        <v>1228</v>
      </c>
      <c r="C415" s="33" t="s">
        <v>1231</v>
      </c>
      <c r="D415" s="34">
        <v>2</v>
      </c>
      <c r="E415" s="37">
        <v>56</v>
      </c>
      <c r="F415" s="33" t="s">
        <v>1188</v>
      </c>
      <c r="G415" s="33" t="s">
        <v>863</v>
      </c>
      <c r="J415" s="33" t="s">
        <v>1447</v>
      </c>
      <c r="L415" s="33" t="s">
        <v>886</v>
      </c>
      <c r="M415" s="33" t="s">
        <v>877</v>
      </c>
      <c r="N415" s="33">
        <v>24</v>
      </c>
      <c r="O415" s="35">
        <v>3.9800000000000002E-2</v>
      </c>
      <c r="P415" s="34" t="s">
        <v>1148</v>
      </c>
    </row>
    <row r="416" spans="1:16" s="33" customFormat="1">
      <c r="A416" s="32">
        <v>38584</v>
      </c>
      <c r="B416" s="33" t="s">
        <v>1228</v>
      </c>
      <c r="C416" s="33" t="s">
        <v>1231</v>
      </c>
      <c r="D416" s="34">
        <v>3</v>
      </c>
      <c r="E416" s="37">
        <v>57</v>
      </c>
      <c r="F416" s="33" t="s">
        <v>1182</v>
      </c>
      <c r="G416" s="33" t="s">
        <v>863</v>
      </c>
      <c r="J416" s="33" t="s">
        <v>1447</v>
      </c>
      <c r="L416" s="33" t="s">
        <v>886</v>
      </c>
      <c r="M416" s="33" t="s">
        <v>877</v>
      </c>
      <c r="N416" s="33">
        <v>12</v>
      </c>
      <c r="O416" s="35">
        <v>0</v>
      </c>
      <c r="P416" s="34" t="s">
        <v>1148</v>
      </c>
    </row>
    <row r="417" spans="1:18" s="33" customFormat="1">
      <c r="A417" s="32">
        <v>38584</v>
      </c>
      <c r="B417" s="33" t="s">
        <v>1228</v>
      </c>
      <c r="C417" s="33" t="s">
        <v>1231</v>
      </c>
      <c r="D417" s="34">
        <v>4</v>
      </c>
      <c r="E417" s="37">
        <v>58</v>
      </c>
      <c r="F417" s="33" t="s">
        <v>1190</v>
      </c>
      <c r="G417" s="33" t="s">
        <v>863</v>
      </c>
      <c r="J417" s="33" t="s">
        <v>1447</v>
      </c>
      <c r="L417" s="33" t="s">
        <v>886</v>
      </c>
      <c r="M417" s="33" t="s">
        <v>877</v>
      </c>
      <c r="N417" s="33">
        <v>15</v>
      </c>
      <c r="O417" s="35">
        <v>3.5200000000000002E-2</v>
      </c>
      <c r="P417" s="34" t="s">
        <v>1148</v>
      </c>
    </row>
    <row r="418" spans="1:18" s="33" customFormat="1">
      <c r="A418" s="32">
        <v>38584</v>
      </c>
      <c r="B418" s="33" t="s">
        <v>1228</v>
      </c>
      <c r="C418" s="33" t="s">
        <v>1231</v>
      </c>
      <c r="D418" s="34">
        <v>6</v>
      </c>
      <c r="E418" s="37">
        <v>60</v>
      </c>
      <c r="F418" s="33" t="s">
        <v>979</v>
      </c>
      <c r="G418" s="33" t="s">
        <v>863</v>
      </c>
      <c r="J418" s="33" t="s">
        <v>1447</v>
      </c>
      <c r="L418" s="33" t="s">
        <v>886</v>
      </c>
      <c r="M418" s="33" t="s">
        <v>877</v>
      </c>
      <c r="N418" s="33">
        <v>3</v>
      </c>
      <c r="O418" s="35">
        <v>0</v>
      </c>
      <c r="P418" s="34" t="s">
        <v>1148</v>
      </c>
    </row>
    <row r="419" spans="1:18" s="33" customFormat="1">
      <c r="A419" s="32">
        <v>38586</v>
      </c>
      <c r="B419" s="33" t="s">
        <v>1228</v>
      </c>
      <c r="C419" s="33" t="s">
        <v>1231</v>
      </c>
      <c r="D419" s="34">
        <v>9</v>
      </c>
      <c r="E419" s="37">
        <v>63</v>
      </c>
      <c r="F419" s="33" t="s">
        <v>1181</v>
      </c>
      <c r="G419" s="33" t="s">
        <v>863</v>
      </c>
      <c r="J419" s="33" t="s">
        <v>1447</v>
      </c>
      <c r="L419" s="33" t="s">
        <v>886</v>
      </c>
      <c r="M419" s="33" t="s">
        <v>877</v>
      </c>
      <c r="N419" s="33">
        <v>1</v>
      </c>
      <c r="O419" s="35">
        <v>0</v>
      </c>
      <c r="P419" s="34" t="s">
        <v>1148</v>
      </c>
    </row>
    <row r="420" spans="1:18" s="33" customFormat="1">
      <c r="A420" s="32">
        <v>38581</v>
      </c>
      <c r="B420" s="33" t="s">
        <v>1228</v>
      </c>
      <c r="C420" s="33" t="s">
        <v>1232</v>
      </c>
      <c r="D420" s="34">
        <v>4</v>
      </c>
      <c r="E420" s="37">
        <v>69</v>
      </c>
      <c r="F420" s="33" t="s">
        <v>1222</v>
      </c>
      <c r="G420" s="33" t="s">
        <v>863</v>
      </c>
      <c r="J420" s="33" t="s">
        <v>1447</v>
      </c>
      <c r="L420" s="33" t="s">
        <v>886</v>
      </c>
      <c r="M420" s="33" t="s">
        <v>877</v>
      </c>
      <c r="N420" s="33">
        <v>15</v>
      </c>
      <c r="O420" s="35">
        <v>3.0300000000000001E-2</v>
      </c>
      <c r="P420" s="34" t="s">
        <v>1148</v>
      </c>
    </row>
    <row r="421" spans="1:18" s="33" customFormat="1">
      <c r="A421" s="32">
        <v>38581</v>
      </c>
      <c r="B421" s="33" t="s">
        <v>1228</v>
      </c>
      <c r="C421" s="33" t="s">
        <v>1232</v>
      </c>
      <c r="D421" s="34">
        <v>6</v>
      </c>
      <c r="E421" s="37">
        <v>71</v>
      </c>
      <c r="F421" s="33" t="s">
        <v>1220</v>
      </c>
      <c r="G421" s="33" t="s">
        <v>863</v>
      </c>
      <c r="J421" s="33" t="s">
        <v>1447</v>
      </c>
      <c r="L421" s="33" t="s">
        <v>886</v>
      </c>
      <c r="M421" s="33" t="s">
        <v>877</v>
      </c>
      <c r="N421" s="33">
        <v>4</v>
      </c>
      <c r="O421" s="35">
        <v>4.7999999999999996E-3</v>
      </c>
      <c r="P421" s="34" t="s">
        <v>1148</v>
      </c>
    </row>
    <row r="422" spans="1:18" s="33" customFormat="1">
      <c r="A422" s="32">
        <v>38583</v>
      </c>
      <c r="B422" s="33" t="s">
        <v>1228</v>
      </c>
      <c r="C422" s="33" t="s">
        <v>1232</v>
      </c>
      <c r="D422" s="34">
        <v>11</v>
      </c>
      <c r="E422" s="37">
        <v>76</v>
      </c>
      <c r="F422" s="33" t="s">
        <v>1233</v>
      </c>
      <c r="G422" s="33" t="s">
        <v>1105</v>
      </c>
      <c r="J422" s="33" t="s">
        <v>1447</v>
      </c>
      <c r="L422" s="33" t="s">
        <v>886</v>
      </c>
      <c r="M422" s="33" t="s">
        <v>877</v>
      </c>
      <c r="N422" s="33">
        <v>8</v>
      </c>
      <c r="O422" s="35">
        <v>9.5000000000000639E-3</v>
      </c>
      <c r="P422" s="34" t="s">
        <v>1148</v>
      </c>
    </row>
    <row r="423" spans="1:18" s="33" customFormat="1">
      <c r="A423" s="32">
        <v>38583</v>
      </c>
      <c r="B423" s="33" t="s">
        <v>1228</v>
      </c>
      <c r="C423" s="33" t="s">
        <v>1232</v>
      </c>
      <c r="D423" s="34">
        <v>11</v>
      </c>
      <c r="E423" s="37">
        <v>76</v>
      </c>
      <c r="F423" s="33" t="s">
        <v>1233</v>
      </c>
      <c r="G423" s="33" t="s">
        <v>863</v>
      </c>
      <c r="J423" s="33" t="s">
        <v>1447</v>
      </c>
      <c r="L423" s="33" t="s">
        <v>886</v>
      </c>
      <c r="M423" s="33" t="s">
        <v>877</v>
      </c>
      <c r="N423" s="33">
        <v>16</v>
      </c>
      <c r="O423" s="35">
        <v>6.0000000000002274E-3</v>
      </c>
      <c r="P423" s="34" t="s">
        <v>1148</v>
      </c>
      <c r="Q423" s="33">
        <f>SUM(N422:N423)</f>
        <v>24</v>
      </c>
      <c r="R423" s="35">
        <f>SUM(O422:O423)</f>
        <v>1.5500000000000291E-2</v>
      </c>
    </row>
    <row r="424" spans="1:18" s="33" customFormat="1">
      <c r="A424" s="32">
        <v>38583</v>
      </c>
      <c r="B424" s="33" t="s">
        <v>1228</v>
      </c>
      <c r="C424" s="33" t="s">
        <v>1232</v>
      </c>
      <c r="D424" s="34">
        <v>12</v>
      </c>
      <c r="E424" s="37">
        <v>77</v>
      </c>
      <c r="F424" s="33" t="s">
        <v>1234</v>
      </c>
      <c r="G424" s="33" t="s">
        <v>1105</v>
      </c>
      <c r="J424" s="33" t="s">
        <v>1447</v>
      </c>
      <c r="L424" s="33" t="s">
        <v>886</v>
      </c>
      <c r="M424" s="33" t="s">
        <v>877</v>
      </c>
      <c r="N424" s="33">
        <v>3</v>
      </c>
      <c r="O424" s="35">
        <v>4.1999999999999997E-3</v>
      </c>
      <c r="P424" s="34" t="s">
        <v>1148</v>
      </c>
    </row>
    <row r="425" spans="1:18" s="33" customFormat="1">
      <c r="A425" s="32">
        <v>38583</v>
      </c>
      <c r="B425" s="33" t="s">
        <v>1228</v>
      </c>
      <c r="C425" s="33" t="s">
        <v>1232</v>
      </c>
      <c r="D425" s="34">
        <v>12</v>
      </c>
      <c r="E425" s="37">
        <v>77</v>
      </c>
      <c r="F425" s="33" t="s">
        <v>1234</v>
      </c>
      <c r="G425" s="33" t="s">
        <v>863</v>
      </c>
      <c r="J425" s="33" t="s">
        <v>1447</v>
      </c>
      <c r="L425" s="33" t="s">
        <v>886</v>
      </c>
      <c r="M425" s="33" t="s">
        <v>877</v>
      </c>
      <c r="N425" s="33">
        <v>6</v>
      </c>
      <c r="O425" s="35">
        <v>6.7000000000000002E-3</v>
      </c>
      <c r="P425" s="34" t="s">
        <v>1148</v>
      </c>
      <c r="Q425" s="33">
        <f>SUM(N424:N425)</f>
        <v>9</v>
      </c>
      <c r="R425" s="35">
        <f>SUM(O424:O425)</f>
        <v>1.09E-2</v>
      </c>
    </row>
    <row r="426" spans="1:18" s="33" customFormat="1">
      <c r="A426" s="32">
        <v>38583</v>
      </c>
      <c r="B426" s="33" t="s">
        <v>1228</v>
      </c>
      <c r="C426" s="33" t="s">
        <v>1232</v>
      </c>
      <c r="D426" s="34">
        <v>13</v>
      </c>
      <c r="E426" s="37">
        <v>78</v>
      </c>
      <c r="F426" s="33" t="s">
        <v>1235</v>
      </c>
      <c r="G426" s="33" t="s">
        <v>863</v>
      </c>
      <c r="J426" s="33" t="s">
        <v>1447</v>
      </c>
      <c r="L426" s="33" t="s">
        <v>886</v>
      </c>
      <c r="M426" s="33" t="s">
        <v>877</v>
      </c>
      <c r="N426" s="33">
        <v>13</v>
      </c>
      <c r="O426" s="35">
        <v>1.0200000000000001E-2</v>
      </c>
      <c r="P426" s="34" t="s">
        <v>1148</v>
      </c>
    </row>
    <row r="427" spans="1:18" s="33" customFormat="1">
      <c r="A427" s="32">
        <v>38534</v>
      </c>
      <c r="B427" s="33" t="s">
        <v>1224</v>
      </c>
      <c r="C427" s="33" t="s">
        <v>1227</v>
      </c>
      <c r="D427" s="34">
        <v>2</v>
      </c>
      <c r="E427" s="37">
        <v>32</v>
      </c>
      <c r="F427" s="33" t="s">
        <v>1074</v>
      </c>
      <c r="G427" s="33" t="s">
        <v>1130</v>
      </c>
      <c r="J427" s="33" t="s">
        <v>1351</v>
      </c>
      <c r="L427" s="33" t="s">
        <v>886</v>
      </c>
      <c r="M427" s="33" t="s">
        <v>877</v>
      </c>
      <c r="N427" s="33">
        <v>1</v>
      </c>
      <c r="O427" s="35">
        <v>7.1000000000000004E-3</v>
      </c>
      <c r="P427" s="34" t="s">
        <v>1148</v>
      </c>
    </row>
    <row r="428" spans="1:18" s="33" customFormat="1">
      <c r="A428" s="32">
        <v>38534</v>
      </c>
      <c r="B428" s="33" t="s">
        <v>1224</v>
      </c>
      <c r="C428" s="33" t="s">
        <v>1227</v>
      </c>
      <c r="D428" s="34">
        <v>13</v>
      </c>
      <c r="E428" s="37">
        <v>43</v>
      </c>
      <c r="F428" s="33" t="s">
        <v>954</v>
      </c>
      <c r="G428" s="33" t="s">
        <v>1130</v>
      </c>
      <c r="J428" s="33" t="s">
        <v>1351</v>
      </c>
      <c r="L428" s="33" t="s">
        <v>886</v>
      </c>
      <c r="M428" s="33" t="s">
        <v>877</v>
      </c>
      <c r="N428" s="33">
        <v>2</v>
      </c>
      <c r="O428" s="35">
        <v>1.3299999999999999E-2</v>
      </c>
      <c r="P428" s="34" t="s">
        <v>1148</v>
      </c>
    </row>
    <row r="429" spans="1:18" s="33" customFormat="1">
      <c r="A429" s="32">
        <v>38583</v>
      </c>
      <c r="B429" s="33" t="s">
        <v>1228</v>
      </c>
      <c r="C429" s="33" t="s">
        <v>1229</v>
      </c>
      <c r="D429" s="34">
        <v>2</v>
      </c>
      <c r="E429" s="37">
        <v>47</v>
      </c>
      <c r="F429" s="33" t="s">
        <v>1230</v>
      </c>
      <c r="G429" s="33" t="s">
        <v>1130</v>
      </c>
      <c r="J429" s="33" t="s">
        <v>1351</v>
      </c>
      <c r="L429" s="33" t="s">
        <v>886</v>
      </c>
      <c r="M429" s="33" t="s">
        <v>877</v>
      </c>
      <c r="N429" s="33">
        <v>1</v>
      </c>
      <c r="O429" s="35">
        <v>6.9999999999999999E-4</v>
      </c>
      <c r="P429" s="34" t="s">
        <v>1148</v>
      </c>
    </row>
    <row r="430" spans="1:18" s="33" customFormat="1">
      <c r="A430" s="32">
        <v>38584</v>
      </c>
      <c r="B430" s="33" t="s">
        <v>1228</v>
      </c>
      <c r="C430" s="33" t="s">
        <v>1231</v>
      </c>
      <c r="D430" s="34">
        <v>3</v>
      </c>
      <c r="E430" s="37">
        <v>57</v>
      </c>
      <c r="F430" s="33" t="s">
        <v>1182</v>
      </c>
      <c r="G430" s="33" t="s">
        <v>1130</v>
      </c>
      <c r="J430" s="33" t="s">
        <v>1351</v>
      </c>
      <c r="L430" s="33" t="s">
        <v>886</v>
      </c>
      <c r="M430" s="33" t="s">
        <v>877</v>
      </c>
      <c r="N430" s="33">
        <v>4</v>
      </c>
      <c r="O430" s="35">
        <v>0</v>
      </c>
      <c r="P430" s="34" t="s">
        <v>1148</v>
      </c>
    </row>
    <row r="431" spans="1:18" s="33" customFormat="1">
      <c r="A431" s="32">
        <v>38584</v>
      </c>
      <c r="B431" s="33" t="s">
        <v>1228</v>
      </c>
      <c r="C431" s="33" t="s">
        <v>1231</v>
      </c>
      <c r="D431" s="34">
        <v>4</v>
      </c>
      <c r="E431" s="37">
        <v>58</v>
      </c>
      <c r="F431" s="33" t="s">
        <v>1190</v>
      </c>
      <c r="G431" s="33" t="s">
        <v>1130</v>
      </c>
      <c r="J431" s="33" t="s">
        <v>1351</v>
      </c>
      <c r="L431" s="33" t="s">
        <v>886</v>
      </c>
      <c r="M431" s="33" t="s">
        <v>877</v>
      </c>
      <c r="N431" s="33">
        <v>4</v>
      </c>
      <c r="O431" s="35">
        <v>6.4399999999999999E-2</v>
      </c>
      <c r="P431" s="34" t="s">
        <v>1148</v>
      </c>
    </row>
    <row r="432" spans="1:18" s="33" customFormat="1">
      <c r="A432" s="32">
        <v>38586</v>
      </c>
      <c r="B432" s="33" t="s">
        <v>1228</v>
      </c>
      <c r="C432" s="33" t="s">
        <v>1231</v>
      </c>
      <c r="D432" s="34">
        <v>9</v>
      </c>
      <c r="E432" s="37">
        <v>63</v>
      </c>
      <c r="F432" s="33" t="s">
        <v>1181</v>
      </c>
      <c r="G432" s="33" t="s">
        <v>1130</v>
      </c>
      <c r="J432" s="33" t="s">
        <v>1351</v>
      </c>
      <c r="L432" s="33" t="s">
        <v>886</v>
      </c>
      <c r="M432" s="33" t="s">
        <v>877</v>
      </c>
      <c r="N432" s="33">
        <v>3</v>
      </c>
      <c r="O432" s="35">
        <v>0</v>
      </c>
      <c r="P432" s="34" t="s">
        <v>1148</v>
      </c>
    </row>
    <row r="433" spans="1:16" s="33" customFormat="1">
      <c r="A433" s="32">
        <v>38583</v>
      </c>
      <c r="B433" s="33" t="s">
        <v>1228</v>
      </c>
      <c r="C433" s="33" t="s">
        <v>1232</v>
      </c>
      <c r="D433" s="34">
        <v>11</v>
      </c>
      <c r="E433" s="37">
        <v>76</v>
      </c>
      <c r="F433" s="33" t="s">
        <v>1233</v>
      </c>
      <c r="G433" s="33" t="s">
        <v>1130</v>
      </c>
      <c r="J433" s="33" t="s">
        <v>1351</v>
      </c>
      <c r="L433" s="33" t="s">
        <v>886</v>
      </c>
      <c r="M433" s="33" t="s">
        <v>877</v>
      </c>
      <c r="N433" s="33">
        <v>1</v>
      </c>
      <c r="O433" s="35">
        <v>5.5200000000000138E-2</v>
      </c>
      <c r="P433" s="34" t="s">
        <v>1148</v>
      </c>
    </row>
    <row r="434" spans="1:16" s="33" customFormat="1">
      <c r="A434" s="32">
        <v>38583</v>
      </c>
      <c r="B434" s="33" t="s">
        <v>1228</v>
      </c>
      <c r="C434" s="33" t="s">
        <v>1232</v>
      </c>
      <c r="D434" s="34">
        <v>12</v>
      </c>
      <c r="E434" s="37">
        <v>77</v>
      </c>
      <c r="F434" s="33" t="s">
        <v>1234</v>
      </c>
      <c r="G434" s="33" t="s">
        <v>1130</v>
      </c>
      <c r="J434" s="33" t="s">
        <v>1351</v>
      </c>
      <c r="L434" s="33" t="s">
        <v>886</v>
      </c>
      <c r="M434" s="33" t="s">
        <v>877</v>
      </c>
      <c r="N434" s="33">
        <v>2</v>
      </c>
      <c r="O434" s="35">
        <v>8.3000000000000001E-3</v>
      </c>
      <c r="P434" s="34" t="s">
        <v>1148</v>
      </c>
    </row>
    <row r="435" spans="1:16" s="33" customFormat="1">
      <c r="A435" s="32">
        <v>38581</v>
      </c>
      <c r="B435" s="33" t="s">
        <v>1228</v>
      </c>
      <c r="C435" s="33" t="s">
        <v>1232</v>
      </c>
      <c r="D435" s="34">
        <v>5</v>
      </c>
      <c r="E435" s="37">
        <v>70</v>
      </c>
      <c r="F435" s="33" t="s">
        <v>1217</v>
      </c>
      <c r="G435" s="33" t="s">
        <v>1145</v>
      </c>
      <c r="L435" s="33" t="s">
        <v>886</v>
      </c>
      <c r="M435" s="33" t="s">
        <v>877</v>
      </c>
      <c r="O435" s="35">
        <v>3.42</v>
      </c>
      <c r="P435" s="34" t="s">
        <v>1149</v>
      </c>
    </row>
    <row r="436" spans="1:16" s="33" customFormat="1">
      <c r="A436" s="32">
        <v>38583</v>
      </c>
      <c r="B436" s="33" t="s">
        <v>1228</v>
      </c>
      <c r="C436" s="33" t="s">
        <v>1232</v>
      </c>
      <c r="D436" s="34">
        <v>13</v>
      </c>
      <c r="E436" s="37">
        <v>78</v>
      </c>
      <c r="F436" s="33" t="s">
        <v>1235</v>
      </c>
      <c r="G436" s="33" t="s">
        <v>1214</v>
      </c>
      <c r="L436" s="33" t="s">
        <v>1223</v>
      </c>
      <c r="M436" s="33" t="s">
        <v>877</v>
      </c>
      <c r="N436" s="33">
        <v>1</v>
      </c>
      <c r="O436" s="35">
        <v>0</v>
      </c>
      <c r="P436" s="34" t="s">
        <v>1148</v>
      </c>
    </row>
    <row r="437" spans="1:16" s="33" customFormat="1">
      <c r="A437" s="32">
        <v>38535</v>
      </c>
      <c r="B437" s="33" t="s">
        <v>1224</v>
      </c>
      <c r="C437" s="33" t="s">
        <v>1225</v>
      </c>
      <c r="D437" s="34">
        <v>1</v>
      </c>
      <c r="E437" s="37">
        <v>1</v>
      </c>
      <c r="F437" s="33" t="s">
        <v>888</v>
      </c>
      <c r="G437" s="33" t="s">
        <v>1005</v>
      </c>
      <c r="H437" s="33" t="s">
        <v>1168</v>
      </c>
      <c r="I437" s="33" t="s">
        <v>1169</v>
      </c>
      <c r="J437" s="33" t="s">
        <v>1170</v>
      </c>
      <c r="L437" s="33" t="s">
        <v>878</v>
      </c>
      <c r="M437" s="33" t="s">
        <v>877</v>
      </c>
      <c r="N437" s="33">
        <v>2</v>
      </c>
      <c r="O437" s="35">
        <v>2.2800000000000001E-2</v>
      </c>
      <c r="P437" s="34" t="s">
        <v>1148</v>
      </c>
    </row>
    <row r="438" spans="1:16" s="33" customFormat="1">
      <c r="A438" s="32">
        <v>38535</v>
      </c>
      <c r="B438" s="33" t="s">
        <v>1224</v>
      </c>
      <c r="C438" s="33" t="s">
        <v>1225</v>
      </c>
      <c r="D438" s="34">
        <v>4</v>
      </c>
      <c r="E438" s="37">
        <v>4</v>
      </c>
      <c r="F438" s="33" t="s">
        <v>845</v>
      </c>
      <c r="G438" s="33" t="s">
        <v>1005</v>
      </c>
      <c r="H438" s="33" t="s">
        <v>1168</v>
      </c>
      <c r="I438" s="33" t="s">
        <v>1169</v>
      </c>
      <c r="J438" s="33" t="s">
        <v>1170</v>
      </c>
      <c r="L438" s="33" t="s">
        <v>878</v>
      </c>
      <c r="M438" s="33" t="s">
        <v>877</v>
      </c>
      <c r="N438" s="33">
        <v>2</v>
      </c>
      <c r="O438" s="35">
        <v>7.1000000000000004E-3</v>
      </c>
      <c r="P438" s="34" t="s">
        <v>1148</v>
      </c>
    </row>
    <row r="439" spans="1:16" s="33" customFormat="1">
      <c r="A439" s="32">
        <v>38532</v>
      </c>
      <c r="B439" s="33" t="s">
        <v>1224</v>
      </c>
      <c r="C439" s="33" t="s">
        <v>1226</v>
      </c>
      <c r="D439" s="34">
        <v>1</v>
      </c>
      <c r="E439" s="37">
        <v>13</v>
      </c>
      <c r="F439" s="33" t="s">
        <v>888</v>
      </c>
      <c r="G439" s="33" t="s">
        <v>1005</v>
      </c>
      <c r="H439" s="33" t="s">
        <v>1168</v>
      </c>
      <c r="I439" s="33" t="s">
        <v>1169</v>
      </c>
      <c r="J439" s="33" t="s">
        <v>1170</v>
      </c>
      <c r="L439" s="33" t="s">
        <v>878</v>
      </c>
      <c r="M439" s="33" t="s">
        <v>877</v>
      </c>
      <c r="N439" s="33">
        <v>2</v>
      </c>
      <c r="O439" s="35">
        <v>3.6999999999999998E-2</v>
      </c>
      <c r="P439" s="34" t="s">
        <v>1148</v>
      </c>
    </row>
    <row r="440" spans="1:16" s="33" customFormat="1">
      <c r="A440" s="32">
        <v>38532</v>
      </c>
      <c r="B440" s="33" t="s">
        <v>1224</v>
      </c>
      <c r="C440" s="33" t="s">
        <v>1226</v>
      </c>
      <c r="D440" s="34">
        <v>2</v>
      </c>
      <c r="E440" s="37">
        <v>14</v>
      </c>
      <c r="F440" s="33" t="s">
        <v>1074</v>
      </c>
      <c r="G440" s="33" t="s">
        <v>1005</v>
      </c>
      <c r="H440" s="33" t="s">
        <v>1168</v>
      </c>
      <c r="I440" s="33" t="s">
        <v>1169</v>
      </c>
      <c r="J440" s="33" t="s">
        <v>1170</v>
      </c>
      <c r="L440" s="33" t="s">
        <v>878</v>
      </c>
      <c r="M440" s="33" t="s">
        <v>877</v>
      </c>
      <c r="N440" s="33">
        <v>1</v>
      </c>
      <c r="O440" s="35">
        <v>4.7999999999999996E-3</v>
      </c>
      <c r="P440" s="34" t="s">
        <v>1148</v>
      </c>
    </row>
    <row r="441" spans="1:16" s="33" customFormat="1">
      <c r="A441" s="32">
        <v>38533</v>
      </c>
      <c r="B441" s="33" t="s">
        <v>1224</v>
      </c>
      <c r="C441" s="33" t="s">
        <v>1226</v>
      </c>
      <c r="D441" s="34">
        <v>4</v>
      </c>
      <c r="E441" s="37">
        <v>16</v>
      </c>
      <c r="F441" s="33" t="s">
        <v>845</v>
      </c>
      <c r="G441" s="33" t="s">
        <v>1005</v>
      </c>
      <c r="H441" s="33" t="s">
        <v>1168</v>
      </c>
      <c r="I441" s="33" t="s">
        <v>1169</v>
      </c>
      <c r="J441" s="33" t="s">
        <v>1170</v>
      </c>
      <c r="L441" s="33" t="s">
        <v>878</v>
      </c>
      <c r="M441" s="33" t="s">
        <v>877</v>
      </c>
      <c r="N441" s="33">
        <v>2</v>
      </c>
      <c r="O441" s="35">
        <v>1.12E-2</v>
      </c>
      <c r="P441" s="34" t="s">
        <v>1148</v>
      </c>
    </row>
    <row r="442" spans="1:16" s="33" customFormat="1">
      <c r="A442" s="32">
        <v>38534</v>
      </c>
      <c r="B442" s="33" t="s">
        <v>1224</v>
      </c>
      <c r="C442" s="33" t="s">
        <v>1227</v>
      </c>
      <c r="D442" s="34">
        <v>13</v>
      </c>
      <c r="E442" s="37">
        <v>43</v>
      </c>
      <c r="F442" s="33" t="s">
        <v>954</v>
      </c>
      <c r="G442" s="33" t="s">
        <v>1005</v>
      </c>
      <c r="H442" s="33" t="s">
        <v>1168</v>
      </c>
      <c r="I442" s="33" t="s">
        <v>1169</v>
      </c>
      <c r="J442" s="33" t="s">
        <v>1170</v>
      </c>
      <c r="L442" s="33" t="s">
        <v>878</v>
      </c>
      <c r="M442" s="33" t="s">
        <v>877</v>
      </c>
      <c r="N442" s="33">
        <v>4</v>
      </c>
      <c r="O442" s="35">
        <v>3.7600000000000001E-2</v>
      </c>
      <c r="P442" s="34" t="s">
        <v>1148</v>
      </c>
    </row>
    <row r="443" spans="1:16" s="33" customFormat="1">
      <c r="A443" s="32">
        <v>38583</v>
      </c>
      <c r="B443" s="33" t="s">
        <v>1228</v>
      </c>
      <c r="C443" s="33" t="s">
        <v>1229</v>
      </c>
      <c r="D443" s="34">
        <v>2</v>
      </c>
      <c r="E443" s="37">
        <v>47</v>
      </c>
      <c r="F443" s="33" t="s">
        <v>1230</v>
      </c>
      <c r="G443" s="33" t="s">
        <v>1005</v>
      </c>
      <c r="H443" s="33" t="s">
        <v>1168</v>
      </c>
      <c r="I443" s="33" t="s">
        <v>1169</v>
      </c>
      <c r="J443" s="33" t="s">
        <v>1170</v>
      </c>
      <c r="L443" s="33" t="s">
        <v>878</v>
      </c>
      <c r="M443" s="33" t="s">
        <v>877</v>
      </c>
      <c r="N443" s="33">
        <v>5</v>
      </c>
      <c r="O443" s="35">
        <v>2.1999999999999999E-2</v>
      </c>
      <c r="P443" s="34" t="s">
        <v>1148</v>
      </c>
    </row>
    <row r="444" spans="1:16" s="33" customFormat="1">
      <c r="A444" s="32">
        <v>38585</v>
      </c>
      <c r="B444" s="33" t="s">
        <v>1228</v>
      </c>
      <c r="C444" s="33" t="s">
        <v>1229</v>
      </c>
      <c r="D444" s="34">
        <v>5</v>
      </c>
      <c r="E444" s="37">
        <v>50</v>
      </c>
      <c r="F444" s="33" t="s">
        <v>1200</v>
      </c>
      <c r="G444" s="33" t="s">
        <v>1005</v>
      </c>
      <c r="H444" s="33" t="s">
        <v>1168</v>
      </c>
      <c r="I444" s="33" t="s">
        <v>1169</v>
      </c>
      <c r="J444" s="33" t="s">
        <v>1170</v>
      </c>
      <c r="L444" s="33" t="s">
        <v>878</v>
      </c>
      <c r="M444" s="33" t="s">
        <v>877</v>
      </c>
      <c r="N444" s="33">
        <v>1</v>
      </c>
      <c r="O444" s="35">
        <v>3.5999999999999999E-3</v>
      </c>
      <c r="P444" s="34" t="s">
        <v>1148</v>
      </c>
    </row>
    <row r="445" spans="1:16" s="33" customFormat="1">
      <c r="A445" s="32">
        <v>38585</v>
      </c>
      <c r="B445" s="33" t="s">
        <v>1228</v>
      </c>
      <c r="C445" s="33" t="s">
        <v>1229</v>
      </c>
      <c r="D445" s="34">
        <v>6</v>
      </c>
      <c r="E445" s="37">
        <v>51</v>
      </c>
      <c r="F445" s="33" t="s">
        <v>1194</v>
      </c>
      <c r="G445" s="33" t="s">
        <v>1005</v>
      </c>
      <c r="H445" s="33" t="s">
        <v>1168</v>
      </c>
      <c r="I445" s="33" t="s">
        <v>1169</v>
      </c>
      <c r="J445" s="33" t="s">
        <v>1170</v>
      </c>
      <c r="L445" s="33" t="s">
        <v>878</v>
      </c>
      <c r="M445" s="33" t="s">
        <v>877</v>
      </c>
      <c r="N445" s="33">
        <v>2</v>
      </c>
      <c r="O445" s="35">
        <v>1.4000000000002899E-3</v>
      </c>
      <c r="P445" s="34" t="s">
        <v>1148</v>
      </c>
    </row>
    <row r="446" spans="1:16" s="33" customFormat="1">
      <c r="A446" s="32">
        <v>38583</v>
      </c>
      <c r="B446" s="33" t="s">
        <v>1228</v>
      </c>
      <c r="C446" s="33" t="s">
        <v>1232</v>
      </c>
      <c r="D446" s="34">
        <v>11</v>
      </c>
      <c r="E446" s="37">
        <v>76</v>
      </c>
      <c r="F446" s="33" t="s">
        <v>1233</v>
      </c>
      <c r="G446" s="33" t="s">
        <v>1005</v>
      </c>
      <c r="H446" s="33" t="s">
        <v>1168</v>
      </c>
      <c r="I446" s="33" t="s">
        <v>1169</v>
      </c>
      <c r="J446" s="33" t="s">
        <v>1170</v>
      </c>
      <c r="L446" s="33" t="s">
        <v>878</v>
      </c>
      <c r="M446" s="33" t="s">
        <v>877</v>
      </c>
      <c r="N446" s="33">
        <v>1</v>
      </c>
      <c r="O446" s="35">
        <v>7.1000000000003283E-3</v>
      </c>
      <c r="P446" s="34" t="s">
        <v>1148</v>
      </c>
    </row>
    <row r="447" spans="1:16" s="33" customFormat="1">
      <c r="A447" s="32">
        <v>38583</v>
      </c>
      <c r="B447" s="33" t="s">
        <v>1228</v>
      </c>
      <c r="C447" s="33" t="s">
        <v>1232</v>
      </c>
      <c r="D447" s="34">
        <v>12</v>
      </c>
      <c r="E447" s="37">
        <v>77</v>
      </c>
      <c r="F447" s="33" t="s">
        <v>1234</v>
      </c>
      <c r="G447" s="33" t="s">
        <v>1005</v>
      </c>
      <c r="H447" s="33" t="s">
        <v>1168</v>
      </c>
      <c r="I447" s="33" t="s">
        <v>1169</v>
      </c>
      <c r="J447" s="33" t="s">
        <v>1170</v>
      </c>
      <c r="L447" s="33" t="s">
        <v>878</v>
      </c>
      <c r="M447" s="33" t="s">
        <v>877</v>
      </c>
      <c r="N447" s="33">
        <v>1</v>
      </c>
      <c r="O447" s="35">
        <v>6.4999999999999997E-3</v>
      </c>
      <c r="P447" s="34" t="s">
        <v>1148</v>
      </c>
    </row>
    <row r="448" spans="1:16" s="33" customFormat="1">
      <c r="A448" s="32">
        <v>38534</v>
      </c>
      <c r="B448" s="33" t="s">
        <v>1224</v>
      </c>
      <c r="C448" s="33" t="s">
        <v>1227</v>
      </c>
      <c r="D448" s="34">
        <v>13</v>
      </c>
      <c r="E448" s="37">
        <v>43</v>
      </c>
      <c r="F448" s="33" t="s">
        <v>954</v>
      </c>
      <c r="G448" s="33" t="s">
        <v>953</v>
      </c>
      <c r="H448" s="33" t="s">
        <v>1648</v>
      </c>
      <c r="I448" s="33" t="s">
        <v>1649</v>
      </c>
      <c r="J448" s="33" t="s">
        <v>1650</v>
      </c>
      <c r="L448" s="34" t="s">
        <v>878</v>
      </c>
      <c r="M448" s="33" t="s">
        <v>877</v>
      </c>
      <c r="N448" s="33">
        <v>1</v>
      </c>
      <c r="O448" s="35">
        <v>4.0000000000000002E-4</v>
      </c>
      <c r="P448" s="34" t="s">
        <v>1148</v>
      </c>
    </row>
    <row r="449" spans="1:16" s="33" customFormat="1">
      <c r="A449" s="32">
        <v>38533</v>
      </c>
      <c r="B449" s="33" t="s">
        <v>1224</v>
      </c>
      <c r="C449" s="33" t="s">
        <v>1226</v>
      </c>
      <c r="D449" s="34">
        <v>12</v>
      </c>
      <c r="E449" s="37">
        <v>24</v>
      </c>
      <c r="F449" s="33" t="s">
        <v>951</v>
      </c>
      <c r="G449" s="34" t="s">
        <v>1294</v>
      </c>
      <c r="H449" s="34" t="s">
        <v>1676</v>
      </c>
      <c r="I449" s="33" t="s">
        <v>1672</v>
      </c>
      <c r="J449" s="33" t="s">
        <v>1486</v>
      </c>
      <c r="L449" s="34" t="s">
        <v>1487</v>
      </c>
      <c r="M449" s="33" t="s">
        <v>877</v>
      </c>
      <c r="N449" s="33">
        <v>1</v>
      </c>
      <c r="O449" s="35">
        <v>0.49</v>
      </c>
      <c r="P449" s="34" t="s">
        <v>1149</v>
      </c>
    </row>
    <row r="450" spans="1:16" s="33" customFormat="1">
      <c r="A450" s="32">
        <v>38535</v>
      </c>
      <c r="B450" s="33" t="s">
        <v>1224</v>
      </c>
      <c r="C450" s="33" t="s">
        <v>1225</v>
      </c>
      <c r="D450" s="34">
        <v>1</v>
      </c>
      <c r="E450" s="37">
        <v>1</v>
      </c>
      <c r="F450" s="33" t="s">
        <v>888</v>
      </c>
      <c r="G450" s="33" t="s">
        <v>871</v>
      </c>
      <c r="H450" s="33" t="s">
        <v>1250</v>
      </c>
      <c r="J450" s="33" t="s">
        <v>1251</v>
      </c>
      <c r="L450" s="34" t="s">
        <v>882</v>
      </c>
      <c r="M450" s="33" t="s">
        <v>877</v>
      </c>
      <c r="N450" s="33">
        <v>3</v>
      </c>
      <c r="O450" s="35">
        <v>2.8E-3</v>
      </c>
      <c r="P450" s="34" t="s">
        <v>1148</v>
      </c>
    </row>
    <row r="451" spans="1:16" s="33" customFormat="1">
      <c r="A451" s="32">
        <v>38535</v>
      </c>
      <c r="B451" s="33" t="s">
        <v>1224</v>
      </c>
      <c r="C451" s="33" t="s">
        <v>1225</v>
      </c>
      <c r="D451" s="34">
        <v>2</v>
      </c>
      <c r="E451" s="37">
        <v>2</v>
      </c>
      <c r="F451" s="33" t="s">
        <v>1074</v>
      </c>
      <c r="G451" s="33" t="s">
        <v>871</v>
      </c>
      <c r="H451" s="33" t="s">
        <v>1250</v>
      </c>
      <c r="J451" s="33" t="s">
        <v>1251</v>
      </c>
      <c r="L451" s="33" t="s">
        <v>882</v>
      </c>
      <c r="M451" s="33" t="s">
        <v>877</v>
      </c>
      <c r="N451" s="33">
        <v>2</v>
      </c>
      <c r="O451" s="35">
        <v>1.52E-2</v>
      </c>
      <c r="P451" s="34" t="s">
        <v>1148</v>
      </c>
    </row>
    <row r="452" spans="1:16" s="33" customFormat="1">
      <c r="A452" s="32">
        <v>38533</v>
      </c>
      <c r="B452" s="33" t="s">
        <v>1224</v>
      </c>
      <c r="C452" s="33" t="s">
        <v>1226</v>
      </c>
      <c r="D452" s="34">
        <v>4</v>
      </c>
      <c r="E452" s="37">
        <v>16</v>
      </c>
      <c r="F452" s="33" t="s">
        <v>845</v>
      </c>
      <c r="G452" s="33" t="s">
        <v>871</v>
      </c>
      <c r="H452" s="33" t="s">
        <v>1250</v>
      </c>
      <c r="J452" s="33" t="s">
        <v>1251</v>
      </c>
      <c r="L452" s="33" t="s">
        <v>882</v>
      </c>
      <c r="M452" s="33" t="s">
        <v>877</v>
      </c>
      <c r="N452" s="33">
        <v>2</v>
      </c>
      <c r="O452" s="35">
        <v>1.5800000000000002E-2</v>
      </c>
      <c r="P452" s="34" t="s">
        <v>1148</v>
      </c>
    </row>
    <row r="453" spans="1:16" s="33" customFormat="1">
      <c r="A453" s="32">
        <v>38534</v>
      </c>
      <c r="B453" s="33" t="s">
        <v>1224</v>
      </c>
      <c r="C453" s="33" t="s">
        <v>1227</v>
      </c>
      <c r="D453" s="34">
        <v>1</v>
      </c>
      <c r="E453" s="37">
        <v>31</v>
      </c>
      <c r="F453" s="33" t="s">
        <v>888</v>
      </c>
      <c r="G453" s="33" t="s">
        <v>871</v>
      </c>
      <c r="H453" s="33" t="s">
        <v>1250</v>
      </c>
      <c r="J453" s="33" t="s">
        <v>1251</v>
      </c>
      <c r="L453" s="33" t="s">
        <v>882</v>
      </c>
      <c r="M453" s="33" t="s">
        <v>877</v>
      </c>
      <c r="N453" s="33">
        <v>3</v>
      </c>
      <c r="O453" s="35">
        <v>8.9999999999999993E-3</v>
      </c>
      <c r="P453" s="34" t="s">
        <v>1148</v>
      </c>
    </row>
    <row r="454" spans="1:16" s="33" customFormat="1">
      <c r="A454" s="32">
        <v>38534</v>
      </c>
      <c r="B454" s="33" t="s">
        <v>1224</v>
      </c>
      <c r="C454" s="33" t="s">
        <v>1227</v>
      </c>
      <c r="D454" s="34">
        <v>9</v>
      </c>
      <c r="E454" s="37">
        <v>39</v>
      </c>
      <c r="F454" s="33" t="s">
        <v>1134</v>
      </c>
      <c r="G454" s="33" t="s">
        <v>871</v>
      </c>
      <c r="H454" s="33" t="s">
        <v>1250</v>
      </c>
      <c r="J454" s="33" t="s">
        <v>1251</v>
      </c>
      <c r="L454" s="33" t="s">
        <v>882</v>
      </c>
      <c r="M454" s="33" t="s">
        <v>877</v>
      </c>
      <c r="N454" s="33">
        <v>1</v>
      </c>
      <c r="O454" s="35">
        <v>0</v>
      </c>
      <c r="P454" s="34" t="s">
        <v>1148</v>
      </c>
    </row>
    <row r="455" spans="1:16" s="33" customFormat="1">
      <c r="A455" s="32">
        <v>38585</v>
      </c>
      <c r="B455" s="33" t="s">
        <v>1228</v>
      </c>
      <c r="C455" s="33" t="s">
        <v>1229</v>
      </c>
      <c r="D455" s="34">
        <v>7</v>
      </c>
      <c r="E455" s="37">
        <v>52</v>
      </c>
      <c r="F455" s="33" t="s">
        <v>1198</v>
      </c>
      <c r="G455" s="33" t="s">
        <v>871</v>
      </c>
      <c r="H455" s="33" t="s">
        <v>1250</v>
      </c>
      <c r="J455" s="33" t="s">
        <v>1251</v>
      </c>
      <c r="L455" s="33" t="s">
        <v>882</v>
      </c>
      <c r="M455" s="33" t="s">
        <v>877</v>
      </c>
      <c r="N455" s="33">
        <v>2</v>
      </c>
      <c r="O455" s="35">
        <v>0.3338000000000001</v>
      </c>
      <c r="P455" s="34" t="s">
        <v>1148</v>
      </c>
    </row>
    <row r="456" spans="1:16" s="33" customFormat="1">
      <c r="A456" s="32">
        <v>38585</v>
      </c>
      <c r="B456" s="33" t="s">
        <v>1228</v>
      </c>
      <c r="C456" s="33" t="s">
        <v>1229</v>
      </c>
      <c r="D456" s="34">
        <v>8</v>
      </c>
      <c r="E456" s="37">
        <v>53</v>
      </c>
      <c r="F456" s="33" t="s">
        <v>1202</v>
      </c>
      <c r="G456" s="33" t="s">
        <v>871</v>
      </c>
      <c r="H456" s="33" t="s">
        <v>1250</v>
      </c>
      <c r="J456" s="33" t="s">
        <v>1251</v>
      </c>
      <c r="L456" s="33" t="s">
        <v>882</v>
      </c>
      <c r="M456" s="33" t="s">
        <v>877</v>
      </c>
      <c r="N456" s="33">
        <v>4</v>
      </c>
      <c r="O456" s="35">
        <v>0.42419999999999991</v>
      </c>
      <c r="P456" s="34" t="s">
        <v>1148</v>
      </c>
    </row>
    <row r="457" spans="1:16" s="33" customFormat="1">
      <c r="A457" s="32">
        <v>38585</v>
      </c>
      <c r="B457" s="33" t="s">
        <v>1228</v>
      </c>
      <c r="C457" s="33" t="s">
        <v>1229</v>
      </c>
      <c r="D457" s="34">
        <v>9</v>
      </c>
      <c r="E457" s="37">
        <v>54</v>
      </c>
      <c r="F457" s="33" t="s">
        <v>1207</v>
      </c>
      <c r="G457" s="33" t="s">
        <v>871</v>
      </c>
      <c r="H457" s="33" t="s">
        <v>1250</v>
      </c>
      <c r="J457" s="33" t="s">
        <v>1251</v>
      </c>
      <c r="L457" s="33" t="s">
        <v>882</v>
      </c>
      <c r="M457" s="33" t="s">
        <v>877</v>
      </c>
      <c r="N457" s="33">
        <v>1</v>
      </c>
      <c r="O457" s="35">
        <v>4.7999999999999996E-3</v>
      </c>
      <c r="P457" s="34" t="s">
        <v>1148</v>
      </c>
    </row>
    <row r="458" spans="1:16" s="33" customFormat="1">
      <c r="A458" s="32">
        <v>38584</v>
      </c>
      <c r="B458" s="33" t="s">
        <v>1228</v>
      </c>
      <c r="C458" s="33" t="s">
        <v>1231</v>
      </c>
      <c r="D458" s="34">
        <v>1</v>
      </c>
      <c r="E458" s="37">
        <v>55</v>
      </c>
      <c r="F458" s="33" t="s">
        <v>976</v>
      </c>
      <c r="G458" s="33" t="s">
        <v>871</v>
      </c>
      <c r="H458" s="33" t="s">
        <v>1250</v>
      </c>
      <c r="J458" s="33" t="s">
        <v>1251</v>
      </c>
      <c r="L458" s="33" t="s">
        <v>882</v>
      </c>
      <c r="M458" s="33" t="s">
        <v>877</v>
      </c>
      <c r="N458" s="33">
        <v>12</v>
      </c>
      <c r="O458" s="35">
        <v>0.1502</v>
      </c>
      <c r="P458" s="34" t="s">
        <v>1148</v>
      </c>
    </row>
    <row r="459" spans="1:16" s="33" customFormat="1">
      <c r="A459" s="32">
        <v>38584</v>
      </c>
      <c r="B459" s="33" t="s">
        <v>1228</v>
      </c>
      <c r="C459" s="33" t="s">
        <v>1231</v>
      </c>
      <c r="D459" s="34">
        <v>2</v>
      </c>
      <c r="E459" s="37">
        <v>56</v>
      </c>
      <c r="F459" s="33" t="s">
        <v>1188</v>
      </c>
      <c r="G459" s="33" t="s">
        <v>871</v>
      </c>
      <c r="H459" s="33" t="s">
        <v>1250</v>
      </c>
      <c r="J459" s="33" t="s">
        <v>1251</v>
      </c>
      <c r="L459" s="33" t="s">
        <v>882</v>
      </c>
      <c r="M459" s="33" t="s">
        <v>877</v>
      </c>
      <c r="N459" s="33">
        <v>3</v>
      </c>
      <c r="O459" s="35">
        <v>5.1000000000000004E-3</v>
      </c>
      <c r="P459" s="34" t="s">
        <v>1148</v>
      </c>
    </row>
    <row r="460" spans="1:16" s="33" customFormat="1">
      <c r="A460" s="32">
        <v>38584</v>
      </c>
      <c r="B460" s="33" t="s">
        <v>1228</v>
      </c>
      <c r="C460" s="33" t="s">
        <v>1231</v>
      </c>
      <c r="D460" s="34">
        <v>6</v>
      </c>
      <c r="E460" s="37">
        <v>60</v>
      </c>
      <c r="F460" s="33" t="s">
        <v>979</v>
      </c>
      <c r="G460" s="33" t="s">
        <v>871</v>
      </c>
      <c r="H460" s="33" t="s">
        <v>1250</v>
      </c>
      <c r="J460" s="33" t="s">
        <v>1251</v>
      </c>
      <c r="L460" s="33" t="s">
        <v>882</v>
      </c>
      <c r="M460" s="33" t="s">
        <v>877</v>
      </c>
      <c r="N460" s="33">
        <v>1</v>
      </c>
      <c r="O460" s="35">
        <v>0</v>
      </c>
      <c r="P460" s="34" t="s">
        <v>1148</v>
      </c>
    </row>
    <row r="461" spans="1:16" s="33" customFormat="1">
      <c r="A461" s="32">
        <v>38586</v>
      </c>
      <c r="B461" s="33" t="s">
        <v>1228</v>
      </c>
      <c r="C461" s="33" t="s">
        <v>1231</v>
      </c>
      <c r="D461" s="34">
        <v>9</v>
      </c>
      <c r="E461" s="37">
        <v>63</v>
      </c>
      <c r="F461" s="33" t="s">
        <v>1181</v>
      </c>
      <c r="G461" s="33" t="s">
        <v>871</v>
      </c>
      <c r="H461" s="33" t="s">
        <v>1250</v>
      </c>
      <c r="J461" s="33" t="s">
        <v>1251</v>
      </c>
      <c r="L461" s="33" t="s">
        <v>882</v>
      </c>
      <c r="M461" s="33" t="s">
        <v>877</v>
      </c>
      <c r="N461" s="33">
        <v>7</v>
      </c>
      <c r="O461" s="35">
        <v>0.1895</v>
      </c>
      <c r="P461" s="34" t="s">
        <v>1148</v>
      </c>
    </row>
    <row r="462" spans="1:16" s="33" customFormat="1">
      <c r="A462" s="32">
        <v>38581</v>
      </c>
      <c r="B462" s="33" t="s">
        <v>1228</v>
      </c>
      <c r="C462" s="33" t="s">
        <v>1232</v>
      </c>
      <c r="D462" s="34">
        <v>4</v>
      </c>
      <c r="E462" s="37">
        <v>69</v>
      </c>
      <c r="F462" s="33" t="s">
        <v>1222</v>
      </c>
      <c r="G462" s="33" t="s">
        <v>871</v>
      </c>
      <c r="H462" s="33" t="s">
        <v>1250</v>
      </c>
      <c r="J462" s="33" t="s">
        <v>1251</v>
      </c>
      <c r="L462" s="33" t="s">
        <v>882</v>
      </c>
      <c r="M462" s="33" t="s">
        <v>877</v>
      </c>
      <c r="N462" s="33">
        <v>3</v>
      </c>
      <c r="O462" s="35">
        <v>5.2699999999999997E-2</v>
      </c>
      <c r="P462" s="34" t="s">
        <v>1148</v>
      </c>
    </row>
    <row r="463" spans="1:16" s="33" customFormat="1">
      <c r="A463" s="32">
        <v>38583</v>
      </c>
      <c r="B463" s="33" t="s">
        <v>1228</v>
      </c>
      <c r="C463" s="33" t="s">
        <v>1232</v>
      </c>
      <c r="D463" s="34">
        <v>12</v>
      </c>
      <c r="E463" s="37">
        <v>77</v>
      </c>
      <c r="F463" s="33" t="s">
        <v>1234</v>
      </c>
      <c r="G463" s="33" t="s">
        <v>871</v>
      </c>
      <c r="H463" s="33" t="s">
        <v>1250</v>
      </c>
      <c r="J463" s="33" t="s">
        <v>1251</v>
      </c>
      <c r="L463" s="33" t="s">
        <v>882</v>
      </c>
      <c r="M463" s="33" t="s">
        <v>877</v>
      </c>
      <c r="N463" s="33">
        <v>6</v>
      </c>
      <c r="O463" s="35">
        <v>4.1000000000000003E-3</v>
      </c>
      <c r="P463" s="34" t="s">
        <v>1148</v>
      </c>
    </row>
    <row r="464" spans="1:16" s="33" customFormat="1">
      <c r="A464" s="32">
        <v>38534</v>
      </c>
      <c r="B464" s="33" t="s">
        <v>1224</v>
      </c>
      <c r="C464" s="33" t="s">
        <v>1227</v>
      </c>
      <c r="D464" s="34">
        <v>2</v>
      </c>
      <c r="E464" s="37">
        <v>32</v>
      </c>
      <c r="F464" s="33" t="s">
        <v>1074</v>
      </c>
      <c r="G464" s="33" t="s">
        <v>1129</v>
      </c>
      <c r="H464" s="33" t="s">
        <v>1634</v>
      </c>
      <c r="I464" s="33" t="s">
        <v>1400</v>
      </c>
      <c r="J464" s="33" t="s">
        <v>1635</v>
      </c>
      <c r="L464" s="33" t="s">
        <v>882</v>
      </c>
      <c r="M464" s="33" t="s">
        <v>877</v>
      </c>
      <c r="N464" s="33">
        <v>1</v>
      </c>
      <c r="O464" s="35">
        <v>3.8399999999999997E-2</v>
      </c>
      <c r="P464" s="34" t="s">
        <v>1148</v>
      </c>
    </row>
    <row r="465" spans="1:16" s="33" customFormat="1">
      <c r="A465" s="32">
        <v>38535</v>
      </c>
      <c r="B465" s="33" t="s">
        <v>1224</v>
      </c>
      <c r="C465" s="33" t="s">
        <v>1225</v>
      </c>
      <c r="D465" s="34">
        <v>1</v>
      </c>
      <c r="E465" s="37">
        <v>1</v>
      </c>
      <c r="F465" s="33" t="s">
        <v>888</v>
      </c>
      <c r="G465" s="33" t="s">
        <v>1011</v>
      </c>
      <c r="H465" s="33" t="s">
        <v>1382</v>
      </c>
      <c r="I465" s="33" t="s">
        <v>1383</v>
      </c>
      <c r="J465" s="33" t="s">
        <v>1384</v>
      </c>
      <c r="L465" s="33" t="s">
        <v>882</v>
      </c>
      <c r="M465" s="33" t="s">
        <v>877</v>
      </c>
      <c r="N465" s="33">
        <v>2</v>
      </c>
      <c r="O465" s="35">
        <v>4.0000000000000002E-4</v>
      </c>
      <c r="P465" s="34" t="s">
        <v>1148</v>
      </c>
    </row>
    <row r="466" spans="1:16" s="33" customFormat="1">
      <c r="A466" s="32">
        <v>38535</v>
      </c>
      <c r="B466" s="33" t="s">
        <v>1224</v>
      </c>
      <c r="C466" s="33" t="s">
        <v>1225</v>
      </c>
      <c r="D466" s="34">
        <v>2</v>
      </c>
      <c r="E466" s="37">
        <v>2</v>
      </c>
      <c r="F466" s="33" t="s">
        <v>1074</v>
      </c>
      <c r="G466" s="33" t="s">
        <v>1011</v>
      </c>
      <c r="H466" s="33" t="s">
        <v>1382</v>
      </c>
      <c r="I466" s="33" t="s">
        <v>1383</v>
      </c>
      <c r="J466" s="33" t="s">
        <v>1384</v>
      </c>
      <c r="L466" s="33" t="s">
        <v>882</v>
      </c>
      <c r="M466" s="33" t="s">
        <v>877</v>
      </c>
      <c r="N466" s="33">
        <v>3</v>
      </c>
      <c r="O466" s="35">
        <v>7.9000000000000008E-3</v>
      </c>
      <c r="P466" s="34" t="s">
        <v>1148</v>
      </c>
    </row>
    <row r="467" spans="1:16" s="33" customFormat="1">
      <c r="A467" s="32">
        <v>38535</v>
      </c>
      <c r="B467" s="33" t="s">
        <v>1224</v>
      </c>
      <c r="C467" s="33" t="s">
        <v>1225</v>
      </c>
      <c r="D467" s="34">
        <v>3</v>
      </c>
      <c r="E467" s="37">
        <v>3</v>
      </c>
      <c r="F467" s="33" t="s">
        <v>1073</v>
      </c>
      <c r="G467" s="33" t="s">
        <v>1011</v>
      </c>
      <c r="H467" s="33" t="s">
        <v>1382</v>
      </c>
      <c r="I467" s="33" t="s">
        <v>1383</v>
      </c>
      <c r="J467" s="33" t="s">
        <v>1384</v>
      </c>
      <c r="L467" s="33" t="s">
        <v>882</v>
      </c>
      <c r="M467" s="33" t="s">
        <v>877</v>
      </c>
      <c r="N467" s="33">
        <v>3</v>
      </c>
      <c r="O467" s="35">
        <v>1.2999999999999999E-3</v>
      </c>
      <c r="P467" s="34" t="s">
        <v>1148</v>
      </c>
    </row>
    <row r="468" spans="1:16" s="33" customFormat="1">
      <c r="A468" s="32">
        <v>38535</v>
      </c>
      <c r="B468" s="33" t="s">
        <v>1224</v>
      </c>
      <c r="C468" s="33" t="s">
        <v>1225</v>
      </c>
      <c r="D468" s="34">
        <v>4</v>
      </c>
      <c r="E468" s="37">
        <v>4</v>
      </c>
      <c r="F468" s="33" t="s">
        <v>845</v>
      </c>
      <c r="G468" s="33" t="s">
        <v>1011</v>
      </c>
      <c r="H468" s="33" t="s">
        <v>1382</v>
      </c>
      <c r="I468" s="33" t="s">
        <v>1383</v>
      </c>
      <c r="J468" s="33" t="s">
        <v>1384</v>
      </c>
      <c r="L468" s="33" t="s">
        <v>882</v>
      </c>
      <c r="M468" s="33" t="s">
        <v>877</v>
      </c>
      <c r="N468" s="33">
        <v>2</v>
      </c>
      <c r="O468" s="35">
        <v>5.0000000000000001E-3</v>
      </c>
      <c r="P468" s="34" t="s">
        <v>1148</v>
      </c>
    </row>
    <row r="469" spans="1:16" s="33" customFormat="1">
      <c r="A469" s="32">
        <v>38535</v>
      </c>
      <c r="B469" s="33" t="s">
        <v>1224</v>
      </c>
      <c r="C469" s="33" t="s">
        <v>1225</v>
      </c>
      <c r="D469" s="34">
        <v>6</v>
      </c>
      <c r="E469" s="37">
        <v>6</v>
      </c>
      <c r="F469" s="33" t="s">
        <v>1091</v>
      </c>
      <c r="G469" s="33" t="s">
        <v>1011</v>
      </c>
      <c r="H469" s="33" t="s">
        <v>1382</v>
      </c>
      <c r="I469" s="33" t="s">
        <v>1383</v>
      </c>
      <c r="J469" s="33" t="s">
        <v>1384</v>
      </c>
      <c r="L469" s="33" t="s">
        <v>882</v>
      </c>
      <c r="M469" s="33" t="s">
        <v>877</v>
      </c>
      <c r="N469" s="33">
        <v>6</v>
      </c>
      <c r="O469" s="35">
        <v>2.7000000000000001E-3</v>
      </c>
      <c r="P469" s="34" t="s">
        <v>1148</v>
      </c>
    </row>
    <row r="470" spans="1:16" s="33" customFormat="1">
      <c r="A470" s="32">
        <v>38534</v>
      </c>
      <c r="B470" s="33" t="s">
        <v>1224</v>
      </c>
      <c r="C470" s="33" t="s">
        <v>1227</v>
      </c>
      <c r="D470" s="34">
        <v>2</v>
      </c>
      <c r="E470" s="37">
        <v>32</v>
      </c>
      <c r="F470" s="33" t="s">
        <v>1074</v>
      </c>
      <c r="G470" s="33" t="s">
        <v>1011</v>
      </c>
      <c r="H470" s="33" t="s">
        <v>1382</v>
      </c>
      <c r="I470" s="33" t="s">
        <v>1383</v>
      </c>
      <c r="J470" s="33" t="s">
        <v>1384</v>
      </c>
      <c r="L470" s="33" t="s">
        <v>882</v>
      </c>
      <c r="M470" s="33" t="s">
        <v>877</v>
      </c>
      <c r="N470" s="33">
        <v>19</v>
      </c>
      <c r="O470" s="35">
        <v>0.25690000000000002</v>
      </c>
      <c r="P470" s="34" t="s">
        <v>1148</v>
      </c>
    </row>
    <row r="471" spans="1:16" s="33" customFormat="1">
      <c r="A471" s="32">
        <v>38534</v>
      </c>
      <c r="B471" s="33" t="s">
        <v>1224</v>
      </c>
      <c r="C471" s="33" t="s">
        <v>1227</v>
      </c>
      <c r="D471" s="34">
        <v>9</v>
      </c>
      <c r="E471" s="37">
        <v>39</v>
      </c>
      <c r="F471" s="33" t="s">
        <v>1134</v>
      </c>
      <c r="G471" s="33" t="s">
        <v>1011</v>
      </c>
      <c r="H471" s="33" t="s">
        <v>1382</v>
      </c>
      <c r="I471" s="33" t="s">
        <v>1383</v>
      </c>
      <c r="J471" s="33" t="s">
        <v>1384</v>
      </c>
      <c r="L471" s="33" t="s">
        <v>882</v>
      </c>
      <c r="M471" s="33" t="s">
        <v>877</v>
      </c>
      <c r="N471" s="33">
        <v>6</v>
      </c>
      <c r="O471" s="35">
        <v>5.1799999999999999E-2</v>
      </c>
      <c r="P471" s="34" t="s">
        <v>1148</v>
      </c>
    </row>
    <row r="472" spans="1:16" s="33" customFormat="1">
      <c r="A472" s="32">
        <v>38534</v>
      </c>
      <c r="B472" s="33" t="s">
        <v>1224</v>
      </c>
      <c r="C472" s="33" t="s">
        <v>1227</v>
      </c>
      <c r="D472" s="34">
        <v>12</v>
      </c>
      <c r="E472" s="37">
        <v>42</v>
      </c>
      <c r="F472" s="33" t="s">
        <v>951</v>
      </c>
      <c r="G472" s="33" t="s">
        <v>1011</v>
      </c>
      <c r="H472" s="33" t="s">
        <v>1382</v>
      </c>
      <c r="I472" s="33" t="s">
        <v>1383</v>
      </c>
      <c r="J472" s="33" t="s">
        <v>1384</v>
      </c>
      <c r="L472" s="33" t="s">
        <v>882</v>
      </c>
      <c r="M472" s="33" t="s">
        <v>877</v>
      </c>
      <c r="N472" s="33">
        <v>20</v>
      </c>
      <c r="O472" s="35">
        <v>0.26960000000000001</v>
      </c>
      <c r="P472" s="34" t="s">
        <v>1148</v>
      </c>
    </row>
    <row r="473" spans="1:16" s="33" customFormat="1">
      <c r="A473" s="32">
        <v>38583</v>
      </c>
      <c r="B473" s="33" t="s">
        <v>1228</v>
      </c>
      <c r="C473" s="33" t="s">
        <v>1229</v>
      </c>
      <c r="D473" s="34">
        <v>2</v>
      </c>
      <c r="E473" s="37">
        <v>47</v>
      </c>
      <c r="F473" s="33" t="s">
        <v>1230</v>
      </c>
      <c r="G473" s="33" t="s">
        <v>1011</v>
      </c>
      <c r="H473" s="33" t="s">
        <v>1382</v>
      </c>
      <c r="I473" s="33" t="s">
        <v>1383</v>
      </c>
      <c r="J473" s="33" t="s">
        <v>1384</v>
      </c>
      <c r="L473" s="33" t="s">
        <v>882</v>
      </c>
      <c r="M473" s="33" t="s">
        <v>877</v>
      </c>
      <c r="N473" s="33">
        <v>1</v>
      </c>
      <c r="O473" s="35">
        <v>1E-4</v>
      </c>
      <c r="P473" s="34" t="s">
        <v>1148</v>
      </c>
    </row>
    <row r="474" spans="1:16" s="33" customFormat="1">
      <c r="A474" s="32">
        <v>38585</v>
      </c>
      <c r="B474" s="33" t="s">
        <v>1228</v>
      </c>
      <c r="C474" s="33" t="s">
        <v>1229</v>
      </c>
      <c r="D474" s="34">
        <v>5</v>
      </c>
      <c r="E474" s="37">
        <v>50</v>
      </c>
      <c r="F474" s="33" t="s">
        <v>1200</v>
      </c>
      <c r="G474" s="33" t="s">
        <v>1011</v>
      </c>
      <c r="H474" s="33" t="s">
        <v>1382</v>
      </c>
      <c r="I474" s="33" t="s">
        <v>1383</v>
      </c>
      <c r="J474" s="33" t="s">
        <v>1384</v>
      </c>
      <c r="L474" s="33" t="s">
        <v>882</v>
      </c>
      <c r="M474" s="33" t="s">
        <v>877</v>
      </c>
      <c r="N474" s="33">
        <v>1</v>
      </c>
      <c r="O474" s="35">
        <v>7.6999999999998181E-3</v>
      </c>
      <c r="P474" s="34" t="s">
        <v>1148</v>
      </c>
    </row>
    <row r="475" spans="1:16" s="33" customFormat="1">
      <c r="A475" s="32">
        <v>38585</v>
      </c>
      <c r="B475" s="33" t="s">
        <v>1228</v>
      </c>
      <c r="C475" s="33" t="s">
        <v>1229</v>
      </c>
      <c r="D475" s="34">
        <v>6</v>
      </c>
      <c r="E475" s="37">
        <v>51</v>
      </c>
      <c r="F475" s="33" t="s">
        <v>1194</v>
      </c>
      <c r="G475" s="33" t="s">
        <v>1011</v>
      </c>
      <c r="H475" s="33" t="s">
        <v>1382</v>
      </c>
      <c r="I475" s="33" t="s">
        <v>1383</v>
      </c>
      <c r="J475" s="33" t="s">
        <v>1384</v>
      </c>
      <c r="L475" s="33" t="s">
        <v>882</v>
      </c>
      <c r="M475" s="33" t="s">
        <v>877</v>
      </c>
      <c r="N475" s="33">
        <v>1</v>
      </c>
      <c r="O475" s="35">
        <v>7.0000000000014495E-4</v>
      </c>
      <c r="P475" s="34" t="s">
        <v>1148</v>
      </c>
    </row>
    <row r="476" spans="1:16" s="33" customFormat="1">
      <c r="A476" s="32">
        <v>38585</v>
      </c>
      <c r="B476" s="33" t="s">
        <v>1228</v>
      </c>
      <c r="C476" s="33" t="s">
        <v>1229</v>
      </c>
      <c r="D476" s="34">
        <v>8</v>
      </c>
      <c r="E476" s="37">
        <v>53</v>
      </c>
      <c r="F476" s="33" t="s">
        <v>1202</v>
      </c>
      <c r="G476" s="33" t="s">
        <v>1011</v>
      </c>
      <c r="H476" s="33" t="s">
        <v>1382</v>
      </c>
      <c r="I476" s="33" t="s">
        <v>1383</v>
      </c>
      <c r="J476" s="33" t="s">
        <v>1384</v>
      </c>
      <c r="L476" s="33" t="s">
        <v>882</v>
      </c>
      <c r="M476" s="33" t="s">
        <v>877</v>
      </c>
      <c r="N476" s="33">
        <v>1</v>
      </c>
      <c r="O476" s="35">
        <v>0</v>
      </c>
      <c r="P476" s="34" t="s">
        <v>1148</v>
      </c>
    </row>
    <row r="477" spans="1:16" s="33" customFormat="1">
      <c r="A477" s="32">
        <v>38585</v>
      </c>
      <c r="B477" s="33" t="s">
        <v>1228</v>
      </c>
      <c r="C477" s="33" t="s">
        <v>1229</v>
      </c>
      <c r="D477" s="34">
        <v>9</v>
      </c>
      <c r="E477" s="37">
        <v>54</v>
      </c>
      <c r="F477" s="33" t="s">
        <v>1207</v>
      </c>
      <c r="G477" s="33" t="s">
        <v>1011</v>
      </c>
      <c r="H477" s="33" t="s">
        <v>1382</v>
      </c>
      <c r="I477" s="33" t="s">
        <v>1383</v>
      </c>
      <c r="J477" s="33" t="s">
        <v>1384</v>
      </c>
      <c r="L477" s="33" t="s">
        <v>882</v>
      </c>
      <c r="M477" s="33" t="s">
        <v>877</v>
      </c>
      <c r="N477" s="33">
        <v>9</v>
      </c>
      <c r="O477" s="35">
        <v>0.19789999999999999</v>
      </c>
      <c r="P477" s="34" t="s">
        <v>1148</v>
      </c>
    </row>
    <row r="478" spans="1:16" s="33" customFormat="1">
      <c r="A478" s="32">
        <v>38584</v>
      </c>
      <c r="B478" s="33" t="s">
        <v>1228</v>
      </c>
      <c r="C478" s="33" t="s">
        <v>1231</v>
      </c>
      <c r="D478" s="34">
        <v>1</v>
      </c>
      <c r="E478" s="37">
        <v>55</v>
      </c>
      <c r="F478" s="33" t="s">
        <v>976</v>
      </c>
      <c r="G478" s="33" t="s">
        <v>1011</v>
      </c>
      <c r="H478" s="33" t="s">
        <v>1382</v>
      </c>
      <c r="I478" s="33" t="s">
        <v>1383</v>
      </c>
      <c r="J478" s="33" t="s">
        <v>1384</v>
      </c>
      <c r="L478" s="33" t="s">
        <v>882</v>
      </c>
      <c r="M478" s="33" t="s">
        <v>877</v>
      </c>
      <c r="N478" s="33">
        <v>8</v>
      </c>
      <c r="O478" s="35">
        <v>5.7599999999999998E-2</v>
      </c>
      <c r="P478" s="34" t="s">
        <v>1148</v>
      </c>
    </row>
    <row r="479" spans="1:16" s="33" customFormat="1">
      <c r="A479" s="32">
        <v>38584</v>
      </c>
      <c r="B479" s="33" t="s">
        <v>1228</v>
      </c>
      <c r="C479" s="33" t="s">
        <v>1231</v>
      </c>
      <c r="D479" s="34">
        <v>2</v>
      </c>
      <c r="E479" s="37">
        <v>56</v>
      </c>
      <c r="F479" s="33" t="s">
        <v>1188</v>
      </c>
      <c r="G479" s="33" t="s">
        <v>1011</v>
      </c>
      <c r="H479" s="33" t="s">
        <v>1382</v>
      </c>
      <c r="I479" s="33" t="s">
        <v>1383</v>
      </c>
      <c r="J479" s="33" t="s">
        <v>1384</v>
      </c>
      <c r="L479" s="33" t="s">
        <v>882</v>
      </c>
      <c r="M479" s="33" t="s">
        <v>877</v>
      </c>
      <c r="N479" s="33">
        <v>9</v>
      </c>
      <c r="O479" s="35">
        <v>1.29E-2</v>
      </c>
      <c r="P479" s="34" t="s">
        <v>1148</v>
      </c>
    </row>
    <row r="480" spans="1:16" s="33" customFormat="1">
      <c r="A480" s="32">
        <v>38584</v>
      </c>
      <c r="B480" s="33" t="s">
        <v>1228</v>
      </c>
      <c r="C480" s="33" t="s">
        <v>1231</v>
      </c>
      <c r="D480" s="34">
        <v>3</v>
      </c>
      <c r="E480" s="37">
        <v>57</v>
      </c>
      <c r="F480" s="33" t="s">
        <v>1182</v>
      </c>
      <c r="G480" s="33" t="s">
        <v>1011</v>
      </c>
      <c r="H480" s="33" t="s">
        <v>1382</v>
      </c>
      <c r="I480" s="33" t="s">
        <v>1383</v>
      </c>
      <c r="J480" s="33" t="s">
        <v>1384</v>
      </c>
      <c r="L480" s="33" t="s">
        <v>882</v>
      </c>
      <c r="M480" s="33" t="s">
        <v>877</v>
      </c>
      <c r="N480" s="33">
        <v>2</v>
      </c>
      <c r="O480" s="35">
        <v>5.6500000000000002E-2</v>
      </c>
      <c r="P480" s="34" t="s">
        <v>1148</v>
      </c>
    </row>
    <row r="481" spans="1:16" s="33" customFormat="1">
      <c r="A481" s="32">
        <v>38586</v>
      </c>
      <c r="B481" s="33" t="s">
        <v>1228</v>
      </c>
      <c r="C481" s="33" t="s">
        <v>1231</v>
      </c>
      <c r="D481" s="34">
        <v>9</v>
      </c>
      <c r="E481" s="37">
        <v>63</v>
      </c>
      <c r="F481" s="33" t="s">
        <v>1181</v>
      </c>
      <c r="G481" s="33" t="s">
        <v>1011</v>
      </c>
      <c r="H481" s="33" t="s">
        <v>1382</v>
      </c>
      <c r="I481" s="33" t="s">
        <v>1383</v>
      </c>
      <c r="J481" s="33" t="s">
        <v>1384</v>
      </c>
      <c r="L481" s="33" t="s">
        <v>882</v>
      </c>
      <c r="M481" s="33" t="s">
        <v>877</v>
      </c>
      <c r="N481" s="33">
        <v>6</v>
      </c>
      <c r="O481" s="35">
        <v>0.25790000000000002</v>
      </c>
      <c r="P481" s="34" t="s">
        <v>1148</v>
      </c>
    </row>
    <row r="482" spans="1:16" s="33" customFormat="1">
      <c r="A482" s="32">
        <v>38581</v>
      </c>
      <c r="B482" s="33" t="s">
        <v>1228</v>
      </c>
      <c r="C482" s="33" t="s">
        <v>1232</v>
      </c>
      <c r="D482" s="34">
        <v>4</v>
      </c>
      <c r="E482" s="37">
        <v>69</v>
      </c>
      <c r="F482" s="33" t="s">
        <v>1222</v>
      </c>
      <c r="G482" s="33" t="s">
        <v>1011</v>
      </c>
      <c r="H482" s="33" t="s">
        <v>1382</v>
      </c>
      <c r="I482" s="33" t="s">
        <v>1383</v>
      </c>
      <c r="J482" s="33" t="s">
        <v>1384</v>
      </c>
      <c r="L482" s="33" t="s">
        <v>882</v>
      </c>
      <c r="M482" s="33" t="s">
        <v>877</v>
      </c>
      <c r="N482" s="33">
        <v>4</v>
      </c>
      <c r="O482" s="35">
        <v>2.7400000000000001E-2</v>
      </c>
      <c r="P482" s="34" t="s">
        <v>1148</v>
      </c>
    </row>
    <row r="483" spans="1:16" s="33" customFormat="1">
      <c r="A483" s="32">
        <v>38581</v>
      </c>
      <c r="B483" s="33" t="s">
        <v>1228</v>
      </c>
      <c r="C483" s="33" t="s">
        <v>1232</v>
      </c>
      <c r="D483" s="34">
        <v>5</v>
      </c>
      <c r="E483" s="37">
        <v>70</v>
      </c>
      <c r="F483" s="33" t="s">
        <v>1217</v>
      </c>
      <c r="G483" s="33" t="s">
        <v>1011</v>
      </c>
      <c r="H483" s="33" t="s">
        <v>1382</v>
      </c>
      <c r="I483" s="33" t="s">
        <v>1383</v>
      </c>
      <c r="J483" s="33" t="s">
        <v>1384</v>
      </c>
      <c r="L483" s="33" t="s">
        <v>882</v>
      </c>
      <c r="M483" s="33" t="s">
        <v>877</v>
      </c>
      <c r="N483" s="33">
        <v>1</v>
      </c>
      <c r="O483" s="35">
        <v>1.8E-3</v>
      </c>
      <c r="P483" s="34" t="s">
        <v>1148</v>
      </c>
    </row>
    <row r="484" spans="1:16" s="33" customFormat="1">
      <c r="A484" s="32">
        <v>38583</v>
      </c>
      <c r="B484" s="33" t="s">
        <v>1228</v>
      </c>
      <c r="C484" s="33" t="s">
        <v>1232</v>
      </c>
      <c r="D484" s="34">
        <v>11</v>
      </c>
      <c r="E484" s="37">
        <v>76</v>
      </c>
      <c r="F484" s="33" t="s">
        <v>1233</v>
      </c>
      <c r="G484" s="33" t="s">
        <v>1011</v>
      </c>
      <c r="H484" s="33" t="s">
        <v>1382</v>
      </c>
      <c r="I484" s="33" t="s">
        <v>1383</v>
      </c>
      <c r="J484" s="33" t="s">
        <v>1384</v>
      </c>
      <c r="L484" s="33" t="s">
        <v>882</v>
      </c>
      <c r="M484" s="33" t="s">
        <v>877</v>
      </c>
      <c r="N484" s="33">
        <v>1</v>
      </c>
      <c r="O484" s="35">
        <v>1E-4</v>
      </c>
      <c r="P484" s="34" t="s">
        <v>1148</v>
      </c>
    </row>
    <row r="485" spans="1:16" s="33" customFormat="1">
      <c r="A485" s="32">
        <v>38583</v>
      </c>
      <c r="B485" s="33" t="s">
        <v>1228</v>
      </c>
      <c r="C485" s="33" t="s">
        <v>1232</v>
      </c>
      <c r="D485" s="34">
        <v>12</v>
      </c>
      <c r="E485" s="37">
        <v>77</v>
      </c>
      <c r="F485" s="33" t="s">
        <v>1234</v>
      </c>
      <c r="G485" s="33" t="s">
        <v>1011</v>
      </c>
      <c r="H485" s="33" t="s">
        <v>1382</v>
      </c>
      <c r="I485" s="33" t="s">
        <v>1383</v>
      </c>
      <c r="J485" s="33" t="s">
        <v>1384</v>
      </c>
      <c r="L485" s="33" t="s">
        <v>882</v>
      </c>
      <c r="M485" s="33" t="s">
        <v>877</v>
      </c>
      <c r="N485" s="33">
        <v>12</v>
      </c>
      <c r="O485" s="35">
        <v>1.7999999999999999E-2</v>
      </c>
      <c r="P485" s="34" t="s">
        <v>1148</v>
      </c>
    </row>
    <row r="486" spans="1:16" s="33" customFormat="1">
      <c r="A486" s="32">
        <v>38583</v>
      </c>
      <c r="B486" s="33" t="s">
        <v>1228</v>
      </c>
      <c r="C486" s="33" t="s">
        <v>1232</v>
      </c>
      <c r="D486" s="34">
        <v>13</v>
      </c>
      <c r="E486" s="37">
        <v>78</v>
      </c>
      <c r="F486" s="33" t="s">
        <v>1235</v>
      </c>
      <c r="G486" s="33" t="s">
        <v>1011</v>
      </c>
      <c r="H486" s="33" t="s">
        <v>1382</v>
      </c>
      <c r="I486" s="33" t="s">
        <v>1383</v>
      </c>
      <c r="J486" s="33" t="s">
        <v>1384</v>
      </c>
      <c r="L486" s="33" t="s">
        <v>882</v>
      </c>
      <c r="M486" s="33" t="s">
        <v>877</v>
      </c>
      <c r="N486" s="33">
        <v>39</v>
      </c>
      <c r="O486" s="35">
        <v>0.214</v>
      </c>
      <c r="P486" s="34" t="s">
        <v>1148</v>
      </c>
    </row>
    <row r="487" spans="1:16" s="33" customFormat="1">
      <c r="A487" s="32">
        <v>38535</v>
      </c>
      <c r="B487" s="33" t="s">
        <v>1224</v>
      </c>
      <c r="C487" s="33" t="s">
        <v>1225</v>
      </c>
      <c r="D487" s="34">
        <v>1</v>
      </c>
      <c r="E487" s="37">
        <v>1</v>
      </c>
      <c r="F487" s="33" t="s">
        <v>888</v>
      </c>
      <c r="G487" s="33" t="s">
        <v>1022</v>
      </c>
      <c r="H487" s="33" t="s">
        <v>1404</v>
      </c>
      <c r="I487" s="33" t="s">
        <v>1405</v>
      </c>
      <c r="J487" s="33" t="s">
        <v>1406</v>
      </c>
      <c r="K487" s="33" t="s">
        <v>1407</v>
      </c>
      <c r="L487" s="33" t="s">
        <v>882</v>
      </c>
      <c r="M487" s="33" t="s">
        <v>877</v>
      </c>
      <c r="N487" s="33">
        <v>159</v>
      </c>
      <c r="O487" s="35">
        <v>0.313</v>
      </c>
      <c r="P487" s="34" t="s">
        <v>1148</v>
      </c>
    </row>
    <row r="488" spans="1:16" s="33" customFormat="1">
      <c r="A488" s="32">
        <v>38535</v>
      </c>
      <c r="B488" s="33" t="s">
        <v>1224</v>
      </c>
      <c r="C488" s="33" t="s">
        <v>1225</v>
      </c>
      <c r="D488" s="34">
        <v>2</v>
      </c>
      <c r="E488" s="37">
        <v>2</v>
      </c>
      <c r="F488" s="33" t="s">
        <v>1074</v>
      </c>
      <c r="G488" s="33" t="s">
        <v>1022</v>
      </c>
      <c r="H488" s="33" t="s">
        <v>1404</v>
      </c>
      <c r="I488" s="33" t="s">
        <v>1405</v>
      </c>
      <c r="J488" s="33" t="s">
        <v>1406</v>
      </c>
      <c r="K488" s="33" t="s">
        <v>1407</v>
      </c>
      <c r="L488" s="33" t="s">
        <v>882</v>
      </c>
      <c r="M488" s="33" t="s">
        <v>877</v>
      </c>
      <c r="N488" s="33">
        <v>134</v>
      </c>
      <c r="O488" s="35">
        <v>0.112</v>
      </c>
      <c r="P488" s="34" t="s">
        <v>1148</v>
      </c>
    </row>
    <row r="489" spans="1:16" s="33" customFormat="1">
      <c r="A489" s="32">
        <v>38535</v>
      </c>
      <c r="B489" s="33" t="s">
        <v>1224</v>
      </c>
      <c r="C489" s="33" t="s">
        <v>1225</v>
      </c>
      <c r="D489" s="34">
        <v>3</v>
      </c>
      <c r="E489" s="37">
        <v>3</v>
      </c>
      <c r="F489" s="33" t="s">
        <v>1073</v>
      </c>
      <c r="G489" s="33" t="s">
        <v>1022</v>
      </c>
      <c r="H489" s="33" t="s">
        <v>1404</v>
      </c>
      <c r="I489" s="33" t="s">
        <v>1405</v>
      </c>
      <c r="J489" s="33" t="s">
        <v>1406</v>
      </c>
      <c r="K489" s="33" t="s">
        <v>1407</v>
      </c>
      <c r="L489" s="33" t="s">
        <v>882</v>
      </c>
      <c r="M489" s="33" t="s">
        <v>877</v>
      </c>
      <c r="N489" s="33">
        <v>127</v>
      </c>
      <c r="O489" s="35">
        <v>0.14960000000000001</v>
      </c>
      <c r="P489" s="34" t="s">
        <v>1148</v>
      </c>
    </row>
    <row r="490" spans="1:16" s="33" customFormat="1">
      <c r="A490" s="32">
        <v>38535</v>
      </c>
      <c r="B490" s="33" t="s">
        <v>1224</v>
      </c>
      <c r="C490" s="33" t="s">
        <v>1225</v>
      </c>
      <c r="D490" s="34">
        <v>4</v>
      </c>
      <c r="E490" s="37">
        <v>4</v>
      </c>
      <c r="F490" s="33" t="s">
        <v>845</v>
      </c>
      <c r="G490" s="33" t="s">
        <v>1022</v>
      </c>
      <c r="H490" s="33" t="s">
        <v>1404</v>
      </c>
      <c r="I490" s="33" t="s">
        <v>1405</v>
      </c>
      <c r="J490" s="33" t="s">
        <v>1406</v>
      </c>
      <c r="K490" s="33" t="s">
        <v>1407</v>
      </c>
      <c r="L490" s="33" t="s">
        <v>882</v>
      </c>
      <c r="M490" s="33" t="s">
        <v>877</v>
      </c>
      <c r="N490" s="33">
        <v>87</v>
      </c>
      <c r="O490" s="35">
        <v>0.2437</v>
      </c>
      <c r="P490" s="34" t="s">
        <v>1148</v>
      </c>
    </row>
    <row r="491" spans="1:16" s="33" customFormat="1">
      <c r="A491" s="32">
        <v>38535</v>
      </c>
      <c r="B491" s="33" t="s">
        <v>1224</v>
      </c>
      <c r="C491" s="33" t="s">
        <v>1225</v>
      </c>
      <c r="D491" s="34">
        <v>5</v>
      </c>
      <c r="E491" s="37">
        <v>5</v>
      </c>
      <c r="F491" s="33" t="s">
        <v>1089</v>
      </c>
      <c r="G491" s="33" t="s">
        <v>1022</v>
      </c>
      <c r="H491" s="33" t="s">
        <v>1404</v>
      </c>
      <c r="I491" s="33" t="s">
        <v>1405</v>
      </c>
      <c r="J491" s="33" t="s">
        <v>1406</v>
      </c>
      <c r="K491" s="33" t="s">
        <v>1407</v>
      </c>
      <c r="L491" s="33" t="s">
        <v>882</v>
      </c>
      <c r="M491" s="33" t="s">
        <v>877</v>
      </c>
      <c r="N491" s="33">
        <v>76</v>
      </c>
      <c r="O491" s="35">
        <v>0.1051</v>
      </c>
      <c r="P491" s="34" t="s">
        <v>1148</v>
      </c>
    </row>
    <row r="492" spans="1:16" s="33" customFormat="1">
      <c r="A492" s="32">
        <v>38535</v>
      </c>
      <c r="B492" s="33" t="s">
        <v>1224</v>
      </c>
      <c r="C492" s="33" t="s">
        <v>1225</v>
      </c>
      <c r="D492" s="34">
        <v>6</v>
      </c>
      <c r="E492" s="37">
        <v>6</v>
      </c>
      <c r="F492" s="33" t="s">
        <v>1091</v>
      </c>
      <c r="G492" s="33" t="s">
        <v>1022</v>
      </c>
      <c r="H492" s="33" t="s">
        <v>1404</v>
      </c>
      <c r="I492" s="33" t="s">
        <v>1405</v>
      </c>
      <c r="J492" s="33" t="s">
        <v>1406</v>
      </c>
      <c r="K492" s="33" t="s">
        <v>1407</v>
      </c>
      <c r="L492" s="33" t="s">
        <v>882</v>
      </c>
      <c r="M492" s="33" t="s">
        <v>877</v>
      </c>
      <c r="N492" s="33">
        <v>87</v>
      </c>
      <c r="O492" s="35">
        <v>8.3699999999999997E-2</v>
      </c>
      <c r="P492" s="34" t="s">
        <v>1148</v>
      </c>
    </row>
    <row r="493" spans="1:16" s="33" customFormat="1">
      <c r="A493" s="32">
        <v>38532</v>
      </c>
      <c r="B493" s="33" t="s">
        <v>1224</v>
      </c>
      <c r="C493" s="33" t="s">
        <v>1226</v>
      </c>
      <c r="D493" s="34">
        <v>1</v>
      </c>
      <c r="E493" s="37">
        <v>13</v>
      </c>
      <c r="F493" s="33" t="s">
        <v>888</v>
      </c>
      <c r="G493" s="33" t="s">
        <v>1022</v>
      </c>
      <c r="H493" s="33" t="s">
        <v>1404</v>
      </c>
      <c r="I493" s="33" t="s">
        <v>1405</v>
      </c>
      <c r="J493" s="33" t="s">
        <v>1406</v>
      </c>
      <c r="K493" s="33" t="s">
        <v>1407</v>
      </c>
      <c r="L493" s="33" t="s">
        <v>882</v>
      </c>
      <c r="M493" s="33" t="s">
        <v>877</v>
      </c>
      <c r="N493" s="33">
        <v>44</v>
      </c>
      <c r="O493" s="35">
        <v>0.17849999999999999</v>
      </c>
      <c r="P493" s="34" t="s">
        <v>1148</v>
      </c>
    </row>
    <row r="494" spans="1:16" s="33" customFormat="1">
      <c r="A494" s="32">
        <v>38532</v>
      </c>
      <c r="B494" s="33" t="s">
        <v>1224</v>
      </c>
      <c r="C494" s="33" t="s">
        <v>1226</v>
      </c>
      <c r="D494" s="34">
        <v>2</v>
      </c>
      <c r="E494" s="37">
        <v>14</v>
      </c>
      <c r="F494" s="33" t="s">
        <v>1074</v>
      </c>
      <c r="G494" s="33" t="s">
        <v>1022</v>
      </c>
      <c r="H494" s="33" t="s">
        <v>1404</v>
      </c>
      <c r="I494" s="33" t="s">
        <v>1405</v>
      </c>
      <c r="J494" s="33" t="s">
        <v>1406</v>
      </c>
      <c r="K494" s="33" t="s">
        <v>1407</v>
      </c>
      <c r="L494" s="33" t="s">
        <v>882</v>
      </c>
      <c r="M494" s="33" t="s">
        <v>877</v>
      </c>
      <c r="N494" s="33">
        <v>396</v>
      </c>
      <c r="O494" s="35">
        <v>0.28870000000000001</v>
      </c>
      <c r="P494" s="34" t="s">
        <v>1148</v>
      </c>
    </row>
    <row r="495" spans="1:16" s="33" customFormat="1">
      <c r="A495" s="32">
        <v>38533</v>
      </c>
      <c r="B495" s="33" t="s">
        <v>1224</v>
      </c>
      <c r="C495" s="33" t="s">
        <v>1226</v>
      </c>
      <c r="D495" s="34">
        <v>4</v>
      </c>
      <c r="E495" s="37">
        <v>16</v>
      </c>
      <c r="F495" s="33" t="s">
        <v>845</v>
      </c>
      <c r="G495" s="33" t="s">
        <v>1022</v>
      </c>
      <c r="H495" s="33" t="s">
        <v>1404</v>
      </c>
      <c r="I495" s="33" t="s">
        <v>1405</v>
      </c>
      <c r="J495" s="33" t="s">
        <v>1406</v>
      </c>
      <c r="K495" s="33" t="s">
        <v>1407</v>
      </c>
      <c r="L495" s="33" t="s">
        <v>882</v>
      </c>
      <c r="M495" s="33" t="s">
        <v>877</v>
      </c>
      <c r="N495" s="33">
        <v>147</v>
      </c>
      <c r="O495" s="35">
        <v>0.29459999999999997</v>
      </c>
      <c r="P495" s="34" t="s">
        <v>1148</v>
      </c>
    </row>
    <row r="496" spans="1:16" s="33" customFormat="1">
      <c r="A496" s="32">
        <v>38533</v>
      </c>
      <c r="B496" s="33" t="s">
        <v>1224</v>
      </c>
      <c r="C496" s="33" t="s">
        <v>1226</v>
      </c>
      <c r="D496" s="34">
        <v>7</v>
      </c>
      <c r="E496" s="37">
        <v>19</v>
      </c>
      <c r="F496" s="33" t="s">
        <v>1116</v>
      </c>
      <c r="G496" s="33" t="s">
        <v>1022</v>
      </c>
      <c r="H496" s="33" t="s">
        <v>1404</v>
      </c>
      <c r="I496" s="33" t="s">
        <v>1405</v>
      </c>
      <c r="J496" s="33" t="s">
        <v>1406</v>
      </c>
      <c r="K496" s="33" t="s">
        <v>1407</v>
      </c>
      <c r="L496" s="33" t="s">
        <v>882</v>
      </c>
      <c r="M496" s="33" t="s">
        <v>877</v>
      </c>
      <c r="N496" s="33">
        <v>57</v>
      </c>
      <c r="O496" s="35">
        <v>4.7999999999999996E-3</v>
      </c>
      <c r="P496" s="34" t="s">
        <v>1148</v>
      </c>
    </row>
    <row r="497" spans="1:16" s="33" customFormat="1">
      <c r="A497" s="32">
        <v>38534</v>
      </c>
      <c r="B497" s="33" t="s">
        <v>1224</v>
      </c>
      <c r="C497" s="33" t="s">
        <v>1227</v>
      </c>
      <c r="D497" s="34">
        <v>1</v>
      </c>
      <c r="E497" s="37">
        <v>31</v>
      </c>
      <c r="F497" s="33" t="s">
        <v>888</v>
      </c>
      <c r="G497" s="33" t="s">
        <v>1022</v>
      </c>
      <c r="H497" s="33" t="s">
        <v>1404</v>
      </c>
      <c r="I497" s="33" t="s">
        <v>1405</v>
      </c>
      <c r="J497" s="33" t="s">
        <v>1406</v>
      </c>
      <c r="K497" s="33" t="s">
        <v>1407</v>
      </c>
      <c r="L497" s="33" t="s">
        <v>882</v>
      </c>
      <c r="M497" s="33" t="s">
        <v>877</v>
      </c>
      <c r="N497" s="33">
        <v>23</v>
      </c>
      <c r="O497" s="35">
        <v>0.42720000000000002</v>
      </c>
      <c r="P497" s="34" t="s">
        <v>1148</v>
      </c>
    </row>
    <row r="498" spans="1:16" s="33" customFormat="1">
      <c r="A498" s="32">
        <v>38534</v>
      </c>
      <c r="B498" s="33" t="s">
        <v>1224</v>
      </c>
      <c r="C498" s="33" t="s">
        <v>1227</v>
      </c>
      <c r="D498" s="34">
        <v>2</v>
      </c>
      <c r="E498" s="37">
        <v>32</v>
      </c>
      <c r="F498" s="33" t="s">
        <v>1074</v>
      </c>
      <c r="G498" s="33" t="s">
        <v>1022</v>
      </c>
      <c r="H498" s="33" t="s">
        <v>1404</v>
      </c>
      <c r="I498" s="33" t="s">
        <v>1405</v>
      </c>
      <c r="J498" s="33" t="s">
        <v>1406</v>
      </c>
      <c r="K498" s="33" t="s">
        <v>1407</v>
      </c>
      <c r="L498" s="33" t="s">
        <v>882</v>
      </c>
      <c r="M498" s="33" t="s">
        <v>877</v>
      </c>
      <c r="N498" s="33">
        <v>28</v>
      </c>
      <c r="O498" s="35">
        <v>1.4500000000000001E-2</v>
      </c>
      <c r="P498" s="34" t="s">
        <v>1148</v>
      </c>
    </row>
    <row r="499" spans="1:16" s="33" customFormat="1">
      <c r="A499" s="32">
        <v>38534</v>
      </c>
      <c r="B499" s="33" t="s">
        <v>1224</v>
      </c>
      <c r="C499" s="33" t="s">
        <v>1227</v>
      </c>
      <c r="D499" s="34">
        <v>9</v>
      </c>
      <c r="E499" s="37">
        <v>39</v>
      </c>
      <c r="F499" s="33" t="s">
        <v>1134</v>
      </c>
      <c r="G499" s="33" t="s">
        <v>1019</v>
      </c>
      <c r="H499" s="33" t="s">
        <v>1404</v>
      </c>
      <c r="I499" s="33" t="s">
        <v>1405</v>
      </c>
      <c r="J499" s="33" t="s">
        <v>1406</v>
      </c>
      <c r="K499" s="33" t="s">
        <v>1407</v>
      </c>
      <c r="L499" s="33" t="s">
        <v>882</v>
      </c>
      <c r="M499" s="33" t="s">
        <v>877</v>
      </c>
      <c r="N499" s="33">
        <v>5</v>
      </c>
      <c r="O499" s="35">
        <v>5.3E-3</v>
      </c>
      <c r="P499" s="34" t="s">
        <v>1148</v>
      </c>
    </row>
    <row r="500" spans="1:16" s="33" customFormat="1">
      <c r="A500" s="32">
        <v>38534</v>
      </c>
      <c r="B500" s="33" t="s">
        <v>1224</v>
      </c>
      <c r="C500" s="33" t="s">
        <v>1227</v>
      </c>
      <c r="D500" s="34">
        <v>10</v>
      </c>
      <c r="E500" s="37">
        <v>40</v>
      </c>
      <c r="F500" s="33" t="s">
        <v>1138</v>
      </c>
      <c r="G500" s="33" t="s">
        <v>1022</v>
      </c>
      <c r="H500" s="33" t="s">
        <v>1404</v>
      </c>
      <c r="I500" s="33" t="s">
        <v>1405</v>
      </c>
      <c r="J500" s="33" t="s">
        <v>1406</v>
      </c>
      <c r="K500" s="33" t="s">
        <v>1407</v>
      </c>
      <c r="L500" s="33" t="s">
        <v>882</v>
      </c>
      <c r="M500" s="33" t="s">
        <v>877</v>
      </c>
      <c r="N500" s="33">
        <v>75</v>
      </c>
      <c r="O500" s="35">
        <v>9.3200000000000005E-2</v>
      </c>
      <c r="P500" s="34" t="s">
        <v>1148</v>
      </c>
    </row>
    <row r="501" spans="1:16" s="33" customFormat="1">
      <c r="A501" s="32">
        <v>38534</v>
      </c>
      <c r="B501" s="33" t="s">
        <v>1224</v>
      </c>
      <c r="C501" s="33" t="s">
        <v>1227</v>
      </c>
      <c r="D501" s="34">
        <v>12</v>
      </c>
      <c r="E501" s="37">
        <v>42</v>
      </c>
      <c r="F501" s="33" t="s">
        <v>951</v>
      </c>
      <c r="G501" s="33" t="s">
        <v>1022</v>
      </c>
      <c r="H501" s="33" t="s">
        <v>1404</v>
      </c>
      <c r="I501" s="33" t="s">
        <v>1405</v>
      </c>
      <c r="J501" s="33" t="s">
        <v>1406</v>
      </c>
      <c r="K501" s="33" t="s">
        <v>1407</v>
      </c>
      <c r="L501" s="33" t="s">
        <v>882</v>
      </c>
      <c r="M501" s="33" t="s">
        <v>877</v>
      </c>
      <c r="N501" s="33">
        <v>6</v>
      </c>
      <c r="O501" s="35">
        <v>7.4999999999999997E-3</v>
      </c>
      <c r="P501" s="34" t="s">
        <v>1148</v>
      </c>
    </row>
    <row r="502" spans="1:16" s="33" customFormat="1">
      <c r="A502" s="32">
        <v>38534</v>
      </c>
      <c r="B502" s="33" t="s">
        <v>1224</v>
      </c>
      <c r="C502" s="33" t="s">
        <v>1227</v>
      </c>
      <c r="D502" s="34">
        <v>13</v>
      </c>
      <c r="E502" s="37">
        <v>43</v>
      </c>
      <c r="F502" s="33" t="s">
        <v>954</v>
      </c>
      <c r="G502" s="33" t="s">
        <v>1022</v>
      </c>
      <c r="H502" s="33" t="s">
        <v>1404</v>
      </c>
      <c r="I502" s="33" t="s">
        <v>1405</v>
      </c>
      <c r="J502" s="33" t="s">
        <v>1406</v>
      </c>
      <c r="K502" s="33" t="s">
        <v>1407</v>
      </c>
      <c r="L502" s="33" t="s">
        <v>882</v>
      </c>
      <c r="M502" s="33" t="s">
        <v>877</v>
      </c>
      <c r="N502" s="33">
        <v>46</v>
      </c>
      <c r="O502" s="35">
        <v>1.6299999999999999E-2</v>
      </c>
      <c r="P502" s="34" t="s">
        <v>1148</v>
      </c>
    </row>
    <row r="503" spans="1:16" s="33" customFormat="1">
      <c r="A503" s="32">
        <v>38583</v>
      </c>
      <c r="B503" s="33" t="s">
        <v>1228</v>
      </c>
      <c r="C503" s="33" t="s">
        <v>1229</v>
      </c>
      <c r="D503" s="34">
        <v>2</v>
      </c>
      <c r="E503" s="37">
        <v>47</v>
      </c>
      <c r="F503" s="33" t="s">
        <v>1230</v>
      </c>
      <c r="G503" s="33" t="s">
        <v>1022</v>
      </c>
      <c r="H503" s="33" t="s">
        <v>1404</v>
      </c>
      <c r="I503" s="33" t="s">
        <v>1405</v>
      </c>
      <c r="J503" s="33" t="s">
        <v>1406</v>
      </c>
      <c r="K503" s="33" t="s">
        <v>1407</v>
      </c>
      <c r="L503" s="33" t="s">
        <v>882</v>
      </c>
      <c r="M503" s="33" t="s">
        <v>877</v>
      </c>
      <c r="N503" s="33">
        <v>10</v>
      </c>
      <c r="O503" s="35">
        <v>6.0000000000000001E-3</v>
      </c>
      <c r="P503" s="34" t="s">
        <v>1148</v>
      </c>
    </row>
    <row r="504" spans="1:16" s="33" customFormat="1">
      <c r="A504" s="32">
        <v>38585</v>
      </c>
      <c r="B504" s="33" t="s">
        <v>1228</v>
      </c>
      <c r="C504" s="33" t="s">
        <v>1229</v>
      </c>
      <c r="D504" s="34">
        <v>5</v>
      </c>
      <c r="E504" s="37">
        <v>50</v>
      </c>
      <c r="F504" s="33" t="s">
        <v>1200</v>
      </c>
      <c r="G504" s="33" t="s">
        <v>1022</v>
      </c>
      <c r="H504" s="33" t="s">
        <v>1404</v>
      </c>
      <c r="I504" s="33" t="s">
        <v>1405</v>
      </c>
      <c r="J504" s="33" t="s">
        <v>1406</v>
      </c>
      <c r="K504" s="33" t="s">
        <v>1407</v>
      </c>
      <c r="L504" s="33" t="s">
        <v>882</v>
      </c>
      <c r="M504" s="33" t="s">
        <v>877</v>
      </c>
      <c r="N504" s="33">
        <v>4</v>
      </c>
      <c r="O504" s="35">
        <v>0</v>
      </c>
      <c r="P504" s="34" t="s">
        <v>1148</v>
      </c>
    </row>
    <row r="505" spans="1:16" s="33" customFormat="1">
      <c r="A505" s="32">
        <v>38585</v>
      </c>
      <c r="B505" s="33" t="s">
        <v>1228</v>
      </c>
      <c r="C505" s="33" t="s">
        <v>1229</v>
      </c>
      <c r="D505" s="34">
        <v>6</v>
      </c>
      <c r="E505" s="37">
        <v>51</v>
      </c>
      <c r="F505" s="33" t="s">
        <v>1194</v>
      </c>
      <c r="G505" s="33" t="s">
        <v>1022</v>
      </c>
      <c r="H505" s="33" t="s">
        <v>1404</v>
      </c>
      <c r="I505" s="33" t="s">
        <v>1405</v>
      </c>
      <c r="J505" s="33" t="s">
        <v>1406</v>
      </c>
      <c r="K505" s="33" t="s">
        <v>1407</v>
      </c>
      <c r="L505" s="33" t="s">
        <v>882</v>
      </c>
      <c r="M505" s="33" t="s">
        <v>877</v>
      </c>
      <c r="N505" s="33">
        <v>16</v>
      </c>
      <c r="O505" s="35">
        <v>6.4599999999999991E-2</v>
      </c>
      <c r="P505" s="34" t="s">
        <v>1148</v>
      </c>
    </row>
    <row r="506" spans="1:16" s="33" customFormat="1">
      <c r="A506" s="32">
        <v>38585</v>
      </c>
      <c r="B506" s="33" t="s">
        <v>1228</v>
      </c>
      <c r="C506" s="33" t="s">
        <v>1229</v>
      </c>
      <c r="D506" s="34">
        <v>7</v>
      </c>
      <c r="E506" s="37">
        <v>52</v>
      </c>
      <c r="F506" s="33" t="s">
        <v>1198</v>
      </c>
      <c r="G506" s="33" t="s">
        <v>1022</v>
      </c>
      <c r="H506" s="33" t="s">
        <v>1404</v>
      </c>
      <c r="I506" s="33" t="s">
        <v>1405</v>
      </c>
      <c r="J506" s="33" t="s">
        <v>1406</v>
      </c>
      <c r="K506" s="33" t="s">
        <v>1407</v>
      </c>
      <c r="L506" s="33" t="s">
        <v>882</v>
      </c>
      <c r="M506" s="33" t="s">
        <v>877</v>
      </c>
      <c r="N506" s="33">
        <v>24</v>
      </c>
      <c r="O506" s="35">
        <v>5.9699999999999864E-2</v>
      </c>
      <c r="P506" s="34" t="s">
        <v>1148</v>
      </c>
    </row>
    <row r="507" spans="1:16" s="33" customFormat="1">
      <c r="A507" s="32">
        <v>38585</v>
      </c>
      <c r="B507" s="33" t="s">
        <v>1228</v>
      </c>
      <c r="C507" s="33" t="s">
        <v>1229</v>
      </c>
      <c r="D507" s="34">
        <v>8</v>
      </c>
      <c r="E507" s="37">
        <v>53</v>
      </c>
      <c r="F507" s="33" t="s">
        <v>1202</v>
      </c>
      <c r="G507" s="33" t="s">
        <v>1022</v>
      </c>
      <c r="H507" s="33" t="s">
        <v>1404</v>
      </c>
      <c r="I507" s="33" t="s">
        <v>1405</v>
      </c>
      <c r="J507" s="33" t="s">
        <v>1406</v>
      </c>
      <c r="K507" s="33" t="s">
        <v>1407</v>
      </c>
      <c r="L507" s="33" t="s">
        <v>882</v>
      </c>
      <c r="M507" s="33" t="s">
        <v>877</v>
      </c>
      <c r="N507" s="33">
        <v>13</v>
      </c>
      <c r="O507" s="35">
        <v>7.0999999999998842E-3</v>
      </c>
      <c r="P507" s="34" t="s">
        <v>1148</v>
      </c>
    </row>
    <row r="508" spans="1:16" s="33" customFormat="1">
      <c r="A508" s="32">
        <v>38584</v>
      </c>
      <c r="B508" s="33" t="s">
        <v>1228</v>
      </c>
      <c r="C508" s="33" t="s">
        <v>1231</v>
      </c>
      <c r="D508" s="34">
        <v>1</v>
      </c>
      <c r="E508" s="37">
        <v>55</v>
      </c>
      <c r="F508" s="33" t="s">
        <v>976</v>
      </c>
      <c r="G508" s="33" t="s">
        <v>1022</v>
      </c>
      <c r="H508" s="33" t="s">
        <v>1404</v>
      </c>
      <c r="I508" s="33" t="s">
        <v>1405</v>
      </c>
      <c r="J508" s="33" t="s">
        <v>1406</v>
      </c>
      <c r="K508" s="33" t="s">
        <v>1407</v>
      </c>
      <c r="L508" s="33" t="s">
        <v>882</v>
      </c>
      <c r="M508" s="33" t="s">
        <v>877</v>
      </c>
      <c r="N508" s="33">
        <v>16</v>
      </c>
      <c r="O508" s="35">
        <v>0.3659</v>
      </c>
      <c r="P508" s="34" t="s">
        <v>1148</v>
      </c>
    </row>
    <row r="509" spans="1:16" s="33" customFormat="1">
      <c r="A509" s="32">
        <v>38584</v>
      </c>
      <c r="B509" s="33" t="s">
        <v>1228</v>
      </c>
      <c r="C509" s="33" t="s">
        <v>1231</v>
      </c>
      <c r="D509" s="34">
        <v>2</v>
      </c>
      <c r="E509" s="37">
        <v>56</v>
      </c>
      <c r="F509" s="33" t="s">
        <v>1188</v>
      </c>
      <c r="G509" s="33" t="s">
        <v>1022</v>
      </c>
      <c r="H509" s="33" t="s">
        <v>1404</v>
      </c>
      <c r="I509" s="33" t="s">
        <v>1405</v>
      </c>
      <c r="J509" s="33" t="s">
        <v>1406</v>
      </c>
      <c r="K509" s="33" t="s">
        <v>1407</v>
      </c>
      <c r="L509" s="33" t="s">
        <v>882</v>
      </c>
      <c r="M509" s="33" t="s">
        <v>877</v>
      </c>
      <c r="N509" s="33">
        <v>23</v>
      </c>
      <c r="O509" s="35">
        <v>6.08E-2</v>
      </c>
      <c r="P509" s="34" t="s">
        <v>1148</v>
      </c>
    </row>
    <row r="510" spans="1:16" s="33" customFormat="1">
      <c r="A510" s="32">
        <v>38584</v>
      </c>
      <c r="B510" s="33" t="s">
        <v>1228</v>
      </c>
      <c r="C510" s="33" t="s">
        <v>1231</v>
      </c>
      <c r="D510" s="34">
        <v>3</v>
      </c>
      <c r="E510" s="37">
        <v>57</v>
      </c>
      <c r="F510" s="33" t="s">
        <v>1182</v>
      </c>
      <c r="G510" s="33" t="s">
        <v>1022</v>
      </c>
      <c r="H510" s="33" t="s">
        <v>1404</v>
      </c>
      <c r="I510" s="33" t="s">
        <v>1405</v>
      </c>
      <c r="J510" s="33" t="s">
        <v>1406</v>
      </c>
      <c r="K510" s="33" t="s">
        <v>1407</v>
      </c>
      <c r="L510" s="33" t="s">
        <v>882</v>
      </c>
      <c r="M510" s="33" t="s">
        <v>877</v>
      </c>
      <c r="N510" s="33">
        <v>9</v>
      </c>
      <c r="O510" s="35">
        <v>0.29360000000000003</v>
      </c>
      <c r="P510" s="34" t="s">
        <v>1148</v>
      </c>
    </row>
    <row r="511" spans="1:16" s="33" customFormat="1">
      <c r="A511" s="32">
        <v>38584</v>
      </c>
      <c r="B511" s="33" t="s">
        <v>1228</v>
      </c>
      <c r="C511" s="33" t="s">
        <v>1231</v>
      </c>
      <c r="D511" s="34">
        <v>4</v>
      </c>
      <c r="E511" s="37">
        <v>58</v>
      </c>
      <c r="F511" s="33" t="s">
        <v>1190</v>
      </c>
      <c r="G511" s="33" t="s">
        <v>1022</v>
      </c>
      <c r="H511" s="33" t="s">
        <v>1404</v>
      </c>
      <c r="I511" s="33" t="s">
        <v>1405</v>
      </c>
      <c r="J511" s="33" t="s">
        <v>1406</v>
      </c>
      <c r="K511" s="33" t="s">
        <v>1407</v>
      </c>
      <c r="L511" s="33" t="s">
        <v>882</v>
      </c>
      <c r="M511" s="33" t="s">
        <v>877</v>
      </c>
      <c r="N511" s="33">
        <v>103</v>
      </c>
      <c r="O511" s="35">
        <v>0.1188</v>
      </c>
      <c r="P511" s="34" t="s">
        <v>1148</v>
      </c>
    </row>
    <row r="512" spans="1:16" s="33" customFormat="1">
      <c r="A512" s="32">
        <v>38586</v>
      </c>
      <c r="B512" s="33" t="s">
        <v>1228</v>
      </c>
      <c r="C512" s="33" t="s">
        <v>1231</v>
      </c>
      <c r="D512" s="34">
        <v>9</v>
      </c>
      <c r="E512" s="37">
        <v>63</v>
      </c>
      <c r="F512" s="33" t="s">
        <v>1181</v>
      </c>
      <c r="G512" s="33" t="s">
        <v>956</v>
      </c>
      <c r="H512" s="33" t="s">
        <v>1404</v>
      </c>
      <c r="I512" s="33" t="s">
        <v>1405</v>
      </c>
      <c r="J512" s="33" t="s">
        <v>1406</v>
      </c>
      <c r="K512" s="33" t="s">
        <v>1407</v>
      </c>
      <c r="L512" s="33" t="s">
        <v>882</v>
      </c>
      <c r="M512" s="33" t="s">
        <v>877</v>
      </c>
      <c r="N512" s="33">
        <v>11</v>
      </c>
      <c r="O512" s="35">
        <v>0.4113</v>
      </c>
      <c r="P512" s="34" t="s">
        <v>1148</v>
      </c>
    </row>
    <row r="513" spans="1:16" s="33" customFormat="1">
      <c r="A513" s="32">
        <v>38581</v>
      </c>
      <c r="B513" s="33" t="s">
        <v>1228</v>
      </c>
      <c r="C513" s="33" t="s">
        <v>1232</v>
      </c>
      <c r="D513" s="34">
        <v>4</v>
      </c>
      <c r="E513" s="37">
        <v>69</v>
      </c>
      <c r="F513" s="33" t="s">
        <v>1222</v>
      </c>
      <c r="G513" s="33" t="s">
        <v>1022</v>
      </c>
      <c r="H513" s="33" t="s">
        <v>1404</v>
      </c>
      <c r="I513" s="33" t="s">
        <v>1405</v>
      </c>
      <c r="J513" s="33" t="s">
        <v>1406</v>
      </c>
      <c r="K513" s="33" t="s">
        <v>1407</v>
      </c>
      <c r="L513" s="33" t="s">
        <v>882</v>
      </c>
      <c r="M513" s="33" t="s">
        <v>877</v>
      </c>
      <c r="N513" s="33">
        <v>1</v>
      </c>
      <c r="O513" s="35">
        <v>7.0000000000000001E-3</v>
      </c>
      <c r="P513" s="34" t="s">
        <v>1148</v>
      </c>
    </row>
    <row r="514" spans="1:16" s="33" customFormat="1">
      <c r="A514" s="32">
        <v>38581</v>
      </c>
      <c r="B514" s="33" t="s">
        <v>1228</v>
      </c>
      <c r="C514" s="33" t="s">
        <v>1232</v>
      </c>
      <c r="D514" s="34">
        <v>6</v>
      </c>
      <c r="E514" s="37">
        <v>71</v>
      </c>
      <c r="F514" s="33" t="s">
        <v>1220</v>
      </c>
      <c r="G514" s="33" t="s">
        <v>1022</v>
      </c>
      <c r="H514" s="33" t="s">
        <v>1404</v>
      </c>
      <c r="I514" s="33" t="s">
        <v>1405</v>
      </c>
      <c r="J514" s="33" t="s">
        <v>1406</v>
      </c>
      <c r="K514" s="33" t="s">
        <v>1407</v>
      </c>
      <c r="L514" s="33" t="s">
        <v>882</v>
      </c>
      <c r="M514" s="33" t="s">
        <v>877</v>
      </c>
      <c r="N514" s="33">
        <v>3</v>
      </c>
      <c r="O514" s="35">
        <v>5.9200000000000003E-2</v>
      </c>
      <c r="P514" s="34" t="s">
        <v>1148</v>
      </c>
    </row>
    <row r="515" spans="1:16" s="33" customFormat="1">
      <c r="A515" s="32">
        <v>38583</v>
      </c>
      <c r="B515" s="33" t="s">
        <v>1228</v>
      </c>
      <c r="C515" s="33" t="s">
        <v>1232</v>
      </c>
      <c r="D515" s="34">
        <v>11</v>
      </c>
      <c r="E515" s="37">
        <v>76</v>
      </c>
      <c r="F515" s="33" t="s">
        <v>1233</v>
      </c>
      <c r="G515" s="33" t="s">
        <v>1022</v>
      </c>
      <c r="H515" s="33" t="s">
        <v>1404</v>
      </c>
      <c r="I515" s="33" t="s">
        <v>1405</v>
      </c>
      <c r="J515" s="33" t="s">
        <v>1406</v>
      </c>
      <c r="K515" s="33" t="s">
        <v>1407</v>
      </c>
      <c r="L515" s="33" t="s">
        <v>882</v>
      </c>
      <c r="M515" s="33" t="s">
        <v>877</v>
      </c>
      <c r="N515" s="33">
        <v>59</v>
      </c>
      <c r="O515" s="35">
        <v>5.45E-2</v>
      </c>
      <c r="P515" s="34" t="s">
        <v>1148</v>
      </c>
    </row>
    <row r="516" spans="1:16" s="33" customFormat="1">
      <c r="A516" s="32">
        <v>38583</v>
      </c>
      <c r="B516" s="33" t="s">
        <v>1228</v>
      </c>
      <c r="C516" s="33" t="s">
        <v>1232</v>
      </c>
      <c r="D516" s="34">
        <v>12</v>
      </c>
      <c r="E516" s="37">
        <v>77</v>
      </c>
      <c r="F516" s="33" t="s">
        <v>1234</v>
      </c>
      <c r="G516" s="33" t="s">
        <v>1022</v>
      </c>
      <c r="H516" s="33" t="s">
        <v>1404</v>
      </c>
      <c r="I516" s="33" t="s">
        <v>1405</v>
      </c>
      <c r="J516" s="33" t="s">
        <v>1406</v>
      </c>
      <c r="K516" s="33" t="s">
        <v>1407</v>
      </c>
      <c r="L516" s="33" t="s">
        <v>882</v>
      </c>
      <c r="M516" s="33" t="s">
        <v>877</v>
      </c>
      <c r="N516" s="33">
        <v>276</v>
      </c>
      <c r="O516" s="35">
        <v>0.60860000000000003</v>
      </c>
      <c r="P516" s="34" t="s">
        <v>1148</v>
      </c>
    </row>
    <row r="517" spans="1:16" s="33" customFormat="1">
      <c r="A517" s="32">
        <v>38583</v>
      </c>
      <c r="B517" s="33" t="s">
        <v>1228</v>
      </c>
      <c r="C517" s="33" t="s">
        <v>1232</v>
      </c>
      <c r="D517" s="34">
        <v>13</v>
      </c>
      <c r="E517" s="37">
        <v>78</v>
      </c>
      <c r="F517" s="33" t="s">
        <v>1235</v>
      </c>
      <c r="G517" s="33" t="s">
        <v>1022</v>
      </c>
      <c r="H517" s="33" t="s">
        <v>1404</v>
      </c>
      <c r="I517" s="33" t="s">
        <v>1405</v>
      </c>
      <c r="J517" s="33" t="s">
        <v>1406</v>
      </c>
      <c r="K517" s="33" t="s">
        <v>1407</v>
      </c>
      <c r="L517" s="33" t="s">
        <v>882</v>
      </c>
      <c r="M517" s="33" t="s">
        <v>877</v>
      </c>
      <c r="N517" s="33">
        <v>85</v>
      </c>
      <c r="O517" s="35">
        <v>0.1852</v>
      </c>
      <c r="P517" s="34" t="s">
        <v>1148</v>
      </c>
    </row>
    <row r="518" spans="1:16" s="33" customFormat="1">
      <c r="A518" s="32">
        <v>38535</v>
      </c>
      <c r="B518" s="33" t="s">
        <v>1224</v>
      </c>
      <c r="C518" s="33" t="s">
        <v>1225</v>
      </c>
      <c r="D518" s="34">
        <v>1</v>
      </c>
      <c r="E518" s="37">
        <v>1</v>
      </c>
      <c r="F518" s="33" t="s">
        <v>888</v>
      </c>
      <c r="G518" s="33" t="s">
        <v>1010</v>
      </c>
      <c r="H518" s="33" t="s">
        <v>1378</v>
      </c>
      <c r="I518" s="33" t="s">
        <v>1379</v>
      </c>
      <c r="J518" s="33" t="s">
        <v>1380</v>
      </c>
      <c r="K518" s="33" t="s">
        <v>1381</v>
      </c>
      <c r="L518" s="33" t="s">
        <v>882</v>
      </c>
      <c r="M518" s="33" t="s">
        <v>877</v>
      </c>
      <c r="N518" s="33">
        <v>1</v>
      </c>
      <c r="O518" s="35">
        <v>4.1999999999999997E-3</v>
      </c>
      <c r="P518" s="34" t="s">
        <v>1148</v>
      </c>
    </row>
    <row r="519" spans="1:16" s="33" customFormat="1">
      <c r="A519" s="32">
        <v>38532</v>
      </c>
      <c r="B519" s="33" t="s">
        <v>1224</v>
      </c>
      <c r="C519" s="33" t="s">
        <v>1226</v>
      </c>
      <c r="D519" s="34">
        <v>1</v>
      </c>
      <c r="E519" s="37">
        <v>13</v>
      </c>
      <c r="F519" s="33" t="s">
        <v>888</v>
      </c>
      <c r="G519" s="33" t="s">
        <v>1010</v>
      </c>
      <c r="H519" s="33" t="s">
        <v>1378</v>
      </c>
      <c r="I519" s="33" t="s">
        <v>1379</v>
      </c>
      <c r="J519" s="33" t="s">
        <v>1380</v>
      </c>
      <c r="K519" s="33" t="s">
        <v>1381</v>
      </c>
      <c r="L519" s="33" t="s">
        <v>882</v>
      </c>
      <c r="M519" s="33" t="s">
        <v>877</v>
      </c>
      <c r="N519" s="33">
        <v>1</v>
      </c>
      <c r="O519" s="35">
        <v>1.5E-3</v>
      </c>
      <c r="P519" s="34" t="s">
        <v>1148</v>
      </c>
    </row>
    <row r="520" spans="1:16" s="33" customFormat="1">
      <c r="A520" s="32">
        <v>38584</v>
      </c>
      <c r="B520" s="33" t="s">
        <v>1228</v>
      </c>
      <c r="C520" s="33" t="s">
        <v>1231</v>
      </c>
      <c r="D520" s="34">
        <v>1</v>
      </c>
      <c r="E520" s="37">
        <v>55</v>
      </c>
      <c r="F520" s="33" t="s">
        <v>976</v>
      </c>
      <c r="G520" s="33" t="s">
        <v>1010</v>
      </c>
      <c r="H520" s="33" t="s">
        <v>1378</v>
      </c>
      <c r="I520" s="33" t="s">
        <v>1379</v>
      </c>
      <c r="J520" s="33" t="s">
        <v>1380</v>
      </c>
      <c r="K520" s="33" t="s">
        <v>1381</v>
      </c>
      <c r="L520" s="33" t="s">
        <v>882</v>
      </c>
      <c r="M520" s="33" t="s">
        <v>877</v>
      </c>
      <c r="N520" s="33">
        <v>2</v>
      </c>
      <c r="O520" s="35">
        <v>2.2800000000000001E-2</v>
      </c>
      <c r="P520" s="34" t="s">
        <v>1148</v>
      </c>
    </row>
    <row r="521" spans="1:16" s="33" customFormat="1">
      <c r="A521" s="32">
        <v>38584</v>
      </c>
      <c r="B521" s="33" t="s">
        <v>1228</v>
      </c>
      <c r="C521" s="33" t="s">
        <v>1231</v>
      </c>
      <c r="D521" s="34">
        <v>2</v>
      </c>
      <c r="E521" s="37">
        <v>56</v>
      </c>
      <c r="F521" s="33" t="s">
        <v>1188</v>
      </c>
      <c r="G521" s="33" t="s">
        <v>1010</v>
      </c>
      <c r="H521" s="33" t="s">
        <v>1378</v>
      </c>
      <c r="I521" s="33" t="s">
        <v>1379</v>
      </c>
      <c r="J521" s="33" t="s">
        <v>1380</v>
      </c>
      <c r="K521" s="33" t="s">
        <v>1381</v>
      </c>
      <c r="L521" s="33" t="s">
        <v>882</v>
      </c>
      <c r="M521" s="33" t="s">
        <v>877</v>
      </c>
      <c r="N521" s="33">
        <v>2</v>
      </c>
      <c r="O521" s="35">
        <v>5.0599999999999999E-2</v>
      </c>
      <c r="P521" s="34" t="s">
        <v>1148</v>
      </c>
    </row>
    <row r="522" spans="1:16" s="33" customFormat="1">
      <c r="A522" s="32">
        <v>38535</v>
      </c>
      <c r="B522" s="33" t="s">
        <v>1224</v>
      </c>
      <c r="C522" s="33" t="s">
        <v>1225</v>
      </c>
      <c r="D522" s="34">
        <v>3</v>
      </c>
      <c r="E522" s="37">
        <v>3</v>
      </c>
      <c r="F522" s="33" t="s">
        <v>1073</v>
      </c>
      <c r="G522" s="33" t="s">
        <v>1026</v>
      </c>
      <c r="H522" s="33" t="s">
        <v>1515</v>
      </c>
      <c r="K522" s="33" t="s">
        <v>1417</v>
      </c>
      <c r="L522" s="33" t="s">
        <v>882</v>
      </c>
      <c r="M522" s="33" t="s">
        <v>877</v>
      </c>
      <c r="N522" s="33">
        <v>49</v>
      </c>
      <c r="O522" s="35">
        <v>4.2900000000000001E-2</v>
      </c>
      <c r="P522" s="34" t="s">
        <v>1148</v>
      </c>
    </row>
    <row r="523" spans="1:16" s="33" customFormat="1">
      <c r="A523" s="32">
        <v>38534</v>
      </c>
      <c r="B523" s="33" t="s">
        <v>1224</v>
      </c>
      <c r="C523" s="33" t="s">
        <v>1227</v>
      </c>
      <c r="D523" s="34">
        <v>12</v>
      </c>
      <c r="E523" s="37">
        <v>42</v>
      </c>
      <c r="F523" s="33" t="s">
        <v>951</v>
      </c>
      <c r="G523" s="33" t="s">
        <v>1140</v>
      </c>
      <c r="H523" s="33" t="s">
        <v>1638</v>
      </c>
      <c r="I523" s="33" t="s">
        <v>1166</v>
      </c>
      <c r="J523" s="33" t="s">
        <v>1432</v>
      </c>
      <c r="L523" s="33" t="s">
        <v>882</v>
      </c>
      <c r="M523" s="33" t="s">
        <v>877</v>
      </c>
      <c r="N523" s="33">
        <v>14</v>
      </c>
      <c r="O523" s="35">
        <v>4.53E-2</v>
      </c>
      <c r="P523" s="34" t="s">
        <v>1148</v>
      </c>
    </row>
    <row r="524" spans="1:16" s="33" customFormat="1">
      <c r="A524" s="32">
        <v>38584</v>
      </c>
      <c r="B524" s="33" t="s">
        <v>1228</v>
      </c>
      <c r="C524" s="33" t="s">
        <v>1231</v>
      </c>
      <c r="D524" s="34">
        <v>1</v>
      </c>
      <c r="E524" s="37">
        <v>55</v>
      </c>
      <c r="F524" s="33" t="s">
        <v>976</v>
      </c>
      <c r="G524" s="33" t="s">
        <v>962</v>
      </c>
      <c r="H524" s="33" t="s">
        <v>1603</v>
      </c>
      <c r="I524" s="33" t="s">
        <v>1604</v>
      </c>
      <c r="J524" s="33" t="s">
        <v>1605</v>
      </c>
      <c r="K524" s="33" t="s">
        <v>1606</v>
      </c>
      <c r="L524" s="33" t="s">
        <v>882</v>
      </c>
      <c r="M524" s="33" t="s">
        <v>877</v>
      </c>
      <c r="N524" s="33">
        <v>3</v>
      </c>
      <c r="O524" s="35">
        <v>2.5899999999999999E-2</v>
      </c>
      <c r="P524" s="34" t="s">
        <v>1148</v>
      </c>
    </row>
    <row r="525" spans="1:16" s="33" customFormat="1">
      <c r="A525" s="32">
        <v>38584</v>
      </c>
      <c r="B525" s="33" t="s">
        <v>1228</v>
      </c>
      <c r="C525" s="33" t="s">
        <v>1231</v>
      </c>
      <c r="D525" s="34">
        <v>3</v>
      </c>
      <c r="E525" s="37">
        <v>57</v>
      </c>
      <c r="F525" s="33" t="s">
        <v>1182</v>
      </c>
      <c r="G525" s="33" t="s">
        <v>962</v>
      </c>
      <c r="H525" s="33" t="s">
        <v>1603</v>
      </c>
      <c r="I525" s="33" t="s">
        <v>1604</v>
      </c>
      <c r="J525" s="33" t="s">
        <v>1605</v>
      </c>
      <c r="K525" s="33" t="s">
        <v>1606</v>
      </c>
      <c r="L525" s="33" t="s">
        <v>882</v>
      </c>
      <c r="M525" s="33" t="s">
        <v>877</v>
      </c>
      <c r="N525" s="33">
        <v>4</v>
      </c>
      <c r="O525" s="35">
        <v>0.1079</v>
      </c>
      <c r="P525" s="34" t="s">
        <v>1148</v>
      </c>
    </row>
    <row r="526" spans="1:16" s="33" customFormat="1">
      <c r="A526" s="32">
        <v>38586</v>
      </c>
      <c r="B526" s="33" t="s">
        <v>1228</v>
      </c>
      <c r="C526" s="33" t="s">
        <v>1231</v>
      </c>
      <c r="D526" s="34">
        <v>9</v>
      </c>
      <c r="E526" s="37">
        <v>63</v>
      </c>
      <c r="F526" s="33" t="s">
        <v>1181</v>
      </c>
      <c r="G526" s="33" t="s">
        <v>962</v>
      </c>
      <c r="H526" s="33" t="s">
        <v>1603</v>
      </c>
      <c r="I526" s="33" t="s">
        <v>1604</v>
      </c>
      <c r="J526" s="33" t="s">
        <v>1605</v>
      </c>
      <c r="K526" s="33" t="s">
        <v>1606</v>
      </c>
      <c r="L526" s="33" t="s">
        <v>882</v>
      </c>
      <c r="M526" s="33" t="s">
        <v>877</v>
      </c>
      <c r="N526" s="33">
        <v>6</v>
      </c>
      <c r="O526" s="35">
        <v>5.8700000000000002E-2</v>
      </c>
      <c r="P526" s="34" t="s">
        <v>1148</v>
      </c>
    </row>
    <row r="527" spans="1:16" s="33" customFormat="1">
      <c r="A527" s="32">
        <v>38583</v>
      </c>
      <c r="B527" s="33" t="s">
        <v>1228</v>
      </c>
      <c r="C527" s="33" t="s">
        <v>1232</v>
      </c>
      <c r="D527" s="34">
        <v>11</v>
      </c>
      <c r="E527" s="37">
        <v>76</v>
      </c>
      <c r="F527" s="33" t="s">
        <v>1233</v>
      </c>
      <c r="G527" s="33" t="s">
        <v>962</v>
      </c>
      <c r="H527" s="33" t="s">
        <v>1603</v>
      </c>
      <c r="I527" s="33" t="s">
        <v>1604</v>
      </c>
      <c r="J527" s="33" t="s">
        <v>1605</v>
      </c>
      <c r="K527" s="33" t="s">
        <v>1606</v>
      </c>
      <c r="L527" s="33" t="s">
        <v>882</v>
      </c>
      <c r="M527" s="33" t="s">
        <v>877</v>
      </c>
      <c r="N527" s="33">
        <v>1</v>
      </c>
      <c r="O527" s="35">
        <v>9.1999999999999998E-3</v>
      </c>
      <c r="P527" s="34" t="s">
        <v>1148</v>
      </c>
    </row>
    <row r="528" spans="1:16" s="33" customFormat="1">
      <c r="A528" s="32">
        <v>38583</v>
      </c>
      <c r="B528" s="33" t="s">
        <v>1228</v>
      </c>
      <c r="C528" s="33" t="s">
        <v>1232</v>
      </c>
      <c r="D528" s="34">
        <v>12</v>
      </c>
      <c r="E528" s="37">
        <v>77</v>
      </c>
      <c r="F528" s="33" t="s">
        <v>1234</v>
      </c>
      <c r="G528" s="33" t="s">
        <v>962</v>
      </c>
      <c r="H528" s="33" t="s">
        <v>1603</v>
      </c>
      <c r="I528" s="33" t="s">
        <v>1604</v>
      </c>
      <c r="J528" s="33" t="s">
        <v>1605</v>
      </c>
      <c r="K528" s="33" t="s">
        <v>1606</v>
      </c>
      <c r="L528" s="33" t="s">
        <v>882</v>
      </c>
      <c r="M528" s="33" t="s">
        <v>877</v>
      </c>
      <c r="N528" s="33">
        <v>7</v>
      </c>
      <c r="O528" s="35">
        <v>1.9599999999999999E-2</v>
      </c>
      <c r="P528" s="34" t="s">
        <v>1148</v>
      </c>
    </row>
    <row r="529" spans="1:16" s="33" customFormat="1">
      <c r="A529" s="32">
        <v>38583</v>
      </c>
      <c r="B529" s="33" t="s">
        <v>1228</v>
      </c>
      <c r="C529" s="33" t="s">
        <v>1232</v>
      </c>
      <c r="D529" s="34">
        <v>13</v>
      </c>
      <c r="E529" s="37">
        <v>78</v>
      </c>
      <c r="F529" s="33" t="s">
        <v>1235</v>
      </c>
      <c r="G529" s="33" t="s">
        <v>962</v>
      </c>
      <c r="H529" s="33" t="s">
        <v>1603</v>
      </c>
      <c r="I529" s="33" t="s">
        <v>1604</v>
      </c>
      <c r="J529" s="33" t="s">
        <v>1605</v>
      </c>
      <c r="K529" s="33" t="s">
        <v>1606</v>
      </c>
      <c r="L529" s="33" t="s">
        <v>882</v>
      </c>
      <c r="M529" s="33" t="s">
        <v>877</v>
      </c>
      <c r="N529" s="33">
        <v>70</v>
      </c>
      <c r="O529" s="35">
        <v>0.40310000000000001</v>
      </c>
      <c r="P529" s="34" t="s">
        <v>1148</v>
      </c>
    </row>
    <row r="530" spans="1:16" s="33" customFormat="1">
      <c r="A530" s="32">
        <v>38532</v>
      </c>
      <c r="B530" s="33" t="s">
        <v>1224</v>
      </c>
      <c r="C530" s="33" t="s">
        <v>1226</v>
      </c>
      <c r="D530" s="34">
        <v>1</v>
      </c>
      <c r="E530" s="37">
        <v>13</v>
      </c>
      <c r="F530" s="33" t="s">
        <v>888</v>
      </c>
      <c r="G530" s="33" t="s">
        <v>1098</v>
      </c>
      <c r="K530" s="33" t="s">
        <v>1549</v>
      </c>
      <c r="L530" s="33" t="s">
        <v>882</v>
      </c>
      <c r="M530" s="33" t="s">
        <v>877</v>
      </c>
      <c r="N530" s="33">
        <v>1</v>
      </c>
      <c r="O530" s="35">
        <v>5.5999999999999999E-3</v>
      </c>
      <c r="P530" s="34" t="s">
        <v>1148</v>
      </c>
    </row>
    <row r="531" spans="1:16" s="33" customFormat="1">
      <c r="A531" s="32">
        <v>38535</v>
      </c>
      <c r="B531" s="33" t="s">
        <v>1224</v>
      </c>
      <c r="C531" s="33" t="s">
        <v>1225</v>
      </c>
      <c r="D531" s="34">
        <v>1</v>
      </c>
      <c r="E531" s="37">
        <v>1</v>
      </c>
      <c r="F531" s="33" t="s">
        <v>888</v>
      </c>
      <c r="G531" s="33" t="s">
        <v>1026</v>
      </c>
      <c r="K531" s="33" t="s">
        <v>1417</v>
      </c>
      <c r="L531" s="33" t="s">
        <v>882</v>
      </c>
      <c r="M531" s="33" t="s">
        <v>877</v>
      </c>
      <c r="N531" s="33">
        <v>43</v>
      </c>
      <c r="O531" s="35">
        <v>7.8399999999999997E-2</v>
      </c>
      <c r="P531" s="34" t="s">
        <v>1148</v>
      </c>
    </row>
    <row r="532" spans="1:16" s="33" customFormat="1">
      <c r="A532" s="32">
        <v>38535</v>
      </c>
      <c r="B532" s="33" t="s">
        <v>1224</v>
      </c>
      <c r="C532" s="33" t="s">
        <v>1225</v>
      </c>
      <c r="D532" s="34">
        <v>2</v>
      </c>
      <c r="E532" s="37">
        <v>2</v>
      </c>
      <c r="F532" s="33" t="s">
        <v>1074</v>
      </c>
      <c r="G532" s="33" t="s">
        <v>1026</v>
      </c>
      <c r="K532" s="33" t="s">
        <v>1417</v>
      </c>
      <c r="L532" s="33" t="s">
        <v>882</v>
      </c>
      <c r="M532" s="33" t="s">
        <v>877</v>
      </c>
      <c r="N532" s="33">
        <v>42</v>
      </c>
      <c r="O532" s="35">
        <v>4.6199999999999998E-2</v>
      </c>
      <c r="P532" s="34" t="s">
        <v>1148</v>
      </c>
    </row>
    <row r="533" spans="1:16" s="33" customFormat="1">
      <c r="A533" s="32">
        <v>38535</v>
      </c>
      <c r="B533" s="33" t="s">
        <v>1224</v>
      </c>
      <c r="C533" s="33" t="s">
        <v>1225</v>
      </c>
      <c r="D533" s="34">
        <v>4</v>
      </c>
      <c r="E533" s="37">
        <v>4</v>
      </c>
      <c r="F533" s="33" t="s">
        <v>845</v>
      </c>
      <c r="G533" s="33" t="s">
        <v>1026</v>
      </c>
      <c r="K533" s="33" t="s">
        <v>1417</v>
      </c>
      <c r="L533" s="33" t="s">
        <v>882</v>
      </c>
      <c r="M533" s="33" t="s">
        <v>877</v>
      </c>
      <c r="N533" s="33">
        <v>45</v>
      </c>
      <c r="O533" s="35">
        <v>4.87E-2</v>
      </c>
      <c r="P533" s="34" t="s">
        <v>1148</v>
      </c>
    </row>
    <row r="534" spans="1:16" s="33" customFormat="1">
      <c r="A534" s="32">
        <v>38535</v>
      </c>
      <c r="B534" s="33" t="s">
        <v>1224</v>
      </c>
      <c r="C534" s="33" t="s">
        <v>1225</v>
      </c>
      <c r="D534" s="34">
        <v>5</v>
      </c>
      <c r="E534" s="37">
        <v>5</v>
      </c>
      <c r="F534" s="33" t="s">
        <v>1089</v>
      </c>
      <c r="G534" s="33" t="s">
        <v>1026</v>
      </c>
      <c r="K534" s="33" t="s">
        <v>1417</v>
      </c>
      <c r="L534" s="33" t="s">
        <v>882</v>
      </c>
      <c r="M534" s="33" t="s">
        <v>877</v>
      </c>
      <c r="N534" s="33">
        <v>7</v>
      </c>
      <c r="O534" s="35">
        <v>0.01</v>
      </c>
      <c r="P534" s="34" t="s">
        <v>1148</v>
      </c>
    </row>
    <row r="535" spans="1:16" s="33" customFormat="1">
      <c r="A535" s="32">
        <v>38535</v>
      </c>
      <c r="B535" s="33" t="s">
        <v>1224</v>
      </c>
      <c r="C535" s="33" t="s">
        <v>1225</v>
      </c>
      <c r="D535" s="34">
        <v>6</v>
      </c>
      <c r="E535" s="37">
        <v>6</v>
      </c>
      <c r="F535" s="33" t="s">
        <v>1091</v>
      </c>
      <c r="G535" s="33" t="s">
        <v>1026</v>
      </c>
      <c r="K535" s="33" t="s">
        <v>1417</v>
      </c>
      <c r="L535" s="33" t="s">
        <v>882</v>
      </c>
      <c r="M535" s="33" t="s">
        <v>877</v>
      </c>
      <c r="N535" s="33">
        <v>32</v>
      </c>
      <c r="O535" s="35">
        <v>4.3999999999999997E-2</v>
      </c>
      <c r="P535" s="34" t="s">
        <v>1148</v>
      </c>
    </row>
    <row r="536" spans="1:16" s="33" customFormat="1">
      <c r="A536" s="32">
        <v>38532</v>
      </c>
      <c r="B536" s="33" t="s">
        <v>1224</v>
      </c>
      <c r="C536" s="33" t="s">
        <v>1226</v>
      </c>
      <c r="D536" s="34">
        <v>1</v>
      </c>
      <c r="E536" s="37">
        <v>13</v>
      </c>
      <c r="F536" s="33" t="s">
        <v>888</v>
      </c>
      <c r="G536" s="33" t="s">
        <v>1026</v>
      </c>
      <c r="K536" s="33" t="s">
        <v>1417</v>
      </c>
      <c r="L536" s="33" t="s">
        <v>882</v>
      </c>
      <c r="M536" s="33" t="s">
        <v>877</v>
      </c>
      <c r="N536" s="33">
        <v>27</v>
      </c>
      <c r="O536" s="35">
        <v>0.1125</v>
      </c>
      <c r="P536" s="34" t="s">
        <v>1148</v>
      </c>
    </row>
    <row r="537" spans="1:16" s="33" customFormat="1">
      <c r="A537" s="32">
        <v>38532</v>
      </c>
      <c r="B537" s="33" t="s">
        <v>1224</v>
      </c>
      <c r="C537" s="33" t="s">
        <v>1226</v>
      </c>
      <c r="D537" s="34">
        <v>2</v>
      </c>
      <c r="E537" s="37">
        <v>14</v>
      </c>
      <c r="F537" s="33" t="s">
        <v>1074</v>
      </c>
      <c r="G537" s="33" t="s">
        <v>1026</v>
      </c>
      <c r="K537" s="33" t="s">
        <v>1417</v>
      </c>
      <c r="L537" s="33" t="s">
        <v>882</v>
      </c>
      <c r="M537" s="33" t="s">
        <v>877</v>
      </c>
      <c r="N537" s="33">
        <v>50</v>
      </c>
      <c r="O537" s="35">
        <v>0.114</v>
      </c>
      <c r="P537" s="34" t="s">
        <v>1148</v>
      </c>
    </row>
    <row r="538" spans="1:16" s="33" customFormat="1">
      <c r="A538" s="32">
        <v>38533</v>
      </c>
      <c r="B538" s="33" t="s">
        <v>1224</v>
      </c>
      <c r="C538" s="33" t="s">
        <v>1226</v>
      </c>
      <c r="D538" s="34">
        <v>4</v>
      </c>
      <c r="E538" s="37">
        <v>16</v>
      </c>
      <c r="F538" s="33" t="s">
        <v>845</v>
      </c>
      <c r="G538" s="33" t="s">
        <v>1026</v>
      </c>
      <c r="K538" s="33" t="s">
        <v>1417</v>
      </c>
      <c r="L538" s="33" t="s">
        <v>882</v>
      </c>
      <c r="M538" s="33" t="s">
        <v>877</v>
      </c>
      <c r="N538" s="33">
        <v>27</v>
      </c>
      <c r="O538" s="35">
        <v>5.5300000000000002E-2</v>
      </c>
      <c r="P538" s="34" t="s">
        <v>1148</v>
      </c>
    </row>
    <row r="539" spans="1:16" s="33" customFormat="1">
      <c r="A539" s="32">
        <v>38534</v>
      </c>
      <c r="B539" s="33" t="s">
        <v>1224</v>
      </c>
      <c r="C539" s="33" t="s">
        <v>1227</v>
      </c>
      <c r="D539" s="34">
        <v>1</v>
      </c>
      <c r="E539" s="37">
        <v>31</v>
      </c>
      <c r="F539" s="33" t="s">
        <v>888</v>
      </c>
      <c r="G539" s="33" t="s">
        <v>1026</v>
      </c>
      <c r="K539" s="33" t="s">
        <v>1417</v>
      </c>
      <c r="L539" s="33" t="s">
        <v>882</v>
      </c>
      <c r="M539" s="33" t="s">
        <v>877</v>
      </c>
      <c r="N539" s="33">
        <v>38</v>
      </c>
      <c r="O539" s="35">
        <v>6.0600000000000001E-2</v>
      </c>
      <c r="P539" s="34" t="s">
        <v>1148</v>
      </c>
    </row>
    <row r="540" spans="1:16" s="33" customFormat="1">
      <c r="A540" s="32">
        <v>38534</v>
      </c>
      <c r="B540" s="33" t="s">
        <v>1224</v>
      </c>
      <c r="C540" s="33" t="s">
        <v>1227</v>
      </c>
      <c r="D540" s="34">
        <v>2</v>
      </c>
      <c r="E540" s="37">
        <v>32</v>
      </c>
      <c r="F540" s="33" t="s">
        <v>1074</v>
      </c>
      <c r="G540" s="33" t="s">
        <v>1026</v>
      </c>
      <c r="K540" s="33" t="s">
        <v>1417</v>
      </c>
      <c r="L540" s="33" t="s">
        <v>882</v>
      </c>
      <c r="M540" s="33" t="s">
        <v>877</v>
      </c>
      <c r="N540" s="33">
        <v>16</v>
      </c>
      <c r="O540" s="35">
        <v>0.1971</v>
      </c>
      <c r="P540" s="34" t="s">
        <v>1148</v>
      </c>
    </row>
    <row r="541" spans="1:16" s="33" customFormat="1">
      <c r="A541" s="32">
        <v>38534</v>
      </c>
      <c r="B541" s="33" t="s">
        <v>1224</v>
      </c>
      <c r="C541" s="33" t="s">
        <v>1227</v>
      </c>
      <c r="D541" s="34">
        <v>9</v>
      </c>
      <c r="E541" s="37">
        <v>39</v>
      </c>
      <c r="F541" s="33" t="s">
        <v>1134</v>
      </c>
      <c r="G541" s="33" t="s">
        <v>1026</v>
      </c>
      <c r="K541" s="33" t="s">
        <v>1417</v>
      </c>
      <c r="L541" s="33" t="s">
        <v>882</v>
      </c>
      <c r="M541" s="33" t="s">
        <v>877</v>
      </c>
      <c r="N541" s="33">
        <v>38</v>
      </c>
      <c r="O541" s="35">
        <v>0.1356</v>
      </c>
      <c r="P541" s="34" t="s">
        <v>1148</v>
      </c>
    </row>
    <row r="542" spans="1:16" s="33" customFormat="1">
      <c r="A542" s="32">
        <v>38534</v>
      </c>
      <c r="B542" s="33" t="s">
        <v>1224</v>
      </c>
      <c r="C542" s="33" t="s">
        <v>1227</v>
      </c>
      <c r="D542" s="34">
        <v>10</v>
      </c>
      <c r="E542" s="37">
        <v>40</v>
      </c>
      <c r="F542" s="33" t="s">
        <v>1138</v>
      </c>
      <c r="G542" s="33" t="s">
        <v>1026</v>
      </c>
      <c r="K542" s="33" t="s">
        <v>1417</v>
      </c>
      <c r="L542" s="33" t="s">
        <v>882</v>
      </c>
      <c r="M542" s="33" t="s">
        <v>877</v>
      </c>
      <c r="N542" s="33">
        <v>40</v>
      </c>
      <c r="O542" s="35">
        <v>6.5299999999999997E-2</v>
      </c>
      <c r="P542" s="34" t="s">
        <v>1148</v>
      </c>
    </row>
    <row r="543" spans="1:16" s="33" customFormat="1">
      <c r="A543" s="32">
        <v>38534</v>
      </c>
      <c r="B543" s="33" t="s">
        <v>1224</v>
      </c>
      <c r="C543" s="33" t="s">
        <v>1227</v>
      </c>
      <c r="D543" s="34">
        <v>12</v>
      </c>
      <c r="E543" s="37">
        <v>42</v>
      </c>
      <c r="F543" s="33" t="s">
        <v>951</v>
      </c>
      <c r="G543" s="33" t="s">
        <v>1026</v>
      </c>
      <c r="K543" s="33" t="s">
        <v>1417</v>
      </c>
      <c r="L543" s="33" t="s">
        <v>882</v>
      </c>
      <c r="M543" s="33" t="s">
        <v>877</v>
      </c>
      <c r="N543" s="33">
        <v>25</v>
      </c>
      <c r="O543" s="35">
        <v>0.32779999999999998</v>
      </c>
      <c r="P543" s="34" t="s">
        <v>1148</v>
      </c>
    </row>
    <row r="544" spans="1:16" s="33" customFormat="1">
      <c r="A544" s="32">
        <v>38534</v>
      </c>
      <c r="B544" s="33" t="s">
        <v>1224</v>
      </c>
      <c r="C544" s="33" t="s">
        <v>1227</v>
      </c>
      <c r="D544" s="34">
        <v>13</v>
      </c>
      <c r="E544" s="37">
        <v>43</v>
      </c>
      <c r="F544" s="33" t="s">
        <v>954</v>
      </c>
      <c r="G544" s="33" t="s">
        <v>1026</v>
      </c>
      <c r="K544" s="33" t="s">
        <v>1417</v>
      </c>
      <c r="L544" s="33" t="s">
        <v>882</v>
      </c>
      <c r="M544" s="33" t="s">
        <v>877</v>
      </c>
      <c r="N544" s="33">
        <v>3</v>
      </c>
      <c r="O544" s="35">
        <v>7.0000000000000001E-3</v>
      </c>
      <c r="P544" s="34" t="s">
        <v>1148</v>
      </c>
    </row>
    <row r="545" spans="1:16" s="33" customFormat="1">
      <c r="A545" s="32">
        <v>38583</v>
      </c>
      <c r="B545" s="33" t="s">
        <v>1228</v>
      </c>
      <c r="C545" s="33" t="s">
        <v>1229</v>
      </c>
      <c r="D545" s="34">
        <v>2</v>
      </c>
      <c r="E545" s="37">
        <v>47</v>
      </c>
      <c r="F545" s="33" t="s">
        <v>1230</v>
      </c>
      <c r="G545" s="33" t="s">
        <v>1026</v>
      </c>
      <c r="K545" s="33" t="s">
        <v>1417</v>
      </c>
      <c r="L545" s="33" t="s">
        <v>882</v>
      </c>
      <c r="M545" s="33" t="s">
        <v>877</v>
      </c>
      <c r="N545" s="33">
        <v>9</v>
      </c>
      <c r="O545" s="35">
        <v>2.0899999999999998E-2</v>
      </c>
      <c r="P545" s="34" t="s">
        <v>1148</v>
      </c>
    </row>
    <row r="546" spans="1:16" s="33" customFormat="1">
      <c r="A546" s="32">
        <v>38585</v>
      </c>
      <c r="B546" s="33" t="s">
        <v>1228</v>
      </c>
      <c r="C546" s="33" t="s">
        <v>1229</v>
      </c>
      <c r="D546" s="34">
        <v>5</v>
      </c>
      <c r="E546" s="37">
        <v>50</v>
      </c>
      <c r="F546" s="33" t="s">
        <v>1200</v>
      </c>
      <c r="G546" s="33" t="s">
        <v>1026</v>
      </c>
      <c r="K546" s="33" t="s">
        <v>1417</v>
      </c>
      <c r="L546" s="33" t="s">
        <v>882</v>
      </c>
      <c r="M546" s="33" t="s">
        <v>877</v>
      </c>
      <c r="N546" s="33">
        <v>10</v>
      </c>
      <c r="O546" s="35">
        <v>2.7699999999999836E-2</v>
      </c>
      <c r="P546" s="34" t="s">
        <v>1148</v>
      </c>
    </row>
    <row r="547" spans="1:16" s="33" customFormat="1">
      <c r="A547" s="32">
        <v>38585</v>
      </c>
      <c r="B547" s="33" t="s">
        <v>1228</v>
      </c>
      <c r="C547" s="33" t="s">
        <v>1229</v>
      </c>
      <c r="D547" s="34">
        <v>6</v>
      </c>
      <c r="E547" s="37">
        <v>51</v>
      </c>
      <c r="F547" s="33" t="s">
        <v>1194</v>
      </c>
      <c r="G547" s="33" t="s">
        <v>1026</v>
      </c>
      <c r="K547" s="33" t="s">
        <v>1417</v>
      </c>
      <c r="L547" s="33" t="s">
        <v>882</v>
      </c>
      <c r="M547" s="33" t="s">
        <v>877</v>
      </c>
      <c r="N547" s="33">
        <v>3</v>
      </c>
      <c r="O547" s="35">
        <v>8.90000000000013E-3</v>
      </c>
      <c r="P547" s="34" t="s">
        <v>1148</v>
      </c>
    </row>
    <row r="548" spans="1:16" s="33" customFormat="1">
      <c r="A548" s="32">
        <v>38585</v>
      </c>
      <c r="B548" s="33" t="s">
        <v>1228</v>
      </c>
      <c r="C548" s="33" t="s">
        <v>1229</v>
      </c>
      <c r="D548" s="34">
        <v>8</v>
      </c>
      <c r="E548" s="37">
        <v>53</v>
      </c>
      <c r="F548" s="33" t="s">
        <v>1202</v>
      </c>
      <c r="G548" s="33" t="s">
        <v>1026</v>
      </c>
      <c r="K548" s="33" t="s">
        <v>1417</v>
      </c>
      <c r="L548" s="33" t="s">
        <v>882</v>
      </c>
      <c r="M548" s="33" t="s">
        <v>877</v>
      </c>
      <c r="N548" s="33">
        <v>3</v>
      </c>
      <c r="O548" s="35">
        <v>3.0999999999998806E-3</v>
      </c>
      <c r="P548" s="34" t="s">
        <v>1148</v>
      </c>
    </row>
    <row r="549" spans="1:16" s="33" customFormat="1">
      <c r="A549" s="32">
        <v>38585</v>
      </c>
      <c r="B549" s="33" t="s">
        <v>1228</v>
      </c>
      <c r="C549" s="33" t="s">
        <v>1229</v>
      </c>
      <c r="D549" s="34">
        <v>9</v>
      </c>
      <c r="E549" s="37">
        <v>54</v>
      </c>
      <c r="F549" s="33" t="s">
        <v>1207</v>
      </c>
      <c r="G549" s="33" t="s">
        <v>1026</v>
      </c>
      <c r="K549" s="33" t="s">
        <v>1417</v>
      </c>
      <c r="L549" s="33" t="s">
        <v>882</v>
      </c>
      <c r="M549" s="33" t="s">
        <v>877</v>
      </c>
      <c r="N549" s="33">
        <v>9</v>
      </c>
      <c r="O549" s="35">
        <v>2.5999999999999999E-2</v>
      </c>
      <c r="P549" s="34" t="s">
        <v>1148</v>
      </c>
    </row>
    <row r="550" spans="1:16" s="33" customFormat="1">
      <c r="A550" s="32">
        <v>38584</v>
      </c>
      <c r="B550" s="33" t="s">
        <v>1228</v>
      </c>
      <c r="C550" s="33" t="s">
        <v>1231</v>
      </c>
      <c r="D550" s="34">
        <v>1</v>
      </c>
      <c r="E550" s="37">
        <v>55</v>
      </c>
      <c r="F550" s="33" t="s">
        <v>976</v>
      </c>
      <c r="G550" s="33" t="s">
        <v>1026</v>
      </c>
      <c r="K550" s="33" t="s">
        <v>1417</v>
      </c>
      <c r="L550" s="33" t="s">
        <v>882</v>
      </c>
      <c r="M550" s="33" t="s">
        <v>877</v>
      </c>
      <c r="N550" s="33">
        <v>12</v>
      </c>
      <c r="O550" s="35">
        <v>5.7799999999999997E-2</v>
      </c>
      <c r="P550" s="34" t="s">
        <v>1148</v>
      </c>
    </row>
    <row r="551" spans="1:16" s="33" customFormat="1">
      <c r="A551" s="32">
        <v>38584</v>
      </c>
      <c r="B551" s="33" t="s">
        <v>1228</v>
      </c>
      <c r="C551" s="33" t="s">
        <v>1231</v>
      </c>
      <c r="D551" s="34">
        <v>2</v>
      </c>
      <c r="E551" s="37">
        <v>56</v>
      </c>
      <c r="F551" s="33" t="s">
        <v>1188</v>
      </c>
      <c r="G551" s="33" t="s">
        <v>1026</v>
      </c>
      <c r="K551" s="33" t="s">
        <v>1417</v>
      </c>
      <c r="L551" s="33" t="s">
        <v>882</v>
      </c>
      <c r="M551" s="33" t="s">
        <v>877</v>
      </c>
      <c r="N551" s="33">
        <v>28</v>
      </c>
      <c r="O551" s="35">
        <v>6.54E-2</v>
      </c>
      <c r="P551" s="34" t="s">
        <v>1148</v>
      </c>
    </row>
    <row r="552" spans="1:16" s="33" customFormat="1">
      <c r="A552" s="32">
        <v>38584</v>
      </c>
      <c r="B552" s="33" t="s">
        <v>1228</v>
      </c>
      <c r="C552" s="33" t="s">
        <v>1231</v>
      </c>
      <c r="D552" s="34">
        <v>3</v>
      </c>
      <c r="E552" s="37">
        <v>57</v>
      </c>
      <c r="F552" s="33" t="s">
        <v>1182</v>
      </c>
      <c r="G552" s="33" t="s">
        <v>1026</v>
      </c>
      <c r="K552" s="33" t="s">
        <v>1417</v>
      </c>
      <c r="L552" s="33" t="s">
        <v>882</v>
      </c>
      <c r="M552" s="33" t="s">
        <v>877</v>
      </c>
      <c r="N552" s="33">
        <v>7</v>
      </c>
      <c r="O552" s="35">
        <v>0.13139999999999999</v>
      </c>
      <c r="P552" s="34" t="s">
        <v>1148</v>
      </c>
    </row>
    <row r="553" spans="1:16" s="33" customFormat="1">
      <c r="A553" s="32">
        <v>38584</v>
      </c>
      <c r="B553" s="33" t="s">
        <v>1228</v>
      </c>
      <c r="C553" s="33" t="s">
        <v>1231</v>
      </c>
      <c r="D553" s="34">
        <v>4</v>
      </c>
      <c r="E553" s="37">
        <v>58</v>
      </c>
      <c r="F553" s="33" t="s">
        <v>1190</v>
      </c>
      <c r="G553" s="33" t="s">
        <v>1026</v>
      </c>
      <c r="K553" s="33" t="s">
        <v>1417</v>
      </c>
      <c r="L553" s="33" t="s">
        <v>882</v>
      </c>
      <c r="M553" s="33" t="s">
        <v>877</v>
      </c>
      <c r="N553" s="33">
        <v>12</v>
      </c>
      <c r="O553" s="35">
        <v>5.4999999999999997E-3</v>
      </c>
      <c r="P553" s="34" t="s">
        <v>1148</v>
      </c>
    </row>
    <row r="554" spans="1:16" s="33" customFormat="1">
      <c r="A554" s="32">
        <v>38581</v>
      </c>
      <c r="B554" s="33" t="s">
        <v>1228</v>
      </c>
      <c r="C554" s="33" t="s">
        <v>1232</v>
      </c>
      <c r="D554" s="34">
        <v>4</v>
      </c>
      <c r="E554" s="37">
        <v>69</v>
      </c>
      <c r="F554" s="33" t="s">
        <v>1222</v>
      </c>
      <c r="G554" s="33" t="s">
        <v>1026</v>
      </c>
      <c r="K554" s="33" t="s">
        <v>1417</v>
      </c>
      <c r="L554" s="33" t="s">
        <v>882</v>
      </c>
      <c r="M554" s="33" t="s">
        <v>877</v>
      </c>
      <c r="N554" s="33">
        <v>10</v>
      </c>
      <c r="O554" s="35">
        <v>1.9400000000000001E-2</v>
      </c>
      <c r="P554" s="34" t="s">
        <v>1148</v>
      </c>
    </row>
    <row r="555" spans="1:16" s="33" customFormat="1">
      <c r="A555" s="32">
        <v>38581</v>
      </c>
      <c r="B555" s="33" t="s">
        <v>1228</v>
      </c>
      <c r="C555" s="33" t="s">
        <v>1232</v>
      </c>
      <c r="D555" s="34">
        <v>5</v>
      </c>
      <c r="E555" s="37">
        <v>70</v>
      </c>
      <c r="F555" s="33" t="s">
        <v>1217</v>
      </c>
      <c r="G555" s="33" t="s">
        <v>1026</v>
      </c>
      <c r="K555" s="33" t="s">
        <v>1417</v>
      </c>
      <c r="L555" s="33" t="s">
        <v>882</v>
      </c>
      <c r="M555" s="33" t="s">
        <v>877</v>
      </c>
      <c r="N555" s="33">
        <v>1</v>
      </c>
      <c r="O555" s="35">
        <v>0</v>
      </c>
      <c r="P555" s="34" t="s">
        <v>1148</v>
      </c>
    </row>
    <row r="556" spans="1:16" s="33" customFormat="1">
      <c r="A556" s="32">
        <v>38581</v>
      </c>
      <c r="B556" s="33" t="s">
        <v>1228</v>
      </c>
      <c r="C556" s="33" t="s">
        <v>1232</v>
      </c>
      <c r="D556" s="34">
        <v>6</v>
      </c>
      <c r="E556" s="37">
        <v>71</v>
      </c>
      <c r="F556" s="33" t="s">
        <v>1220</v>
      </c>
      <c r="G556" s="33" t="s">
        <v>1026</v>
      </c>
      <c r="K556" s="33" t="s">
        <v>1417</v>
      </c>
      <c r="L556" s="33" t="s">
        <v>882</v>
      </c>
      <c r="M556" s="33" t="s">
        <v>877</v>
      </c>
      <c r="N556" s="33">
        <v>6</v>
      </c>
      <c r="O556" s="35">
        <v>0.504</v>
      </c>
      <c r="P556" s="34" t="s">
        <v>1148</v>
      </c>
    </row>
    <row r="557" spans="1:16" s="33" customFormat="1">
      <c r="A557" s="32">
        <v>38583</v>
      </c>
      <c r="B557" s="33" t="s">
        <v>1228</v>
      </c>
      <c r="C557" s="33" t="s">
        <v>1232</v>
      </c>
      <c r="D557" s="34">
        <v>11</v>
      </c>
      <c r="E557" s="37">
        <v>76</v>
      </c>
      <c r="F557" s="33" t="s">
        <v>1233</v>
      </c>
      <c r="G557" s="33" t="s">
        <v>1026</v>
      </c>
      <c r="K557" s="33" t="s">
        <v>1417</v>
      </c>
      <c r="L557" s="33" t="s">
        <v>882</v>
      </c>
      <c r="M557" s="33" t="s">
        <v>877</v>
      </c>
      <c r="N557" s="33">
        <v>8</v>
      </c>
      <c r="O557" s="35">
        <v>1.11E-2</v>
      </c>
      <c r="P557" s="34" t="s">
        <v>1148</v>
      </c>
    </row>
    <row r="558" spans="1:16" s="33" customFormat="1">
      <c r="A558" s="32">
        <v>38583</v>
      </c>
      <c r="B558" s="33" t="s">
        <v>1228</v>
      </c>
      <c r="C558" s="33" t="s">
        <v>1232</v>
      </c>
      <c r="D558" s="34">
        <v>12</v>
      </c>
      <c r="E558" s="37">
        <v>77</v>
      </c>
      <c r="F558" s="33" t="s">
        <v>1234</v>
      </c>
      <c r="G558" s="33" t="s">
        <v>1026</v>
      </c>
      <c r="K558" s="33" t="s">
        <v>1417</v>
      </c>
      <c r="L558" s="33" t="s">
        <v>882</v>
      </c>
      <c r="M558" s="33" t="s">
        <v>877</v>
      </c>
      <c r="N558" s="33">
        <v>23</v>
      </c>
      <c r="O558" s="35">
        <v>1.38E-2</v>
      </c>
      <c r="P558" s="34" t="s">
        <v>1148</v>
      </c>
    </row>
    <row r="559" spans="1:16" s="33" customFormat="1">
      <c r="A559" s="32">
        <v>38583</v>
      </c>
      <c r="B559" s="33" t="s">
        <v>1228</v>
      </c>
      <c r="C559" s="33" t="s">
        <v>1232</v>
      </c>
      <c r="D559" s="34">
        <v>13</v>
      </c>
      <c r="E559" s="37">
        <v>78</v>
      </c>
      <c r="F559" s="33" t="s">
        <v>1235</v>
      </c>
      <c r="G559" s="33" t="s">
        <v>1026</v>
      </c>
      <c r="K559" s="33" t="s">
        <v>1417</v>
      </c>
      <c r="L559" s="33" t="s">
        <v>882</v>
      </c>
      <c r="M559" s="33" t="s">
        <v>877</v>
      </c>
      <c r="N559" s="33">
        <v>163</v>
      </c>
      <c r="O559" s="35">
        <v>0.3624</v>
      </c>
      <c r="P559" s="34" t="s">
        <v>1148</v>
      </c>
    </row>
    <row r="560" spans="1:16" s="33" customFormat="1">
      <c r="A560" s="32">
        <v>38584</v>
      </c>
      <c r="B560" s="33" t="s">
        <v>1228</v>
      </c>
      <c r="C560" s="33" t="s">
        <v>1231</v>
      </c>
      <c r="D560" s="34">
        <v>6</v>
      </c>
      <c r="E560" s="37">
        <v>60</v>
      </c>
      <c r="F560" s="33" t="s">
        <v>979</v>
      </c>
      <c r="G560" s="33" t="s">
        <v>978</v>
      </c>
      <c r="K560" s="33" t="s">
        <v>1417</v>
      </c>
      <c r="L560" s="33" t="s">
        <v>882</v>
      </c>
      <c r="M560" s="33" t="s">
        <v>877</v>
      </c>
      <c r="N560" s="33">
        <v>3</v>
      </c>
      <c r="O560" s="35">
        <v>0</v>
      </c>
      <c r="P560" s="34" t="s">
        <v>1148</v>
      </c>
    </row>
    <row r="561" spans="1:16" s="33" customFormat="1">
      <c r="A561" s="32">
        <v>38586</v>
      </c>
      <c r="B561" s="33" t="s">
        <v>1228</v>
      </c>
      <c r="C561" s="33" t="s">
        <v>1231</v>
      </c>
      <c r="D561" s="34">
        <v>9</v>
      </c>
      <c r="E561" s="37">
        <v>63</v>
      </c>
      <c r="F561" s="33" t="s">
        <v>1181</v>
      </c>
      <c r="G561" s="33" t="s">
        <v>978</v>
      </c>
      <c r="K561" s="33" t="s">
        <v>1417</v>
      </c>
      <c r="L561" s="33" t="s">
        <v>882</v>
      </c>
      <c r="M561" s="33" t="s">
        <v>877</v>
      </c>
      <c r="N561" s="33">
        <v>45</v>
      </c>
      <c r="O561" s="35">
        <v>0.223</v>
      </c>
      <c r="P561" s="34" t="s">
        <v>1148</v>
      </c>
    </row>
    <row r="562" spans="1:16" s="33" customFormat="1">
      <c r="A562" s="32">
        <v>38535</v>
      </c>
      <c r="B562" s="33" t="s">
        <v>1224</v>
      </c>
      <c r="C562" s="33" t="s">
        <v>1225</v>
      </c>
      <c r="D562" s="34">
        <v>1</v>
      </c>
      <c r="E562" s="37">
        <v>1</v>
      </c>
      <c r="F562" s="33" t="s">
        <v>888</v>
      </c>
      <c r="G562" s="33" t="s">
        <v>1035</v>
      </c>
      <c r="J562" s="33" t="s">
        <v>1432</v>
      </c>
      <c r="K562" s="33" t="s">
        <v>1433</v>
      </c>
      <c r="L562" s="33" t="s">
        <v>882</v>
      </c>
      <c r="M562" s="33" t="s">
        <v>877</v>
      </c>
      <c r="N562" s="33">
        <v>64</v>
      </c>
      <c r="O562" s="35">
        <v>8.9899999999999994E-2</v>
      </c>
      <c r="P562" s="34" t="s">
        <v>1148</v>
      </c>
    </row>
    <row r="563" spans="1:16" s="33" customFormat="1">
      <c r="A563" s="32">
        <v>38535</v>
      </c>
      <c r="B563" s="33" t="s">
        <v>1224</v>
      </c>
      <c r="C563" s="33" t="s">
        <v>1225</v>
      </c>
      <c r="D563" s="34">
        <v>2</v>
      </c>
      <c r="E563" s="37">
        <v>2</v>
      </c>
      <c r="F563" s="33" t="s">
        <v>1074</v>
      </c>
      <c r="G563" s="33" t="s">
        <v>1035</v>
      </c>
      <c r="J563" s="33" t="s">
        <v>1432</v>
      </c>
      <c r="K563" s="33" t="s">
        <v>1433</v>
      </c>
      <c r="L563" s="33" t="s">
        <v>882</v>
      </c>
      <c r="M563" s="33" t="s">
        <v>877</v>
      </c>
      <c r="N563" s="33">
        <v>21</v>
      </c>
      <c r="O563" s="35">
        <v>0.10299999999999999</v>
      </c>
      <c r="P563" s="34" t="s">
        <v>1148</v>
      </c>
    </row>
    <row r="564" spans="1:16" s="33" customFormat="1">
      <c r="A564" s="32">
        <v>38535</v>
      </c>
      <c r="B564" s="33" t="s">
        <v>1224</v>
      </c>
      <c r="C564" s="33" t="s">
        <v>1225</v>
      </c>
      <c r="D564" s="34">
        <v>3</v>
      </c>
      <c r="E564" s="37">
        <v>3</v>
      </c>
      <c r="F564" s="33" t="s">
        <v>1073</v>
      </c>
      <c r="G564" s="33" t="s">
        <v>1035</v>
      </c>
      <c r="J564" s="33" t="s">
        <v>1432</v>
      </c>
      <c r="K564" s="33" t="s">
        <v>1433</v>
      </c>
      <c r="L564" s="33" t="s">
        <v>882</v>
      </c>
      <c r="M564" s="33" t="s">
        <v>877</v>
      </c>
      <c r="N564" s="33">
        <v>91</v>
      </c>
      <c r="O564" s="35">
        <v>8.3199999999999996E-2</v>
      </c>
      <c r="P564" s="34" t="s">
        <v>1148</v>
      </c>
    </row>
    <row r="565" spans="1:16" s="33" customFormat="1">
      <c r="A565" s="32">
        <v>38535</v>
      </c>
      <c r="B565" s="33" t="s">
        <v>1224</v>
      </c>
      <c r="C565" s="33" t="s">
        <v>1225</v>
      </c>
      <c r="D565" s="34">
        <v>4</v>
      </c>
      <c r="E565" s="37">
        <v>4</v>
      </c>
      <c r="F565" s="33" t="s">
        <v>845</v>
      </c>
      <c r="G565" s="33" t="s">
        <v>1035</v>
      </c>
      <c r="J565" s="33" t="s">
        <v>1432</v>
      </c>
      <c r="K565" s="33" t="s">
        <v>1433</v>
      </c>
      <c r="L565" s="33" t="s">
        <v>882</v>
      </c>
      <c r="M565" s="33" t="s">
        <v>877</v>
      </c>
      <c r="N565" s="33">
        <v>84</v>
      </c>
      <c r="O565" s="35">
        <v>2.9399999999999999E-2</v>
      </c>
      <c r="P565" s="34" t="s">
        <v>1148</v>
      </c>
    </row>
    <row r="566" spans="1:16" s="33" customFormat="1">
      <c r="A566" s="32">
        <v>38535</v>
      </c>
      <c r="B566" s="33" t="s">
        <v>1224</v>
      </c>
      <c r="C566" s="33" t="s">
        <v>1225</v>
      </c>
      <c r="D566" s="34">
        <v>5</v>
      </c>
      <c r="E566" s="37">
        <v>5</v>
      </c>
      <c r="F566" s="33" t="s">
        <v>1089</v>
      </c>
      <c r="G566" s="33" t="s">
        <v>1035</v>
      </c>
      <c r="J566" s="33" t="s">
        <v>1432</v>
      </c>
      <c r="K566" s="33" t="s">
        <v>1433</v>
      </c>
      <c r="L566" s="33" t="s">
        <v>882</v>
      </c>
      <c r="M566" s="33" t="s">
        <v>877</v>
      </c>
      <c r="N566" s="33">
        <v>147</v>
      </c>
      <c r="O566" s="35">
        <v>6.6199999999999995E-2</v>
      </c>
      <c r="P566" s="34" t="s">
        <v>1148</v>
      </c>
    </row>
    <row r="567" spans="1:16" s="33" customFormat="1">
      <c r="A567" s="32">
        <v>38535</v>
      </c>
      <c r="B567" s="33" t="s">
        <v>1224</v>
      </c>
      <c r="C567" s="33" t="s">
        <v>1225</v>
      </c>
      <c r="D567" s="34">
        <v>6</v>
      </c>
      <c r="E567" s="37">
        <v>6</v>
      </c>
      <c r="F567" s="33" t="s">
        <v>1091</v>
      </c>
      <c r="G567" s="33" t="s">
        <v>1035</v>
      </c>
      <c r="J567" s="33" t="s">
        <v>1432</v>
      </c>
      <c r="K567" s="33" t="s">
        <v>1433</v>
      </c>
      <c r="L567" s="33" t="s">
        <v>882</v>
      </c>
      <c r="M567" s="33" t="s">
        <v>877</v>
      </c>
      <c r="N567" s="33">
        <v>77</v>
      </c>
      <c r="O567" s="35">
        <v>3.6299999999999999E-2</v>
      </c>
      <c r="P567" s="34" t="s">
        <v>1148</v>
      </c>
    </row>
    <row r="568" spans="1:16" s="33" customFormat="1">
      <c r="A568" s="32">
        <v>38532</v>
      </c>
      <c r="B568" s="33" t="s">
        <v>1224</v>
      </c>
      <c r="C568" s="33" t="s">
        <v>1226</v>
      </c>
      <c r="D568" s="34">
        <v>1</v>
      </c>
      <c r="E568" s="37">
        <v>13</v>
      </c>
      <c r="F568" s="33" t="s">
        <v>888</v>
      </c>
      <c r="G568" s="33" t="s">
        <v>1035</v>
      </c>
      <c r="J568" s="33" t="s">
        <v>1432</v>
      </c>
      <c r="K568" s="33" t="s">
        <v>1433</v>
      </c>
      <c r="L568" s="33" t="s">
        <v>882</v>
      </c>
      <c r="M568" s="33" t="s">
        <v>877</v>
      </c>
      <c r="N568" s="33">
        <v>33</v>
      </c>
      <c r="O568" s="35">
        <v>3.95E-2</v>
      </c>
      <c r="P568" s="34" t="s">
        <v>1148</v>
      </c>
    </row>
    <row r="569" spans="1:16" s="33" customFormat="1">
      <c r="A569" s="32">
        <v>38532</v>
      </c>
      <c r="B569" s="33" t="s">
        <v>1224</v>
      </c>
      <c r="C569" s="33" t="s">
        <v>1226</v>
      </c>
      <c r="D569" s="34">
        <v>2</v>
      </c>
      <c r="E569" s="37">
        <v>14</v>
      </c>
      <c r="F569" s="33" t="s">
        <v>1074</v>
      </c>
      <c r="G569" s="33" t="s">
        <v>1035</v>
      </c>
      <c r="J569" s="33" t="s">
        <v>1432</v>
      </c>
      <c r="K569" s="33" t="s">
        <v>1433</v>
      </c>
      <c r="L569" s="33" t="s">
        <v>882</v>
      </c>
      <c r="M569" s="33" t="s">
        <v>877</v>
      </c>
      <c r="N569" s="33">
        <v>76</v>
      </c>
      <c r="O569" s="35">
        <v>2.8500000000000001E-2</v>
      </c>
      <c r="P569" s="34" t="s">
        <v>1148</v>
      </c>
    </row>
    <row r="570" spans="1:16" s="33" customFormat="1">
      <c r="A570" s="32">
        <v>38533</v>
      </c>
      <c r="B570" s="33" t="s">
        <v>1224</v>
      </c>
      <c r="C570" s="33" t="s">
        <v>1226</v>
      </c>
      <c r="D570" s="34">
        <v>4</v>
      </c>
      <c r="E570" s="37">
        <v>16</v>
      </c>
      <c r="F570" s="33" t="s">
        <v>845</v>
      </c>
      <c r="G570" s="33" t="s">
        <v>1035</v>
      </c>
      <c r="J570" s="33" t="s">
        <v>1432</v>
      </c>
      <c r="K570" s="33" t="s">
        <v>1433</v>
      </c>
      <c r="L570" s="33" t="s">
        <v>882</v>
      </c>
      <c r="M570" s="33" t="s">
        <v>877</v>
      </c>
      <c r="N570" s="33">
        <v>80</v>
      </c>
      <c r="O570" s="35">
        <v>0.15429999999999999</v>
      </c>
      <c r="P570" s="34" t="s">
        <v>1148</v>
      </c>
    </row>
    <row r="571" spans="1:16" s="33" customFormat="1">
      <c r="A571" s="32">
        <v>38533</v>
      </c>
      <c r="B571" s="33" t="s">
        <v>1224</v>
      </c>
      <c r="C571" s="33" t="s">
        <v>1226</v>
      </c>
      <c r="D571" s="34">
        <v>7</v>
      </c>
      <c r="E571" s="37">
        <v>19</v>
      </c>
      <c r="F571" s="33" t="s">
        <v>1116</v>
      </c>
      <c r="G571" s="33" t="s">
        <v>1035</v>
      </c>
      <c r="J571" s="33" t="s">
        <v>1432</v>
      </c>
      <c r="K571" s="33" t="s">
        <v>1433</v>
      </c>
      <c r="L571" s="33" t="s">
        <v>882</v>
      </c>
      <c r="M571" s="33" t="s">
        <v>877</v>
      </c>
      <c r="N571" s="33">
        <v>3</v>
      </c>
      <c r="O571" s="35">
        <v>1E-4</v>
      </c>
      <c r="P571" s="34" t="s">
        <v>1148</v>
      </c>
    </row>
    <row r="572" spans="1:16" s="33" customFormat="1">
      <c r="A572" s="32">
        <v>38534</v>
      </c>
      <c r="B572" s="33" t="s">
        <v>1224</v>
      </c>
      <c r="C572" s="33" t="s">
        <v>1227</v>
      </c>
      <c r="D572" s="34">
        <v>1</v>
      </c>
      <c r="E572" s="37">
        <v>31</v>
      </c>
      <c r="F572" s="33" t="s">
        <v>888</v>
      </c>
      <c r="G572" s="33" t="s">
        <v>1035</v>
      </c>
      <c r="J572" s="33" t="s">
        <v>1432</v>
      </c>
      <c r="K572" s="33" t="s">
        <v>1433</v>
      </c>
      <c r="L572" s="33" t="s">
        <v>882</v>
      </c>
      <c r="M572" s="33" t="s">
        <v>877</v>
      </c>
      <c r="N572" s="33">
        <v>36</v>
      </c>
      <c r="O572" s="35">
        <v>0.65339999999999998</v>
      </c>
      <c r="P572" s="34" t="s">
        <v>1148</v>
      </c>
    </row>
    <row r="573" spans="1:16" s="33" customFormat="1">
      <c r="A573" s="32">
        <v>38534</v>
      </c>
      <c r="B573" s="33" t="s">
        <v>1224</v>
      </c>
      <c r="C573" s="33" t="s">
        <v>1227</v>
      </c>
      <c r="D573" s="34">
        <v>2</v>
      </c>
      <c r="E573" s="37">
        <v>32</v>
      </c>
      <c r="F573" s="33" t="s">
        <v>1074</v>
      </c>
      <c r="G573" s="33" t="s">
        <v>1035</v>
      </c>
      <c r="J573" s="33" t="s">
        <v>1432</v>
      </c>
      <c r="K573" s="33" t="s">
        <v>1433</v>
      </c>
      <c r="L573" s="33" t="s">
        <v>882</v>
      </c>
      <c r="M573" s="33" t="s">
        <v>877</v>
      </c>
      <c r="N573" s="33">
        <v>25</v>
      </c>
      <c r="O573" s="35">
        <v>9.4000000000000004E-3</v>
      </c>
      <c r="P573" s="34" t="s">
        <v>1148</v>
      </c>
    </row>
    <row r="574" spans="1:16" s="33" customFormat="1">
      <c r="A574" s="32">
        <v>38534</v>
      </c>
      <c r="B574" s="33" t="s">
        <v>1224</v>
      </c>
      <c r="C574" s="33" t="s">
        <v>1227</v>
      </c>
      <c r="D574" s="34">
        <v>9</v>
      </c>
      <c r="E574" s="37">
        <v>39</v>
      </c>
      <c r="F574" s="33" t="s">
        <v>1134</v>
      </c>
      <c r="G574" s="33" t="s">
        <v>1035</v>
      </c>
      <c r="J574" s="33" t="s">
        <v>1432</v>
      </c>
      <c r="K574" s="33" t="s">
        <v>1433</v>
      </c>
      <c r="L574" s="33" t="s">
        <v>882</v>
      </c>
      <c r="M574" s="33" t="s">
        <v>877</v>
      </c>
      <c r="N574" s="33">
        <v>80</v>
      </c>
      <c r="O574" s="35">
        <v>0.62960000000000005</v>
      </c>
      <c r="P574" s="34" t="s">
        <v>1148</v>
      </c>
    </row>
    <row r="575" spans="1:16" s="33" customFormat="1">
      <c r="A575" s="32">
        <v>38534</v>
      </c>
      <c r="B575" s="33" t="s">
        <v>1224</v>
      </c>
      <c r="C575" s="33" t="s">
        <v>1227</v>
      </c>
      <c r="D575" s="34">
        <v>10</v>
      </c>
      <c r="E575" s="37">
        <v>40</v>
      </c>
      <c r="F575" s="33" t="s">
        <v>1138</v>
      </c>
      <c r="G575" s="33" t="s">
        <v>1035</v>
      </c>
      <c r="J575" s="33" t="s">
        <v>1432</v>
      </c>
      <c r="K575" s="33" t="s">
        <v>1433</v>
      </c>
      <c r="L575" s="33" t="s">
        <v>882</v>
      </c>
      <c r="M575" s="33" t="s">
        <v>877</v>
      </c>
      <c r="N575" s="33">
        <v>82</v>
      </c>
      <c r="O575" s="35">
        <v>5.7700000000000001E-2</v>
      </c>
      <c r="P575" s="34" t="s">
        <v>1148</v>
      </c>
    </row>
    <row r="576" spans="1:16" s="33" customFormat="1">
      <c r="A576" s="32">
        <v>38534</v>
      </c>
      <c r="B576" s="33" t="s">
        <v>1224</v>
      </c>
      <c r="C576" s="33" t="s">
        <v>1227</v>
      </c>
      <c r="D576" s="34">
        <v>12</v>
      </c>
      <c r="E576" s="37">
        <v>42</v>
      </c>
      <c r="F576" s="33" t="s">
        <v>951</v>
      </c>
      <c r="G576" s="33" t="s">
        <v>1035</v>
      </c>
      <c r="J576" s="33" t="s">
        <v>1432</v>
      </c>
      <c r="K576" s="33" t="s">
        <v>1433</v>
      </c>
      <c r="L576" s="33" t="s">
        <v>882</v>
      </c>
      <c r="M576" s="33" t="s">
        <v>877</v>
      </c>
      <c r="N576" s="33">
        <v>43</v>
      </c>
      <c r="O576" s="35">
        <v>2.53E-2</v>
      </c>
      <c r="P576" s="34" t="s">
        <v>1148</v>
      </c>
    </row>
    <row r="577" spans="1:16" s="33" customFormat="1">
      <c r="A577" s="32">
        <v>38534</v>
      </c>
      <c r="B577" s="33" t="s">
        <v>1224</v>
      </c>
      <c r="C577" s="33" t="s">
        <v>1227</v>
      </c>
      <c r="D577" s="34">
        <v>13</v>
      </c>
      <c r="E577" s="37">
        <v>43</v>
      </c>
      <c r="F577" s="33" t="s">
        <v>954</v>
      </c>
      <c r="G577" s="33" t="s">
        <v>1035</v>
      </c>
      <c r="J577" s="33" t="s">
        <v>1432</v>
      </c>
      <c r="K577" s="33" t="s">
        <v>1433</v>
      </c>
      <c r="L577" s="33" t="s">
        <v>882</v>
      </c>
      <c r="M577" s="33" t="s">
        <v>877</v>
      </c>
      <c r="N577" s="33">
        <v>77</v>
      </c>
      <c r="O577" s="35">
        <v>3.2399999999999998E-2</v>
      </c>
      <c r="P577" s="34" t="s">
        <v>1148</v>
      </c>
    </row>
    <row r="578" spans="1:16" s="33" customFormat="1">
      <c r="A578" s="32">
        <v>38583</v>
      </c>
      <c r="B578" s="33" t="s">
        <v>1228</v>
      </c>
      <c r="C578" s="33" t="s">
        <v>1229</v>
      </c>
      <c r="D578" s="34">
        <v>2</v>
      </c>
      <c r="E578" s="37">
        <v>47</v>
      </c>
      <c r="F578" s="33" t="s">
        <v>1230</v>
      </c>
      <c r="G578" s="33" t="s">
        <v>1035</v>
      </c>
      <c r="J578" s="33" t="s">
        <v>1432</v>
      </c>
      <c r="K578" s="33" t="s">
        <v>1433</v>
      </c>
      <c r="L578" s="33" t="s">
        <v>882</v>
      </c>
      <c r="M578" s="33" t="s">
        <v>877</v>
      </c>
      <c r="N578" s="33">
        <v>21</v>
      </c>
      <c r="O578" s="35">
        <v>4.8999999999999998E-3</v>
      </c>
      <c r="P578" s="34" t="s">
        <v>1148</v>
      </c>
    </row>
    <row r="579" spans="1:16" s="33" customFormat="1">
      <c r="A579" s="32">
        <v>38585</v>
      </c>
      <c r="B579" s="33" t="s">
        <v>1228</v>
      </c>
      <c r="C579" s="33" t="s">
        <v>1229</v>
      </c>
      <c r="D579" s="34">
        <v>5</v>
      </c>
      <c r="E579" s="37">
        <v>50</v>
      </c>
      <c r="F579" s="33" t="s">
        <v>1200</v>
      </c>
      <c r="G579" s="33" t="s">
        <v>1035</v>
      </c>
      <c r="J579" s="33" t="s">
        <v>1432</v>
      </c>
      <c r="K579" s="33" t="s">
        <v>1433</v>
      </c>
      <c r="L579" s="33" t="s">
        <v>882</v>
      </c>
      <c r="M579" s="33" t="s">
        <v>877</v>
      </c>
      <c r="N579" s="33">
        <v>16</v>
      </c>
      <c r="O579" s="35">
        <v>8.0000000000000002E-3</v>
      </c>
      <c r="P579" s="34" t="s">
        <v>1148</v>
      </c>
    </row>
    <row r="580" spans="1:16" s="33" customFormat="1">
      <c r="A580" s="32">
        <v>38585</v>
      </c>
      <c r="B580" s="33" t="s">
        <v>1228</v>
      </c>
      <c r="C580" s="33" t="s">
        <v>1229</v>
      </c>
      <c r="D580" s="34">
        <v>6</v>
      </c>
      <c r="E580" s="37">
        <v>51</v>
      </c>
      <c r="F580" s="33" t="s">
        <v>1194</v>
      </c>
      <c r="G580" s="33" t="s">
        <v>1035</v>
      </c>
      <c r="J580" s="33" t="s">
        <v>1432</v>
      </c>
      <c r="K580" s="33" t="s">
        <v>1433</v>
      </c>
      <c r="L580" s="33" t="s">
        <v>882</v>
      </c>
      <c r="M580" s="33" t="s">
        <v>877</v>
      </c>
      <c r="N580" s="33">
        <v>24</v>
      </c>
      <c r="O580" s="35">
        <v>1.7100000000000115E-2</v>
      </c>
      <c r="P580" s="34" t="s">
        <v>1148</v>
      </c>
    </row>
    <row r="581" spans="1:16" s="33" customFormat="1">
      <c r="A581" s="32">
        <v>38585</v>
      </c>
      <c r="B581" s="33" t="s">
        <v>1228</v>
      </c>
      <c r="C581" s="33" t="s">
        <v>1229</v>
      </c>
      <c r="D581" s="34">
        <v>7</v>
      </c>
      <c r="E581" s="37">
        <v>52</v>
      </c>
      <c r="F581" s="33" t="s">
        <v>1198</v>
      </c>
      <c r="G581" s="33" t="s">
        <v>1035</v>
      </c>
      <c r="J581" s="33" t="s">
        <v>1432</v>
      </c>
      <c r="K581" s="33" t="s">
        <v>1433</v>
      </c>
      <c r="L581" s="33" t="s">
        <v>882</v>
      </c>
      <c r="M581" s="33" t="s">
        <v>877</v>
      </c>
      <c r="N581" s="33">
        <v>10</v>
      </c>
      <c r="O581" s="35">
        <v>4.1999999999999815E-3</v>
      </c>
      <c r="P581" s="34" t="s">
        <v>1148</v>
      </c>
    </row>
    <row r="582" spans="1:16" s="33" customFormat="1">
      <c r="A582" s="32">
        <v>38585</v>
      </c>
      <c r="B582" s="33" t="s">
        <v>1228</v>
      </c>
      <c r="C582" s="33" t="s">
        <v>1229</v>
      </c>
      <c r="D582" s="34">
        <v>8</v>
      </c>
      <c r="E582" s="37">
        <v>53</v>
      </c>
      <c r="F582" s="33" t="s">
        <v>1202</v>
      </c>
      <c r="G582" s="33" t="s">
        <v>1035</v>
      </c>
      <c r="J582" s="33" t="s">
        <v>1432</v>
      </c>
      <c r="K582" s="33" t="s">
        <v>1433</v>
      </c>
      <c r="L582" s="33" t="s">
        <v>882</v>
      </c>
      <c r="M582" s="33" t="s">
        <v>877</v>
      </c>
      <c r="N582" s="33">
        <v>31</v>
      </c>
      <c r="O582" s="35">
        <v>3.4299999999999997E-2</v>
      </c>
      <c r="P582" s="34" t="s">
        <v>1148</v>
      </c>
    </row>
    <row r="583" spans="1:16" s="33" customFormat="1">
      <c r="A583" s="32">
        <v>38585</v>
      </c>
      <c r="B583" s="33" t="s">
        <v>1228</v>
      </c>
      <c r="C583" s="33" t="s">
        <v>1229</v>
      </c>
      <c r="D583" s="34">
        <v>9</v>
      </c>
      <c r="E583" s="37">
        <v>54</v>
      </c>
      <c r="F583" s="33" t="s">
        <v>1207</v>
      </c>
      <c r="G583" s="33" t="s">
        <v>1035</v>
      </c>
      <c r="J583" s="33" t="s">
        <v>1432</v>
      </c>
      <c r="K583" s="33" t="s">
        <v>1433</v>
      </c>
      <c r="L583" s="33" t="s">
        <v>882</v>
      </c>
      <c r="M583" s="33" t="s">
        <v>877</v>
      </c>
      <c r="N583" s="33">
        <v>22</v>
      </c>
      <c r="O583" s="35">
        <v>1.2800000000000001E-2</v>
      </c>
      <c r="P583" s="34" t="s">
        <v>1148</v>
      </c>
    </row>
    <row r="584" spans="1:16" s="33" customFormat="1">
      <c r="A584" s="32">
        <v>38584</v>
      </c>
      <c r="B584" s="33" t="s">
        <v>1228</v>
      </c>
      <c r="C584" s="33" t="s">
        <v>1231</v>
      </c>
      <c r="D584" s="34">
        <v>1</v>
      </c>
      <c r="E584" s="37">
        <v>55</v>
      </c>
      <c r="F584" s="33" t="s">
        <v>976</v>
      </c>
      <c r="G584" s="33" t="s">
        <v>1035</v>
      </c>
      <c r="J584" s="33" t="s">
        <v>1432</v>
      </c>
      <c r="K584" s="33" t="s">
        <v>1433</v>
      </c>
      <c r="L584" s="33" t="s">
        <v>882</v>
      </c>
      <c r="M584" s="33" t="s">
        <v>877</v>
      </c>
      <c r="N584" s="33">
        <v>9</v>
      </c>
      <c r="O584" s="35">
        <v>0</v>
      </c>
      <c r="P584" s="34" t="s">
        <v>1148</v>
      </c>
    </row>
    <row r="585" spans="1:16" s="33" customFormat="1">
      <c r="A585" s="32">
        <v>38584</v>
      </c>
      <c r="B585" s="33" t="s">
        <v>1228</v>
      </c>
      <c r="C585" s="33" t="s">
        <v>1231</v>
      </c>
      <c r="D585" s="34">
        <v>2</v>
      </c>
      <c r="E585" s="37">
        <v>56</v>
      </c>
      <c r="F585" s="33" t="s">
        <v>1188</v>
      </c>
      <c r="G585" s="33" t="s">
        <v>1035</v>
      </c>
      <c r="J585" s="33" t="s">
        <v>1432</v>
      </c>
      <c r="K585" s="33" t="s">
        <v>1433</v>
      </c>
      <c r="L585" s="33" t="s">
        <v>882</v>
      </c>
      <c r="M585" s="33" t="s">
        <v>877</v>
      </c>
      <c r="N585" s="33">
        <v>50</v>
      </c>
      <c r="O585" s="35">
        <v>3.2599999999999997E-2</v>
      </c>
      <c r="P585" s="34" t="s">
        <v>1148</v>
      </c>
    </row>
    <row r="586" spans="1:16" s="33" customFormat="1">
      <c r="A586" s="32">
        <v>38584</v>
      </c>
      <c r="B586" s="33" t="s">
        <v>1228</v>
      </c>
      <c r="C586" s="33" t="s">
        <v>1231</v>
      </c>
      <c r="D586" s="34">
        <v>4</v>
      </c>
      <c r="E586" s="37">
        <v>58</v>
      </c>
      <c r="F586" s="33" t="s">
        <v>1190</v>
      </c>
      <c r="G586" s="33" t="s">
        <v>1035</v>
      </c>
      <c r="J586" s="33" t="s">
        <v>1432</v>
      </c>
      <c r="K586" s="33" t="s">
        <v>1433</v>
      </c>
      <c r="L586" s="33" t="s">
        <v>882</v>
      </c>
      <c r="M586" s="33" t="s">
        <v>877</v>
      </c>
      <c r="N586" s="33">
        <v>9</v>
      </c>
      <c r="O586" s="35">
        <v>1E-3</v>
      </c>
      <c r="P586" s="34" t="s">
        <v>1148</v>
      </c>
    </row>
    <row r="587" spans="1:16" s="33" customFormat="1">
      <c r="A587" s="32">
        <v>38584</v>
      </c>
      <c r="B587" s="33" t="s">
        <v>1228</v>
      </c>
      <c r="C587" s="33" t="s">
        <v>1231</v>
      </c>
      <c r="D587" s="34">
        <v>6</v>
      </c>
      <c r="E587" s="37">
        <v>60</v>
      </c>
      <c r="F587" s="33" t="s">
        <v>979</v>
      </c>
      <c r="G587" s="33" t="s">
        <v>1035</v>
      </c>
      <c r="J587" s="33" t="s">
        <v>1432</v>
      </c>
      <c r="K587" s="33" t="s">
        <v>1433</v>
      </c>
      <c r="L587" s="33" t="s">
        <v>882</v>
      </c>
      <c r="M587" s="33" t="s">
        <v>877</v>
      </c>
      <c r="N587" s="33">
        <v>1</v>
      </c>
      <c r="O587" s="35">
        <v>0</v>
      </c>
      <c r="P587" s="34" t="s">
        <v>1148</v>
      </c>
    </row>
    <row r="588" spans="1:16" s="33" customFormat="1">
      <c r="A588" s="32">
        <v>38586</v>
      </c>
      <c r="B588" s="33" t="s">
        <v>1228</v>
      </c>
      <c r="C588" s="33" t="s">
        <v>1231</v>
      </c>
      <c r="D588" s="34">
        <v>9</v>
      </c>
      <c r="E588" s="37">
        <v>63</v>
      </c>
      <c r="F588" s="33" t="s">
        <v>1181</v>
      </c>
      <c r="G588" s="33" t="s">
        <v>1035</v>
      </c>
      <c r="J588" s="33" t="s">
        <v>1432</v>
      </c>
      <c r="K588" s="33" t="s">
        <v>1433</v>
      </c>
      <c r="L588" s="33" t="s">
        <v>882</v>
      </c>
      <c r="M588" s="33" t="s">
        <v>877</v>
      </c>
      <c r="N588" s="33">
        <v>3</v>
      </c>
      <c r="O588" s="35">
        <v>6.3E-3</v>
      </c>
      <c r="P588" s="34" t="s">
        <v>1148</v>
      </c>
    </row>
    <row r="589" spans="1:16" s="33" customFormat="1">
      <c r="A589" s="32">
        <v>38581</v>
      </c>
      <c r="B589" s="33" t="s">
        <v>1228</v>
      </c>
      <c r="C589" s="33" t="s">
        <v>1232</v>
      </c>
      <c r="D589" s="34">
        <v>4</v>
      </c>
      <c r="E589" s="37">
        <v>69</v>
      </c>
      <c r="F589" s="33" t="s">
        <v>1222</v>
      </c>
      <c r="G589" s="33" t="s">
        <v>1035</v>
      </c>
      <c r="J589" s="33" t="s">
        <v>1432</v>
      </c>
      <c r="K589" s="33" t="s">
        <v>1433</v>
      </c>
      <c r="L589" s="33" t="s">
        <v>882</v>
      </c>
      <c r="M589" s="33" t="s">
        <v>877</v>
      </c>
      <c r="N589" s="33">
        <v>1</v>
      </c>
      <c r="O589" s="35">
        <v>4.7E-2</v>
      </c>
      <c r="P589" s="34" t="s">
        <v>1148</v>
      </c>
    </row>
    <row r="590" spans="1:16" s="33" customFormat="1">
      <c r="A590" s="32">
        <v>38581</v>
      </c>
      <c r="B590" s="33" t="s">
        <v>1228</v>
      </c>
      <c r="C590" s="33" t="s">
        <v>1232</v>
      </c>
      <c r="D590" s="34">
        <v>5</v>
      </c>
      <c r="E590" s="37">
        <v>70</v>
      </c>
      <c r="F590" s="33" t="s">
        <v>1217</v>
      </c>
      <c r="G590" s="33" t="s">
        <v>1035</v>
      </c>
      <c r="J590" s="33" t="s">
        <v>1432</v>
      </c>
      <c r="K590" s="33" t="s">
        <v>1433</v>
      </c>
      <c r="L590" s="33" t="s">
        <v>882</v>
      </c>
      <c r="M590" s="33" t="s">
        <v>877</v>
      </c>
      <c r="N590" s="33">
        <v>1</v>
      </c>
      <c r="O590" s="35">
        <v>1.6999999999999999E-3</v>
      </c>
      <c r="P590" s="34" t="s">
        <v>1148</v>
      </c>
    </row>
    <row r="591" spans="1:16" s="33" customFormat="1">
      <c r="A591" s="32">
        <v>38581</v>
      </c>
      <c r="B591" s="33" t="s">
        <v>1228</v>
      </c>
      <c r="C591" s="33" t="s">
        <v>1232</v>
      </c>
      <c r="D591" s="34">
        <v>6</v>
      </c>
      <c r="E591" s="37">
        <v>71</v>
      </c>
      <c r="F591" s="33" t="s">
        <v>1220</v>
      </c>
      <c r="G591" s="33" t="s">
        <v>1035</v>
      </c>
      <c r="J591" s="33" t="s">
        <v>1432</v>
      </c>
      <c r="K591" s="33" t="s">
        <v>1433</v>
      </c>
      <c r="L591" s="33" t="s">
        <v>882</v>
      </c>
      <c r="M591" s="33" t="s">
        <v>877</v>
      </c>
      <c r="N591" s="33">
        <v>3</v>
      </c>
      <c r="O591" s="35">
        <v>2.2000000000000001E-3</v>
      </c>
      <c r="P591" s="34" t="s">
        <v>1148</v>
      </c>
    </row>
    <row r="592" spans="1:16" s="33" customFormat="1">
      <c r="A592" s="32">
        <v>38583</v>
      </c>
      <c r="B592" s="33" t="s">
        <v>1228</v>
      </c>
      <c r="C592" s="33" t="s">
        <v>1232</v>
      </c>
      <c r="D592" s="34">
        <v>11</v>
      </c>
      <c r="E592" s="37">
        <v>76</v>
      </c>
      <c r="F592" s="33" t="s">
        <v>1233</v>
      </c>
      <c r="G592" s="33" t="s">
        <v>1035</v>
      </c>
      <c r="J592" s="33" t="s">
        <v>1432</v>
      </c>
      <c r="K592" s="33" t="s">
        <v>1433</v>
      </c>
      <c r="L592" s="33" t="s">
        <v>882</v>
      </c>
      <c r="M592" s="33" t="s">
        <v>877</v>
      </c>
      <c r="N592" s="33">
        <v>23</v>
      </c>
      <c r="O592" s="35">
        <v>1.5100000000000001E-2</v>
      </c>
      <c r="P592" s="34" t="s">
        <v>1148</v>
      </c>
    </row>
    <row r="593" spans="1:16" s="33" customFormat="1">
      <c r="A593" s="32">
        <v>38583</v>
      </c>
      <c r="B593" s="33" t="s">
        <v>1228</v>
      </c>
      <c r="C593" s="33" t="s">
        <v>1232</v>
      </c>
      <c r="D593" s="34">
        <v>12</v>
      </c>
      <c r="E593" s="37">
        <v>77</v>
      </c>
      <c r="F593" s="33" t="s">
        <v>1234</v>
      </c>
      <c r="G593" s="33" t="s">
        <v>1035</v>
      </c>
      <c r="J593" s="33" t="s">
        <v>1432</v>
      </c>
      <c r="K593" s="33" t="s">
        <v>1433</v>
      </c>
      <c r="L593" s="33" t="s">
        <v>882</v>
      </c>
      <c r="M593" s="33" t="s">
        <v>877</v>
      </c>
      <c r="N593" s="33">
        <v>58</v>
      </c>
      <c r="O593" s="35">
        <v>2.12E-2</v>
      </c>
      <c r="P593" s="34" t="s">
        <v>1148</v>
      </c>
    </row>
    <row r="594" spans="1:16" s="33" customFormat="1">
      <c r="A594" s="32">
        <v>38583</v>
      </c>
      <c r="B594" s="33" t="s">
        <v>1228</v>
      </c>
      <c r="C594" s="33" t="s">
        <v>1232</v>
      </c>
      <c r="D594" s="34">
        <v>13</v>
      </c>
      <c r="E594" s="37">
        <v>78</v>
      </c>
      <c r="F594" s="33" t="s">
        <v>1235</v>
      </c>
      <c r="G594" s="33" t="s">
        <v>1035</v>
      </c>
      <c r="J594" s="33" t="s">
        <v>1432</v>
      </c>
      <c r="K594" s="33" t="s">
        <v>1433</v>
      </c>
      <c r="L594" s="33" t="s">
        <v>882</v>
      </c>
      <c r="M594" s="33" t="s">
        <v>877</v>
      </c>
      <c r="N594" s="33">
        <v>28</v>
      </c>
      <c r="O594" s="35">
        <v>1.6500000000000001E-2</v>
      </c>
      <c r="P594" s="34" t="s">
        <v>1148</v>
      </c>
    </row>
    <row r="595" spans="1:16" s="33" customFormat="1">
      <c r="A595" s="32">
        <v>38584</v>
      </c>
      <c r="B595" s="33" t="s">
        <v>1228</v>
      </c>
      <c r="C595" s="33" t="s">
        <v>1231</v>
      </c>
      <c r="D595" s="34">
        <v>3</v>
      </c>
      <c r="E595" s="37">
        <v>57</v>
      </c>
      <c r="F595" s="33" t="s">
        <v>1182</v>
      </c>
      <c r="G595" s="33" t="s">
        <v>1007</v>
      </c>
      <c r="H595" s="33" t="s">
        <v>1174</v>
      </c>
      <c r="I595" s="33" t="s">
        <v>1625</v>
      </c>
      <c r="J595" s="33" t="s">
        <v>1175</v>
      </c>
      <c r="L595" s="34" t="s">
        <v>1298</v>
      </c>
      <c r="M595" s="33" t="s">
        <v>877</v>
      </c>
      <c r="N595" s="33">
        <v>7</v>
      </c>
      <c r="O595" s="35">
        <v>5.5800000000000002E-2</v>
      </c>
      <c r="P595" s="34" t="s">
        <v>1148</v>
      </c>
    </row>
    <row r="596" spans="1:16" s="33" customFormat="1">
      <c r="A596" s="32">
        <v>38535</v>
      </c>
      <c r="B596" s="33" t="s">
        <v>1224</v>
      </c>
      <c r="C596" s="33" t="s">
        <v>1225</v>
      </c>
      <c r="D596" s="34">
        <v>1</v>
      </c>
      <c r="E596" s="37">
        <v>1</v>
      </c>
      <c r="F596" s="33" t="s">
        <v>888</v>
      </c>
      <c r="G596" s="33" t="s">
        <v>1007</v>
      </c>
      <c r="H596" s="33" t="s">
        <v>1174</v>
      </c>
      <c r="J596" s="33" t="s">
        <v>1175</v>
      </c>
      <c r="L596" s="33" t="s">
        <v>1298</v>
      </c>
      <c r="M596" s="33" t="s">
        <v>877</v>
      </c>
      <c r="N596" s="33">
        <v>3</v>
      </c>
      <c r="O596" s="35">
        <v>8.8999999999999999E-3</v>
      </c>
      <c r="P596" s="34" t="s">
        <v>1148</v>
      </c>
    </row>
    <row r="597" spans="1:16" s="33" customFormat="1">
      <c r="A597" s="32">
        <v>38535</v>
      </c>
      <c r="B597" s="33" t="s">
        <v>1224</v>
      </c>
      <c r="C597" s="33" t="s">
        <v>1225</v>
      </c>
      <c r="D597" s="34">
        <v>2</v>
      </c>
      <c r="E597" s="37">
        <v>2</v>
      </c>
      <c r="F597" s="33" t="s">
        <v>1074</v>
      </c>
      <c r="G597" s="33" t="s">
        <v>1007</v>
      </c>
      <c r="H597" s="33" t="s">
        <v>1174</v>
      </c>
      <c r="J597" s="33" t="s">
        <v>1175</v>
      </c>
      <c r="L597" s="33" t="s">
        <v>1298</v>
      </c>
      <c r="M597" s="33" t="s">
        <v>877</v>
      </c>
      <c r="N597" s="33">
        <v>6</v>
      </c>
      <c r="O597" s="35">
        <v>2.3099999999999999E-2</v>
      </c>
      <c r="P597" s="34" t="s">
        <v>1148</v>
      </c>
    </row>
    <row r="598" spans="1:16" s="33" customFormat="1">
      <c r="A598" s="32">
        <v>38535</v>
      </c>
      <c r="B598" s="33" t="s">
        <v>1224</v>
      </c>
      <c r="C598" s="33" t="s">
        <v>1225</v>
      </c>
      <c r="D598" s="34">
        <v>3</v>
      </c>
      <c r="E598" s="37">
        <v>3</v>
      </c>
      <c r="F598" s="33" t="s">
        <v>1073</v>
      </c>
      <c r="G598" s="33" t="s">
        <v>1007</v>
      </c>
      <c r="H598" s="33" t="s">
        <v>1174</v>
      </c>
      <c r="J598" s="33" t="s">
        <v>1175</v>
      </c>
      <c r="L598" s="33" t="s">
        <v>1298</v>
      </c>
      <c r="M598" s="33" t="s">
        <v>877</v>
      </c>
      <c r="N598" s="33">
        <v>6</v>
      </c>
      <c r="O598" s="35">
        <v>3.1899999999999998E-2</v>
      </c>
      <c r="P598" s="34" t="s">
        <v>1148</v>
      </c>
    </row>
    <row r="599" spans="1:16" s="33" customFormat="1">
      <c r="A599" s="32">
        <v>38535</v>
      </c>
      <c r="B599" s="33" t="s">
        <v>1224</v>
      </c>
      <c r="C599" s="33" t="s">
        <v>1225</v>
      </c>
      <c r="D599" s="34">
        <v>4</v>
      </c>
      <c r="E599" s="37">
        <v>4</v>
      </c>
      <c r="F599" s="33" t="s">
        <v>845</v>
      </c>
      <c r="G599" s="33" t="s">
        <v>1007</v>
      </c>
      <c r="H599" s="33" t="s">
        <v>1174</v>
      </c>
      <c r="J599" s="33" t="s">
        <v>1175</v>
      </c>
      <c r="L599" s="33" t="s">
        <v>1298</v>
      </c>
      <c r="M599" s="33" t="s">
        <v>877</v>
      </c>
      <c r="N599" s="33">
        <v>18</v>
      </c>
      <c r="O599" s="35">
        <v>0.15709999999999999</v>
      </c>
      <c r="P599" s="34" t="s">
        <v>1148</v>
      </c>
    </row>
    <row r="600" spans="1:16" s="33" customFormat="1">
      <c r="A600" s="32">
        <v>38532</v>
      </c>
      <c r="B600" s="33" t="s">
        <v>1224</v>
      </c>
      <c r="C600" s="33" t="s">
        <v>1226</v>
      </c>
      <c r="D600" s="34">
        <v>1</v>
      </c>
      <c r="E600" s="37">
        <v>13</v>
      </c>
      <c r="F600" s="33" t="s">
        <v>888</v>
      </c>
      <c r="G600" s="33" t="s">
        <v>1007</v>
      </c>
      <c r="H600" s="33" t="s">
        <v>1174</v>
      </c>
      <c r="J600" s="33" t="s">
        <v>1175</v>
      </c>
      <c r="L600" s="33" t="s">
        <v>1298</v>
      </c>
      <c r="M600" s="33" t="s">
        <v>877</v>
      </c>
      <c r="N600" s="33">
        <v>4</v>
      </c>
      <c r="O600" s="35">
        <v>1.9400000000000001E-2</v>
      </c>
      <c r="P600" s="34" t="s">
        <v>1148</v>
      </c>
    </row>
    <row r="601" spans="1:16" s="33" customFormat="1">
      <c r="A601" s="32">
        <v>38532</v>
      </c>
      <c r="B601" s="33" t="s">
        <v>1224</v>
      </c>
      <c r="C601" s="33" t="s">
        <v>1226</v>
      </c>
      <c r="D601" s="34">
        <v>2</v>
      </c>
      <c r="E601" s="37">
        <v>14</v>
      </c>
      <c r="F601" s="33" t="s">
        <v>1074</v>
      </c>
      <c r="G601" s="33" t="s">
        <v>1007</v>
      </c>
      <c r="H601" s="33" t="s">
        <v>1174</v>
      </c>
      <c r="J601" s="33" t="s">
        <v>1175</v>
      </c>
      <c r="L601" s="33" t="s">
        <v>1298</v>
      </c>
      <c r="M601" s="33" t="s">
        <v>877</v>
      </c>
      <c r="N601" s="33">
        <v>1</v>
      </c>
      <c r="O601" s="35">
        <v>2.0000000000000001E-4</v>
      </c>
      <c r="P601" s="34" t="s">
        <v>1148</v>
      </c>
    </row>
    <row r="602" spans="1:16" s="33" customFormat="1">
      <c r="A602" s="32">
        <v>38533</v>
      </c>
      <c r="B602" s="33" t="s">
        <v>1224</v>
      </c>
      <c r="C602" s="33" t="s">
        <v>1226</v>
      </c>
      <c r="D602" s="34">
        <v>4</v>
      </c>
      <c r="E602" s="37">
        <v>16</v>
      </c>
      <c r="F602" s="33" t="s">
        <v>845</v>
      </c>
      <c r="G602" s="33" t="s">
        <v>1007</v>
      </c>
      <c r="H602" s="33" t="s">
        <v>1174</v>
      </c>
      <c r="J602" s="33" t="s">
        <v>1175</v>
      </c>
      <c r="L602" s="33" t="s">
        <v>1298</v>
      </c>
      <c r="M602" s="33" t="s">
        <v>877</v>
      </c>
      <c r="N602" s="33">
        <v>54</v>
      </c>
      <c r="O602" s="35">
        <v>0.44330000000000003</v>
      </c>
      <c r="P602" s="34" t="s">
        <v>1148</v>
      </c>
    </row>
    <row r="603" spans="1:16" s="33" customFormat="1">
      <c r="A603" s="32">
        <v>38534</v>
      </c>
      <c r="B603" s="33" t="s">
        <v>1224</v>
      </c>
      <c r="C603" s="33" t="s">
        <v>1227</v>
      </c>
      <c r="D603" s="34">
        <v>1</v>
      </c>
      <c r="E603" s="37">
        <v>31</v>
      </c>
      <c r="F603" s="33" t="s">
        <v>888</v>
      </c>
      <c r="G603" s="33" t="s">
        <v>1007</v>
      </c>
      <c r="H603" s="33" t="s">
        <v>1174</v>
      </c>
      <c r="J603" s="33" t="s">
        <v>1175</v>
      </c>
      <c r="L603" s="33" t="s">
        <v>1298</v>
      </c>
      <c r="M603" s="33" t="s">
        <v>877</v>
      </c>
      <c r="N603" s="33">
        <v>10</v>
      </c>
      <c r="O603" s="35">
        <v>8.4500000000000006E-2</v>
      </c>
      <c r="P603" s="34" t="s">
        <v>1148</v>
      </c>
    </row>
    <row r="604" spans="1:16" s="33" customFormat="1">
      <c r="A604" s="32">
        <v>38534</v>
      </c>
      <c r="B604" s="33" t="s">
        <v>1224</v>
      </c>
      <c r="C604" s="33" t="s">
        <v>1227</v>
      </c>
      <c r="D604" s="34">
        <v>2</v>
      </c>
      <c r="E604" s="37">
        <v>32</v>
      </c>
      <c r="F604" s="33" t="s">
        <v>1074</v>
      </c>
      <c r="G604" s="33" t="s">
        <v>1007</v>
      </c>
      <c r="H604" s="33" t="s">
        <v>1174</v>
      </c>
      <c r="J604" s="33" t="s">
        <v>1175</v>
      </c>
      <c r="L604" s="33" t="s">
        <v>1298</v>
      </c>
      <c r="M604" s="33" t="s">
        <v>877</v>
      </c>
      <c r="N604" s="33">
        <v>7</v>
      </c>
      <c r="O604" s="35">
        <v>2.8799999999999999E-2</v>
      </c>
      <c r="P604" s="34" t="s">
        <v>1148</v>
      </c>
    </row>
    <row r="605" spans="1:16" s="33" customFormat="1">
      <c r="A605" s="32">
        <v>38534</v>
      </c>
      <c r="B605" s="33" t="s">
        <v>1224</v>
      </c>
      <c r="C605" s="33" t="s">
        <v>1227</v>
      </c>
      <c r="D605" s="34">
        <v>9</v>
      </c>
      <c r="E605" s="37">
        <v>39</v>
      </c>
      <c r="F605" s="33" t="s">
        <v>1134</v>
      </c>
      <c r="G605" s="33" t="s">
        <v>1007</v>
      </c>
      <c r="H605" s="33" t="s">
        <v>1174</v>
      </c>
      <c r="J605" s="33" t="s">
        <v>1175</v>
      </c>
      <c r="L605" s="33" t="s">
        <v>1298</v>
      </c>
      <c r="M605" s="33" t="s">
        <v>877</v>
      </c>
      <c r="N605" s="33">
        <v>5</v>
      </c>
      <c r="O605" s="35">
        <v>3.2500000000000001E-2</v>
      </c>
      <c r="P605" s="34" t="s">
        <v>1148</v>
      </c>
    </row>
    <row r="606" spans="1:16" s="33" customFormat="1">
      <c r="A606" s="32">
        <v>38534</v>
      </c>
      <c r="B606" s="33" t="s">
        <v>1224</v>
      </c>
      <c r="C606" s="33" t="s">
        <v>1227</v>
      </c>
      <c r="D606" s="34">
        <v>10</v>
      </c>
      <c r="E606" s="37">
        <v>40</v>
      </c>
      <c r="F606" s="33" t="s">
        <v>1138</v>
      </c>
      <c r="G606" s="33" t="s">
        <v>1007</v>
      </c>
      <c r="H606" s="33" t="s">
        <v>1174</v>
      </c>
      <c r="J606" s="33" t="s">
        <v>1175</v>
      </c>
      <c r="L606" s="33" t="s">
        <v>1298</v>
      </c>
      <c r="M606" s="33" t="s">
        <v>877</v>
      </c>
      <c r="N606" s="33">
        <v>2</v>
      </c>
      <c r="O606" s="35">
        <v>8.6E-3</v>
      </c>
      <c r="P606" s="34" t="s">
        <v>1148</v>
      </c>
    </row>
    <row r="607" spans="1:16" s="33" customFormat="1">
      <c r="A607" s="32">
        <v>38534</v>
      </c>
      <c r="B607" s="33" t="s">
        <v>1224</v>
      </c>
      <c r="C607" s="33" t="s">
        <v>1227</v>
      </c>
      <c r="D607" s="34">
        <v>12</v>
      </c>
      <c r="E607" s="37">
        <v>42</v>
      </c>
      <c r="F607" s="33" t="s">
        <v>951</v>
      </c>
      <c r="G607" s="33" t="s">
        <v>1007</v>
      </c>
      <c r="H607" s="33" t="s">
        <v>1174</v>
      </c>
      <c r="J607" s="33" t="s">
        <v>1175</v>
      </c>
      <c r="L607" s="33" t="s">
        <v>1298</v>
      </c>
      <c r="M607" s="33" t="s">
        <v>877</v>
      </c>
      <c r="N607" s="33">
        <v>2</v>
      </c>
      <c r="O607" s="35">
        <v>8.5000000000000006E-3</v>
      </c>
      <c r="P607" s="34" t="s">
        <v>1148</v>
      </c>
    </row>
    <row r="608" spans="1:16" s="33" customFormat="1">
      <c r="A608" s="32">
        <v>38534</v>
      </c>
      <c r="B608" s="33" t="s">
        <v>1224</v>
      </c>
      <c r="C608" s="33" t="s">
        <v>1227</v>
      </c>
      <c r="D608" s="34">
        <v>13</v>
      </c>
      <c r="E608" s="37">
        <v>43</v>
      </c>
      <c r="F608" s="33" t="s">
        <v>954</v>
      </c>
      <c r="G608" s="33" t="s">
        <v>1007</v>
      </c>
      <c r="H608" s="33" t="s">
        <v>1174</v>
      </c>
      <c r="J608" s="33" t="s">
        <v>1175</v>
      </c>
      <c r="L608" s="33" t="s">
        <v>1298</v>
      </c>
      <c r="M608" s="33" t="s">
        <v>877</v>
      </c>
      <c r="N608" s="33">
        <v>6</v>
      </c>
      <c r="O608" s="35">
        <v>4.19E-2</v>
      </c>
      <c r="P608" s="34" t="s">
        <v>1148</v>
      </c>
    </row>
    <row r="609" spans="1:16" s="33" customFormat="1">
      <c r="A609" s="32">
        <v>38585</v>
      </c>
      <c r="B609" s="33" t="s">
        <v>1228</v>
      </c>
      <c r="C609" s="33" t="s">
        <v>1229</v>
      </c>
      <c r="D609" s="34">
        <v>5</v>
      </c>
      <c r="E609" s="37">
        <v>50</v>
      </c>
      <c r="F609" s="33" t="s">
        <v>1200</v>
      </c>
      <c r="G609" s="33" t="s">
        <v>1007</v>
      </c>
      <c r="H609" s="33" t="s">
        <v>1174</v>
      </c>
      <c r="J609" s="33" t="s">
        <v>1175</v>
      </c>
      <c r="L609" s="33" t="s">
        <v>1298</v>
      </c>
      <c r="M609" s="33" t="s">
        <v>877</v>
      </c>
      <c r="N609" s="33">
        <v>10</v>
      </c>
      <c r="O609" s="35">
        <v>0.12490000000000023</v>
      </c>
      <c r="P609" s="34" t="s">
        <v>1148</v>
      </c>
    </row>
    <row r="610" spans="1:16" s="33" customFormat="1">
      <c r="A610" s="32">
        <v>38585</v>
      </c>
      <c r="B610" s="33" t="s">
        <v>1228</v>
      </c>
      <c r="C610" s="33" t="s">
        <v>1229</v>
      </c>
      <c r="D610" s="34">
        <v>6</v>
      </c>
      <c r="E610" s="37">
        <v>51</v>
      </c>
      <c r="F610" s="33" t="s">
        <v>1194</v>
      </c>
      <c r="G610" s="33" t="s">
        <v>1007</v>
      </c>
      <c r="H610" s="33" t="s">
        <v>1174</v>
      </c>
      <c r="J610" s="33" t="s">
        <v>1175</v>
      </c>
      <c r="L610" s="33" t="s">
        <v>1298</v>
      </c>
      <c r="M610" s="33" t="s">
        <v>877</v>
      </c>
      <c r="N610" s="33">
        <v>2</v>
      </c>
      <c r="O610" s="35">
        <v>1.4800000000000146E-2</v>
      </c>
      <c r="P610" s="34" t="s">
        <v>1148</v>
      </c>
    </row>
    <row r="611" spans="1:16" s="33" customFormat="1">
      <c r="A611" s="32">
        <v>38585</v>
      </c>
      <c r="B611" s="33" t="s">
        <v>1228</v>
      </c>
      <c r="C611" s="33" t="s">
        <v>1229</v>
      </c>
      <c r="D611" s="34">
        <v>7</v>
      </c>
      <c r="E611" s="37">
        <v>52</v>
      </c>
      <c r="F611" s="33" t="s">
        <v>1198</v>
      </c>
      <c r="G611" s="33" t="s">
        <v>1007</v>
      </c>
      <c r="H611" s="33" t="s">
        <v>1174</v>
      </c>
      <c r="J611" s="33" t="s">
        <v>1175</v>
      </c>
      <c r="L611" s="33" t="s">
        <v>1298</v>
      </c>
      <c r="M611" s="33" t="s">
        <v>877</v>
      </c>
      <c r="N611" s="33">
        <v>1</v>
      </c>
      <c r="O611" s="35">
        <v>1.3999999999998458E-3</v>
      </c>
      <c r="P611" s="34" t="s">
        <v>1148</v>
      </c>
    </row>
    <row r="612" spans="1:16" s="33" customFormat="1">
      <c r="A612" s="32">
        <v>38585</v>
      </c>
      <c r="B612" s="33" t="s">
        <v>1228</v>
      </c>
      <c r="C612" s="33" t="s">
        <v>1229</v>
      </c>
      <c r="D612" s="34">
        <v>8</v>
      </c>
      <c r="E612" s="37">
        <v>53</v>
      </c>
      <c r="F612" s="33" t="s">
        <v>1202</v>
      </c>
      <c r="G612" s="33" t="s">
        <v>1007</v>
      </c>
      <c r="H612" s="33" t="s">
        <v>1174</v>
      </c>
      <c r="J612" s="33" t="s">
        <v>1175</v>
      </c>
      <c r="L612" s="33" t="s">
        <v>1298</v>
      </c>
      <c r="M612" s="33" t="s">
        <v>877</v>
      </c>
      <c r="N612" s="33">
        <v>1</v>
      </c>
      <c r="O612" s="35">
        <v>2.1699999999999608E-2</v>
      </c>
      <c r="P612" s="34" t="s">
        <v>1148</v>
      </c>
    </row>
    <row r="613" spans="1:16" s="33" customFormat="1">
      <c r="A613" s="32">
        <v>38584</v>
      </c>
      <c r="B613" s="33" t="s">
        <v>1228</v>
      </c>
      <c r="C613" s="33" t="s">
        <v>1231</v>
      </c>
      <c r="D613" s="34">
        <v>2</v>
      </c>
      <c r="E613" s="37">
        <v>56</v>
      </c>
      <c r="F613" s="33" t="s">
        <v>1188</v>
      </c>
      <c r="G613" s="33" t="s">
        <v>1007</v>
      </c>
      <c r="H613" s="33" t="s">
        <v>1174</v>
      </c>
      <c r="J613" s="33" t="s">
        <v>1175</v>
      </c>
      <c r="L613" s="33" t="s">
        <v>1298</v>
      </c>
      <c r="M613" s="33" t="s">
        <v>877</v>
      </c>
      <c r="N613" s="33">
        <v>11</v>
      </c>
      <c r="O613" s="35">
        <v>5.8500000000000003E-2</v>
      </c>
      <c r="P613" s="34" t="s">
        <v>1148</v>
      </c>
    </row>
    <row r="614" spans="1:16" s="33" customFormat="1">
      <c r="A614" s="32">
        <v>38584</v>
      </c>
      <c r="B614" s="33" t="s">
        <v>1228</v>
      </c>
      <c r="C614" s="33" t="s">
        <v>1231</v>
      </c>
      <c r="D614" s="34">
        <v>4</v>
      </c>
      <c r="E614" s="37">
        <v>58</v>
      </c>
      <c r="F614" s="33" t="s">
        <v>1190</v>
      </c>
      <c r="G614" s="33" t="s">
        <v>1007</v>
      </c>
      <c r="H614" s="33" t="s">
        <v>1174</v>
      </c>
      <c r="J614" s="33" t="s">
        <v>1175</v>
      </c>
      <c r="L614" s="33" t="s">
        <v>1298</v>
      </c>
      <c r="M614" s="33" t="s">
        <v>877</v>
      </c>
      <c r="N614" s="33">
        <v>5</v>
      </c>
      <c r="O614" s="35">
        <v>4.8500000000000001E-2</v>
      </c>
      <c r="P614" s="34" t="s">
        <v>1148</v>
      </c>
    </row>
    <row r="615" spans="1:16" s="33" customFormat="1">
      <c r="A615" s="32">
        <v>38584</v>
      </c>
      <c r="B615" s="33" t="s">
        <v>1228</v>
      </c>
      <c r="C615" s="33" t="s">
        <v>1231</v>
      </c>
      <c r="D615" s="34">
        <v>6</v>
      </c>
      <c r="E615" s="37">
        <v>60</v>
      </c>
      <c r="F615" s="33" t="s">
        <v>979</v>
      </c>
      <c r="G615" s="33" t="s">
        <v>1007</v>
      </c>
      <c r="H615" s="33" t="s">
        <v>1174</v>
      </c>
      <c r="J615" s="33" t="s">
        <v>1175</v>
      </c>
      <c r="L615" s="33" t="s">
        <v>1298</v>
      </c>
      <c r="M615" s="33" t="s">
        <v>877</v>
      </c>
      <c r="N615" s="33">
        <v>5</v>
      </c>
      <c r="O615" s="35">
        <v>0</v>
      </c>
      <c r="P615" s="34" t="s">
        <v>1148</v>
      </c>
    </row>
    <row r="616" spans="1:16" s="33" customFormat="1">
      <c r="A616" s="32">
        <v>38586</v>
      </c>
      <c r="B616" s="33" t="s">
        <v>1228</v>
      </c>
      <c r="C616" s="33" t="s">
        <v>1231</v>
      </c>
      <c r="D616" s="34">
        <v>7</v>
      </c>
      <c r="E616" s="37">
        <v>61</v>
      </c>
      <c r="F616" s="33" t="s">
        <v>1038</v>
      </c>
      <c r="G616" s="33" t="s">
        <v>1331</v>
      </c>
      <c r="H616" s="33" t="s">
        <v>1174</v>
      </c>
      <c r="J616" s="33" t="s">
        <v>1175</v>
      </c>
      <c r="L616" s="33" t="s">
        <v>1298</v>
      </c>
      <c r="M616" s="33" t="s">
        <v>877</v>
      </c>
      <c r="N616" s="33">
        <v>1</v>
      </c>
      <c r="O616" s="35">
        <v>0.21</v>
      </c>
      <c r="P616" s="34" t="s">
        <v>1149</v>
      </c>
    </row>
    <row r="617" spans="1:16" s="33" customFormat="1">
      <c r="A617" s="32">
        <v>38586</v>
      </c>
      <c r="B617" s="33" t="s">
        <v>1228</v>
      </c>
      <c r="C617" s="33" t="s">
        <v>1231</v>
      </c>
      <c r="D617" s="34">
        <v>9</v>
      </c>
      <c r="E617" s="37">
        <v>63</v>
      </c>
      <c r="F617" s="33" t="s">
        <v>1181</v>
      </c>
      <c r="G617" s="33" t="s">
        <v>1007</v>
      </c>
      <c r="H617" s="33" t="s">
        <v>1174</v>
      </c>
      <c r="J617" s="33" t="s">
        <v>1175</v>
      </c>
      <c r="L617" s="33" t="s">
        <v>1298</v>
      </c>
      <c r="M617" s="33" t="s">
        <v>877</v>
      </c>
      <c r="N617" s="33">
        <v>5</v>
      </c>
      <c r="O617" s="35">
        <v>0.1467</v>
      </c>
      <c r="P617" s="34" t="s">
        <v>1148</v>
      </c>
    </row>
    <row r="618" spans="1:16" s="33" customFormat="1">
      <c r="A618" s="32">
        <v>38581</v>
      </c>
      <c r="B618" s="33" t="s">
        <v>1228</v>
      </c>
      <c r="C618" s="33" t="s">
        <v>1232</v>
      </c>
      <c r="D618" s="34">
        <v>4</v>
      </c>
      <c r="E618" s="37">
        <v>69</v>
      </c>
      <c r="F618" s="33" t="s">
        <v>1222</v>
      </c>
      <c r="G618" s="33" t="s">
        <v>1007</v>
      </c>
      <c r="H618" s="33" t="s">
        <v>1174</v>
      </c>
      <c r="J618" s="33" t="s">
        <v>1175</v>
      </c>
      <c r="L618" s="33" t="s">
        <v>1298</v>
      </c>
      <c r="M618" s="33" t="s">
        <v>877</v>
      </c>
      <c r="N618" s="33">
        <v>5</v>
      </c>
      <c r="O618" s="35">
        <v>9.4E-2</v>
      </c>
      <c r="P618" s="34" t="s">
        <v>1148</v>
      </c>
    </row>
    <row r="619" spans="1:16" s="33" customFormat="1">
      <c r="A619" s="32">
        <v>38581</v>
      </c>
      <c r="B619" s="33" t="s">
        <v>1228</v>
      </c>
      <c r="C619" s="33" t="s">
        <v>1232</v>
      </c>
      <c r="D619" s="34">
        <v>5</v>
      </c>
      <c r="E619" s="37">
        <v>70</v>
      </c>
      <c r="F619" s="33" t="s">
        <v>1217</v>
      </c>
      <c r="G619" s="33" t="s">
        <v>1007</v>
      </c>
      <c r="H619" s="33" t="s">
        <v>1174</v>
      </c>
      <c r="J619" s="33" t="s">
        <v>1175</v>
      </c>
      <c r="L619" s="33" t="s">
        <v>1298</v>
      </c>
      <c r="M619" s="33" t="s">
        <v>877</v>
      </c>
      <c r="N619" s="33">
        <v>3</v>
      </c>
      <c r="O619" s="35">
        <v>3.1E-2</v>
      </c>
      <c r="P619" s="34" t="s">
        <v>1148</v>
      </c>
    </row>
    <row r="620" spans="1:16" s="33" customFormat="1">
      <c r="A620" s="32">
        <v>38581</v>
      </c>
      <c r="B620" s="33" t="s">
        <v>1228</v>
      </c>
      <c r="C620" s="33" t="s">
        <v>1232</v>
      </c>
      <c r="D620" s="34">
        <v>6</v>
      </c>
      <c r="E620" s="37">
        <v>71</v>
      </c>
      <c r="F620" s="33" t="s">
        <v>1220</v>
      </c>
      <c r="G620" s="33" t="s">
        <v>1007</v>
      </c>
      <c r="H620" s="33" t="s">
        <v>1174</v>
      </c>
      <c r="J620" s="33" t="s">
        <v>1175</v>
      </c>
      <c r="L620" s="33" t="s">
        <v>1298</v>
      </c>
      <c r="M620" s="33" t="s">
        <v>877</v>
      </c>
      <c r="N620" s="33">
        <v>2</v>
      </c>
      <c r="O620" s="35">
        <v>0.61</v>
      </c>
      <c r="P620" s="34" t="s">
        <v>1148</v>
      </c>
    </row>
    <row r="621" spans="1:16" s="33" customFormat="1">
      <c r="A621" s="32">
        <v>38583</v>
      </c>
      <c r="B621" s="33" t="s">
        <v>1228</v>
      </c>
      <c r="C621" s="33" t="s">
        <v>1232</v>
      </c>
      <c r="D621" s="34">
        <v>11</v>
      </c>
      <c r="E621" s="37">
        <v>76</v>
      </c>
      <c r="F621" s="33" t="s">
        <v>1233</v>
      </c>
      <c r="G621" s="33" t="s">
        <v>1007</v>
      </c>
      <c r="H621" s="33" t="s">
        <v>1174</v>
      </c>
      <c r="J621" s="33" t="s">
        <v>1175</v>
      </c>
      <c r="L621" s="33" t="s">
        <v>1298</v>
      </c>
      <c r="M621" s="33" t="s">
        <v>877</v>
      </c>
      <c r="N621" s="33">
        <v>1</v>
      </c>
      <c r="O621" s="35">
        <v>2.6000000000001577E-3</v>
      </c>
      <c r="P621" s="34" t="s">
        <v>1148</v>
      </c>
    </row>
    <row r="622" spans="1:16" s="33" customFormat="1">
      <c r="A622" s="32">
        <v>38583</v>
      </c>
      <c r="B622" s="33" t="s">
        <v>1228</v>
      </c>
      <c r="C622" s="33" t="s">
        <v>1232</v>
      </c>
      <c r="D622" s="34">
        <v>12</v>
      </c>
      <c r="E622" s="37">
        <v>77</v>
      </c>
      <c r="F622" s="33" t="s">
        <v>1234</v>
      </c>
      <c r="G622" s="33" t="s">
        <v>1007</v>
      </c>
      <c r="H622" s="33" t="s">
        <v>1174</v>
      </c>
      <c r="J622" s="33" t="s">
        <v>1175</v>
      </c>
      <c r="L622" s="33" t="s">
        <v>1298</v>
      </c>
      <c r="M622" s="33" t="s">
        <v>877</v>
      </c>
      <c r="N622" s="33">
        <v>8</v>
      </c>
      <c r="O622" s="35">
        <v>6.25E-2</v>
      </c>
      <c r="P622" s="34" t="s">
        <v>1148</v>
      </c>
    </row>
    <row r="623" spans="1:16" s="33" customFormat="1">
      <c r="A623" s="32">
        <v>38583</v>
      </c>
      <c r="B623" s="33" t="s">
        <v>1228</v>
      </c>
      <c r="C623" s="33" t="s">
        <v>1232</v>
      </c>
      <c r="D623" s="34">
        <v>13</v>
      </c>
      <c r="E623" s="37">
        <v>78</v>
      </c>
      <c r="F623" s="33" t="s">
        <v>1235</v>
      </c>
      <c r="G623" s="33" t="s">
        <v>1007</v>
      </c>
      <c r="H623" s="33" t="s">
        <v>1174</v>
      </c>
      <c r="J623" s="33" t="s">
        <v>1175</v>
      </c>
      <c r="L623" s="33" t="s">
        <v>1298</v>
      </c>
      <c r="M623" s="33" t="s">
        <v>877</v>
      </c>
      <c r="N623" s="33">
        <v>18</v>
      </c>
      <c r="O623" s="35">
        <v>0.12239999999999999</v>
      </c>
      <c r="P623" s="34" t="s">
        <v>1148</v>
      </c>
    </row>
    <row r="624" spans="1:16" s="33" customFormat="1">
      <c r="A624" s="32">
        <v>38535</v>
      </c>
      <c r="B624" s="33" t="s">
        <v>1224</v>
      </c>
      <c r="C624" s="33" t="s">
        <v>1225</v>
      </c>
      <c r="D624" s="34">
        <v>4</v>
      </c>
      <c r="E624" s="37">
        <v>4</v>
      </c>
      <c r="F624" s="33" t="s">
        <v>845</v>
      </c>
      <c r="G624" s="33" t="s">
        <v>1081</v>
      </c>
      <c r="H624" s="33" t="s">
        <v>1521</v>
      </c>
      <c r="I624" s="33" t="s">
        <v>1522</v>
      </c>
      <c r="J624" s="33" t="s">
        <v>1523</v>
      </c>
      <c r="L624" s="34" t="s">
        <v>1298</v>
      </c>
      <c r="M624" s="33" t="s">
        <v>877</v>
      </c>
      <c r="N624" s="33">
        <v>10</v>
      </c>
      <c r="O624" s="35">
        <v>1.1773</v>
      </c>
      <c r="P624" s="34" t="s">
        <v>1148</v>
      </c>
    </row>
    <row r="625" spans="1:16" s="33" customFormat="1">
      <c r="A625" s="32">
        <v>38534</v>
      </c>
      <c r="B625" s="33" t="s">
        <v>1224</v>
      </c>
      <c r="C625" s="33" t="s">
        <v>1227</v>
      </c>
      <c r="D625" s="34">
        <v>13</v>
      </c>
      <c r="E625" s="37">
        <v>43</v>
      </c>
      <c r="F625" s="33" t="s">
        <v>954</v>
      </c>
      <c r="G625" s="33" t="s">
        <v>1081</v>
      </c>
      <c r="H625" s="33" t="s">
        <v>1521</v>
      </c>
      <c r="I625" s="33" t="s">
        <v>1522</v>
      </c>
      <c r="J625" s="33" t="s">
        <v>1523</v>
      </c>
      <c r="L625" s="34" t="s">
        <v>1298</v>
      </c>
      <c r="M625" s="33" t="s">
        <v>877</v>
      </c>
      <c r="N625" s="33">
        <v>2</v>
      </c>
      <c r="O625" s="35">
        <v>0.14269999999999999</v>
      </c>
      <c r="P625" s="34" t="s">
        <v>1148</v>
      </c>
    </row>
    <row r="626" spans="1:16" s="33" customFormat="1">
      <c r="A626" s="32">
        <v>38585</v>
      </c>
      <c r="B626" s="33" t="s">
        <v>1228</v>
      </c>
      <c r="C626" s="33" t="s">
        <v>1229</v>
      </c>
      <c r="D626" s="34">
        <v>5</v>
      </c>
      <c r="E626" s="37">
        <v>50</v>
      </c>
      <c r="F626" s="33" t="s">
        <v>1200</v>
      </c>
      <c r="G626" s="33" t="s">
        <v>1081</v>
      </c>
      <c r="H626" s="33" t="s">
        <v>1521</v>
      </c>
      <c r="I626" s="33" t="s">
        <v>1522</v>
      </c>
      <c r="J626" s="33" t="s">
        <v>1523</v>
      </c>
      <c r="L626" s="34" t="s">
        <v>1298</v>
      </c>
      <c r="M626" s="33" t="s">
        <v>877</v>
      </c>
      <c r="N626" s="33">
        <v>1</v>
      </c>
      <c r="O626" s="35">
        <v>0.54400000000000004</v>
      </c>
      <c r="P626" s="34" t="s">
        <v>1148</v>
      </c>
    </row>
    <row r="627" spans="1:16" s="33" customFormat="1">
      <c r="A627" s="32">
        <v>38585</v>
      </c>
      <c r="B627" s="33" t="s">
        <v>1228</v>
      </c>
      <c r="C627" s="33" t="s">
        <v>1229</v>
      </c>
      <c r="D627" s="34">
        <v>6</v>
      </c>
      <c r="E627" s="37">
        <v>51</v>
      </c>
      <c r="F627" s="33" t="s">
        <v>1194</v>
      </c>
      <c r="G627" s="33" t="s">
        <v>1081</v>
      </c>
      <c r="H627" s="33" t="s">
        <v>1521</v>
      </c>
      <c r="I627" s="33" t="s">
        <v>1522</v>
      </c>
      <c r="J627" s="33" t="s">
        <v>1523</v>
      </c>
      <c r="L627" s="34" t="s">
        <v>1298</v>
      </c>
      <c r="M627" s="33" t="s">
        <v>877</v>
      </c>
      <c r="N627" s="33">
        <v>4</v>
      </c>
      <c r="O627" s="35">
        <v>0.23310000000000031</v>
      </c>
      <c r="P627" s="34" t="s">
        <v>1148</v>
      </c>
    </row>
    <row r="628" spans="1:16" s="33" customFormat="1">
      <c r="A628" s="32">
        <v>38584</v>
      </c>
      <c r="B628" s="33" t="s">
        <v>1228</v>
      </c>
      <c r="C628" s="33" t="s">
        <v>1231</v>
      </c>
      <c r="D628" s="34">
        <v>1</v>
      </c>
      <c r="E628" s="37">
        <v>55</v>
      </c>
      <c r="F628" s="33" t="s">
        <v>976</v>
      </c>
      <c r="G628" s="33" t="s">
        <v>1081</v>
      </c>
      <c r="H628" s="33" t="s">
        <v>1521</v>
      </c>
      <c r="I628" s="33" t="s">
        <v>1522</v>
      </c>
      <c r="J628" s="33" t="s">
        <v>1523</v>
      </c>
      <c r="L628" s="34" t="s">
        <v>1298</v>
      </c>
      <c r="M628" s="33" t="s">
        <v>877</v>
      </c>
      <c r="N628" s="33">
        <v>10</v>
      </c>
      <c r="O628" s="35">
        <v>2.1997</v>
      </c>
      <c r="P628" s="34" t="s">
        <v>1148</v>
      </c>
    </row>
    <row r="629" spans="1:16" s="33" customFormat="1">
      <c r="A629" s="32">
        <v>38584</v>
      </c>
      <c r="B629" s="33" t="s">
        <v>1228</v>
      </c>
      <c r="C629" s="33" t="s">
        <v>1231</v>
      </c>
      <c r="D629" s="34">
        <v>4</v>
      </c>
      <c r="E629" s="37">
        <v>58</v>
      </c>
      <c r="F629" s="33" t="s">
        <v>1190</v>
      </c>
      <c r="G629" s="33" t="s">
        <v>1081</v>
      </c>
      <c r="H629" s="33" t="s">
        <v>1521</v>
      </c>
      <c r="I629" s="33" t="s">
        <v>1522</v>
      </c>
      <c r="J629" s="33" t="s">
        <v>1523</v>
      </c>
      <c r="L629" s="34" t="s">
        <v>1298</v>
      </c>
      <c r="M629" s="33" t="s">
        <v>877</v>
      </c>
      <c r="N629" s="33">
        <v>1</v>
      </c>
      <c r="O629" s="35">
        <v>0.1104</v>
      </c>
      <c r="P629" s="34" t="s">
        <v>1148</v>
      </c>
    </row>
    <row r="630" spans="1:16" s="33" customFormat="1">
      <c r="A630" s="32">
        <v>38581</v>
      </c>
      <c r="B630" s="33" t="s">
        <v>1228</v>
      </c>
      <c r="C630" s="33" t="s">
        <v>1232</v>
      </c>
      <c r="D630" s="34">
        <v>4</v>
      </c>
      <c r="E630" s="37">
        <v>69</v>
      </c>
      <c r="F630" s="33" t="s">
        <v>1222</v>
      </c>
      <c r="G630" s="33" t="s">
        <v>1081</v>
      </c>
      <c r="H630" s="33" t="s">
        <v>1521</v>
      </c>
      <c r="I630" s="33" t="s">
        <v>1522</v>
      </c>
      <c r="J630" s="33" t="s">
        <v>1523</v>
      </c>
      <c r="L630" s="34" t="s">
        <v>1298</v>
      </c>
      <c r="M630" s="33" t="s">
        <v>877</v>
      </c>
      <c r="N630" s="33">
        <v>1</v>
      </c>
      <c r="O630" s="35">
        <v>0.36930000000000002</v>
      </c>
      <c r="P630" s="34" t="s">
        <v>1148</v>
      </c>
    </row>
    <row r="631" spans="1:16" s="33" customFormat="1">
      <c r="A631" s="32">
        <v>38581</v>
      </c>
      <c r="B631" s="33" t="s">
        <v>1228</v>
      </c>
      <c r="C631" s="33" t="s">
        <v>1232</v>
      </c>
      <c r="D631" s="34">
        <v>5</v>
      </c>
      <c r="E631" s="37">
        <v>70</v>
      </c>
      <c r="F631" s="33" t="s">
        <v>1217</v>
      </c>
      <c r="G631" s="33" t="s">
        <v>1081</v>
      </c>
      <c r="H631" s="33" t="s">
        <v>1521</v>
      </c>
      <c r="I631" s="33" t="s">
        <v>1522</v>
      </c>
      <c r="J631" s="33" t="s">
        <v>1523</v>
      </c>
      <c r="L631" s="34" t="s">
        <v>1298</v>
      </c>
      <c r="M631" s="33" t="s">
        <v>877</v>
      </c>
      <c r="N631" s="33">
        <v>2</v>
      </c>
      <c r="O631" s="35">
        <v>0.1215</v>
      </c>
      <c r="P631" s="34" t="s">
        <v>1148</v>
      </c>
    </row>
    <row r="632" spans="1:16" s="33" customFormat="1">
      <c r="A632" s="32">
        <v>38583</v>
      </c>
      <c r="B632" s="33" t="s">
        <v>1228</v>
      </c>
      <c r="C632" s="33" t="s">
        <v>1232</v>
      </c>
      <c r="D632" s="34">
        <v>11</v>
      </c>
      <c r="E632" s="37">
        <v>76</v>
      </c>
      <c r="F632" s="33" t="s">
        <v>1233</v>
      </c>
      <c r="G632" s="33" t="s">
        <v>1081</v>
      </c>
      <c r="H632" s="33" t="s">
        <v>1521</v>
      </c>
      <c r="I632" s="33" t="s">
        <v>1522</v>
      </c>
      <c r="J632" s="33" t="s">
        <v>1523</v>
      </c>
      <c r="L632" s="34" t="s">
        <v>1298</v>
      </c>
      <c r="M632" s="33" t="s">
        <v>877</v>
      </c>
      <c r="N632" s="33">
        <v>1</v>
      </c>
      <c r="O632" s="35">
        <v>0.11050000000000004</v>
      </c>
      <c r="P632" s="34" t="s">
        <v>1148</v>
      </c>
    </row>
    <row r="633" spans="1:16" s="33" customFormat="1">
      <c r="A633" s="32">
        <v>38533</v>
      </c>
      <c r="B633" s="33" t="s">
        <v>1224</v>
      </c>
      <c r="C633" s="33" t="s">
        <v>1226</v>
      </c>
      <c r="D633" s="34">
        <v>13</v>
      </c>
      <c r="E633" s="37">
        <v>24</v>
      </c>
      <c r="F633" s="33" t="s">
        <v>951</v>
      </c>
      <c r="G633" s="34" t="s">
        <v>1297</v>
      </c>
      <c r="H633" s="33" t="s">
        <v>1677</v>
      </c>
      <c r="I633" s="33" t="s">
        <v>1678</v>
      </c>
      <c r="J633" s="33" t="s">
        <v>1523</v>
      </c>
      <c r="L633" s="34" t="s">
        <v>1298</v>
      </c>
      <c r="M633" s="33" t="s">
        <v>877</v>
      </c>
      <c r="N633" s="33">
        <v>1</v>
      </c>
      <c r="O633" s="35">
        <v>0.78</v>
      </c>
      <c r="P633" s="34" t="s">
        <v>1149</v>
      </c>
    </row>
    <row r="634" spans="1:16" s="33" customFormat="1">
      <c r="A634" s="32">
        <v>38585</v>
      </c>
      <c r="B634" s="33" t="s">
        <v>1228</v>
      </c>
      <c r="C634" s="33" t="s">
        <v>1229</v>
      </c>
      <c r="D634" s="34">
        <v>7</v>
      </c>
      <c r="E634" s="37">
        <v>52</v>
      </c>
      <c r="F634" s="33" t="s">
        <v>1198</v>
      </c>
      <c r="G634" s="33" t="s">
        <v>1297</v>
      </c>
      <c r="H634" s="33" t="s">
        <v>1677</v>
      </c>
      <c r="I634" s="33" t="s">
        <v>1678</v>
      </c>
      <c r="J634" s="33" t="s">
        <v>1523</v>
      </c>
      <c r="L634" s="34" t="s">
        <v>1298</v>
      </c>
      <c r="M634" s="33" t="s">
        <v>877</v>
      </c>
      <c r="N634" s="33">
        <v>1</v>
      </c>
      <c r="O634" s="35">
        <v>0.1</v>
      </c>
      <c r="P634" s="34" t="s">
        <v>1149</v>
      </c>
    </row>
    <row r="635" spans="1:16" s="33" customFormat="1">
      <c r="A635" s="32">
        <v>38581</v>
      </c>
      <c r="B635" s="33" t="s">
        <v>1228</v>
      </c>
      <c r="C635" s="33" t="s">
        <v>1232</v>
      </c>
      <c r="D635" s="34">
        <v>4</v>
      </c>
      <c r="E635" s="37">
        <v>69</v>
      </c>
      <c r="F635" s="33" t="s">
        <v>1222</v>
      </c>
      <c r="G635" s="33" t="s">
        <v>1297</v>
      </c>
      <c r="H635" s="33" t="s">
        <v>1677</v>
      </c>
      <c r="I635" s="33" t="s">
        <v>1678</v>
      </c>
      <c r="J635" s="33" t="s">
        <v>1523</v>
      </c>
      <c r="L635" s="34" t="s">
        <v>1298</v>
      </c>
      <c r="M635" s="33" t="s">
        <v>877</v>
      </c>
      <c r="N635" s="33">
        <v>1</v>
      </c>
      <c r="O635" s="35">
        <v>1.4</v>
      </c>
      <c r="P635" s="34" t="s">
        <v>1149</v>
      </c>
    </row>
    <row r="636" spans="1:16" s="33" customFormat="1">
      <c r="A636" s="32">
        <v>38583</v>
      </c>
      <c r="B636" s="33" t="s">
        <v>1228</v>
      </c>
      <c r="C636" s="33" t="s">
        <v>1232</v>
      </c>
      <c r="D636" s="34">
        <v>13</v>
      </c>
      <c r="E636" s="37">
        <v>78</v>
      </c>
      <c r="F636" s="33" t="s">
        <v>1235</v>
      </c>
      <c r="G636" s="33" t="s">
        <v>1297</v>
      </c>
      <c r="H636" s="33" t="s">
        <v>1677</v>
      </c>
      <c r="I636" s="33" t="s">
        <v>1678</v>
      </c>
      <c r="J636" s="33" t="s">
        <v>1523</v>
      </c>
      <c r="L636" s="34" t="s">
        <v>1298</v>
      </c>
      <c r="M636" s="33" t="s">
        <v>877</v>
      </c>
      <c r="N636" s="33">
        <v>1</v>
      </c>
      <c r="O636" s="35">
        <v>0.96</v>
      </c>
      <c r="P636" s="34" t="s">
        <v>1149</v>
      </c>
    </row>
    <row r="637" spans="1:16" s="33" customFormat="1">
      <c r="A637" s="32">
        <v>38535</v>
      </c>
      <c r="B637" s="33" t="s">
        <v>1224</v>
      </c>
      <c r="C637" s="33" t="s">
        <v>1225</v>
      </c>
      <c r="D637" s="34">
        <v>3</v>
      </c>
      <c r="E637" s="37">
        <v>3</v>
      </c>
      <c r="F637" s="33" t="s">
        <v>1073</v>
      </c>
      <c r="G637" s="33" t="s">
        <v>1075</v>
      </c>
      <c r="L637" s="33" t="s">
        <v>1092</v>
      </c>
      <c r="M637" s="33" t="s">
        <v>877</v>
      </c>
      <c r="N637" s="33" t="s">
        <v>887</v>
      </c>
      <c r="O637" s="35">
        <v>0.36459999999999998</v>
      </c>
      <c r="P637" s="34" t="s">
        <v>1148</v>
      </c>
    </row>
    <row r="638" spans="1:16" s="33" customFormat="1">
      <c r="A638" s="32">
        <v>38535</v>
      </c>
      <c r="B638" s="33" t="s">
        <v>1224</v>
      </c>
      <c r="C638" s="33" t="s">
        <v>1225</v>
      </c>
      <c r="D638" s="34">
        <v>4</v>
      </c>
      <c r="E638" s="37">
        <v>4</v>
      </c>
      <c r="F638" s="33" t="s">
        <v>845</v>
      </c>
      <c r="G638" s="33" t="s">
        <v>1075</v>
      </c>
      <c r="L638" s="33" t="s">
        <v>1092</v>
      </c>
      <c r="M638" s="33" t="s">
        <v>877</v>
      </c>
      <c r="N638" s="33" t="s">
        <v>887</v>
      </c>
      <c r="O638" s="35">
        <v>3.9447999999999999</v>
      </c>
      <c r="P638" s="34" t="s">
        <v>1148</v>
      </c>
    </row>
    <row r="639" spans="1:16" s="33" customFormat="1">
      <c r="A639" s="32">
        <v>38533</v>
      </c>
      <c r="B639" s="33" t="s">
        <v>1224</v>
      </c>
      <c r="C639" s="33" t="s">
        <v>1226</v>
      </c>
      <c r="D639" s="34">
        <v>4</v>
      </c>
      <c r="E639" s="37">
        <v>16</v>
      </c>
      <c r="F639" s="33" t="s">
        <v>845</v>
      </c>
      <c r="G639" s="33" t="s">
        <v>1075</v>
      </c>
      <c r="L639" s="33" t="s">
        <v>1092</v>
      </c>
      <c r="M639" s="33" t="s">
        <v>877</v>
      </c>
      <c r="N639" s="33" t="s">
        <v>887</v>
      </c>
      <c r="O639" s="35">
        <v>1.1041000000000001</v>
      </c>
      <c r="P639" s="34" t="s">
        <v>1148</v>
      </c>
    </row>
    <row r="640" spans="1:16" s="33" customFormat="1">
      <c r="A640" s="32">
        <v>38534</v>
      </c>
      <c r="B640" s="33" t="s">
        <v>1224</v>
      </c>
      <c r="C640" s="33" t="s">
        <v>1227</v>
      </c>
      <c r="D640" s="34">
        <v>1</v>
      </c>
      <c r="E640" s="37">
        <v>31</v>
      </c>
      <c r="F640" s="33" t="s">
        <v>888</v>
      </c>
      <c r="G640" s="33" t="s">
        <v>1075</v>
      </c>
      <c r="L640" s="33" t="s">
        <v>1092</v>
      </c>
      <c r="M640" s="33" t="s">
        <v>877</v>
      </c>
      <c r="N640" s="33" t="s">
        <v>887</v>
      </c>
      <c r="O640" s="35">
        <v>2.5015000000000001</v>
      </c>
      <c r="P640" s="34" t="s">
        <v>1148</v>
      </c>
    </row>
    <row r="641" spans="1:17" s="33" customFormat="1">
      <c r="A641" s="32">
        <v>38534</v>
      </c>
      <c r="B641" s="33" t="s">
        <v>1224</v>
      </c>
      <c r="C641" s="33" t="s">
        <v>1227</v>
      </c>
      <c r="D641" s="34">
        <v>13</v>
      </c>
      <c r="E641" s="37">
        <v>43</v>
      </c>
      <c r="F641" s="33" t="s">
        <v>954</v>
      </c>
      <c r="G641" s="33" t="s">
        <v>1075</v>
      </c>
      <c r="L641" s="33" t="s">
        <v>1092</v>
      </c>
      <c r="M641" s="33" t="s">
        <v>877</v>
      </c>
      <c r="N641" s="33" t="s">
        <v>887</v>
      </c>
      <c r="O641" s="35">
        <v>5.1715999999999998</v>
      </c>
      <c r="P641" s="34" t="s">
        <v>1148</v>
      </c>
    </row>
    <row r="642" spans="1:17" s="33" customFormat="1">
      <c r="A642" s="32">
        <v>38583</v>
      </c>
      <c r="B642" s="33" t="s">
        <v>1228</v>
      </c>
      <c r="C642" s="33" t="s">
        <v>1229</v>
      </c>
      <c r="D642" s="34">
        <v>2</v>
      </c>
      <c r="E642" s="37">
        <v>47</v>
      </c>
      <c r="F642" s="33" t="s">
        <v>1230</v>
      </c>
      <c r="G642" s="33" t="s">
        <v>1075</v>
      </c>
      <c r="L642" s="33" t="s">
        <v>1092</v>
      </c>
      <c r="M642" s="33" t="s">
        <v>877</v>
      </c>
      <c r="N642" s="33" t="s">
        <v>887</v>
      </c>
      <c r="O642" s="35">
        <v>1.0656000000000001</v>
      </c>
      <c r="P642" s="34" t="s">
        <v>1148</v>
      </c>
    </row>
    <row r="643" spans="1:17" s="33" customFormat="1">
      <c r="A643" s="32">
        <v>38585</v>
      </c>
      <c r="B643" s="33" t="s">
        <v>1228</v>
      </c>
      <c r="C643" s="33" t="s">
        <v>1229</v>
      </c>
      <c r="D643" s="34">
        <v>5</v>
      </c>
      <c r="E643" s="37">
        <v>50</v>
      </c>
      <c r="F643" s="33" t="s">
        <v>1200</v>
      </c>
      <c r="G643" s="33" t="s">
        <v>1075</v>
      </c>
      <c r="L643" s="33" t="s">
        <v>1092</v>
      </c>
      <c r="M643" s="33" t="s">
        <v>877</v>
      </c>
      <c r="N643" s="33" t="s">
        <v>887</v>
      </c>
      <c r="O643" s="35">
        <v>4.6379000000000001</v>
      </c>
      <c r="P643" s="34" t="s">
        <v>1148</v>
      </c>
    </row>
    <row r="644" spans="1:17" s="33" customFormat="1">
      <c r="A644" s="32">
        <v>38585</v>
      </c>
      <c r="B644" s="33" t="s">
        <v>1228</v>
      </c>
      <c r="C644" s="33" t="s">
        <v>1229</v>
      </c>
      <c r="D644" s="34">
        <v>6</v>
      </c>
      <c r="E644" s="37">
        <v>51</v>
      </c>
      <c r="F644" s="33" t="s">
        <v>1194</v>
      </c>
      <c r="G644" s="33" t="s">
        <v>1075</v>
      </c>
      <c r="L644" s="33" t="s">
        <v>1092</v>
      </c>
      <c r="M644" s="33" t="s">
        <v>877</v>
      </c>
      <c r="N644" s="33">
        <v>3</v>
      </c>
      <c r="O644" s="35">
        <v>9.7645999999999997</v>
      </c>
      <c r="P644" s="34" t="s">
        <v>1148</v>
      </c>
    </row>
    <row r="645" spans="1:17" s="33" customFormat="1">
      <c r="A645" s="32">
        <v>38585</v>
      </c>
      <c r="B645" s="33" t="s">
        <v>1228</v>
      </c>
      <c r="C645" s="33" t="s">
        <v>1229</v>
      </c>
      <c r="D645" s="34">
        <v>7</v>
      </c>
      <c r="E645" s="37">
        <v>52</v>
      </c>
      <c r="F645" s="33" t="s">
        <v>1198</v>
      </c>
      <c r="G645" s="33" t="s">
        <v>1075</v>
      </c>
      <c r="L645" s="33" t="s">
        <v>1092</v>
      </c>
      <c r="M645" s="33" t="s">
        <v>877</v>
      </c>
      <c r="N645" s="33" t="s">
        <v>887</v>
      </c>
      <c r="O645" s="35">
        <v>31.015599999999999</v>
      </c>
      <c r="P645" s="34" t="s">
        <v>1148</v>
      </c>
    </row>
    <row r="646" spans="1:17" s="33" customFormat="1">
      <c r="A646" s="32">
        <v>38585</v>
      </c>
      <c r="B646" s="33" t="s">
        <v>1228</v>
      </c>
      <c r="C646" s="33" t="s">
        <v>1229</v>
      </c>
      <c r="D646" s="34">
        <v>8</v>
      </c>
      <c r="E646" s="37">
        <v>53</v>
      </c>
      <c r="F646" s="33" t="s">
        <v>1202</v>
      </c>
      <c r="G646" s="33" t="s">
        <v>1075</v>
      </c>
      <c r="L646" s="33" t="s">
        <v>1092</v>
      </c>
      <c r="M646" s="33" t="s">
        <v>877</v>
      </c>
      <c r="N646" s="33" t="s">
        <v>887</v>
      </c>
      <c r="O646" s="35">
        <v>58.493600000000001</v>
      </c>
      <c r="P646" s="34" t="s">
        <v>1148</v>
      </c>
    </row>
    <row r="647" spans="1:17" s="33" customFormat="1">
      <c r="A647" s="32">
        <v>38585</v>
      </c>
      <c r="B647" s="33" t="s">
        <v>1228</v>
      </c>
      <c r="C647" s="33" t="s">
        <v>1229</v>
      </c>
      <c r="D647" s="34">
        <v>9</v>
      </c>
      <c r="E647" s="37">
        <v>54</v>
      </c>
      <c r="F647" s="33" t="s">
        <v>1207</v>
      </c>
      <c r="G647" s="33" t="s">
        <v>1075</v>
      </c>
      <c r="L647" s="33" t="s">
        <v>1092</v>
      </c>
      <c r="M647" s="33" t="s">
        <v>877</v>
      </c>
      <c r="N647" s="33" t="s">
        <v>887</v>
      </c>
      <c r="O647" s="35">
        <v>5.3856000000000002</v>
      </c>
      <c r="P647" s="34" t="s">
        <v>1148</v>
      </c>
    </row>
    <row r="648" spans="1:17" s="33" customFormat="1">
      <c r="A648" s="32">
        <v>38585</v>
      </c>
      <c r="B648" s="33" t="s">
        <v>1228</v>
      </c>
      <c r="C648" s="33" t="s">
        <v>1229</v>
      </c>
      <c r="D648" s="34">
        <v>9</v>
      </c>
      <c r="E648" s="37">
        <v>54</v>
      </c>
      <c r="F648" s="33" t="s">
        <v>1207</v>
      </c>
      <c r="G648" s="33" t="s">
        <v>1318</v>
      </c>
      <c r="L648" s="33" t="s">
        <v>1092</v>
      </c>
      <c r="M648" s="33" t="s">
        <v>877</v>
      </c>
      <c r="O648" s="35">
        <v>0.87</v>
      </c>
      <c r="P648" s="34" t="s">
        <v>1149</v>
      </c>
      <c r="Q648" s="35">
        <f>SUM(O647:O648)</f>
        <v>6.2556000000000003</v>
      </c>
    </row>
    <row r="649" spans="1:17" s="33" customFormat="1">
      <c r="A649" s="32">
        <v>38584</v>
      </c>
      <c r="B649" s="33" t="s">
        <v>1228</v>
      </c>
      <c r="C649" s="33" t="s">
        <v>1231</v>
      </c>
      <c r="D649" s="34">
        <v>1</v>
      </c>
      <c r="E649" s="37">
        <v>55</v>
      </c>
      <c r="F649" s="33" t="s">
        <v>976</v>
      </c>
      <c r="G649" s="33" t="s">
        <v>1075</v>
      </c>
      <c r="L649" s="33" t="s">
        <v>1092</v>
      </c>
      <c r="M649" s="33" t="s">
        <v>877</v>
      </c>
      <c r="N649" s="33" t="s">
        <v>887</v>
      </c>
      <c r="O649" s="35">
        <v>56.83</v>
      </c>
      <c r="P649" s="34" t="s">
        <v>1148</v>
      </c>
    </row>
    <row r="650" spans="1:17" s="33" customFormat="1">
      <c r="A650" s="32">
        <v>38584</v>
      </c>
      <c r="B650" s="33" t="s">
        <v>1228</v>
      </c>
      <c r="C650" s="33" t="s">
        <v>1231</v>
      </c>
      <c r="D650" s="34">
        <v>2</v>
      </c>
      <c r="E650" s="37">
        <v>56</v>
      </c>
      <c r="F650" s="33" t="s">
        <v>1188</v>
      </c>
      <c r="G650" s="33" t="s">
        <v>1183</v>
      </c>
      <c r="L650" s="33" t="s">
        <v>1092</v>
      </c>
      <c r="M650" s="33" t="s">
        <v>877</v>
      </c>
      <c r="N650" s="33" t="s">
        <v>887</v>
      </c>
      <c r="O650" s="35">
        <v>36.405900000000003</v>
      </c>
      <c r="P650" s="34" t="s">
        <v>1148</v>
      </c>
    </row>
    <row r="651" spans="1:17" s="33" customFormat="1">
      <c r="A651" s="32">
        <v>38584</v>
      </c>
      <c r="B651" s="33" t="s">
        <v>1228</v>
      </c>
      <c r="C651" s="33" t="s">
        <v>1231</v>
      </c>
      <c r="D651" s="34">
        <v>2</v>
      </c>
      <c r="E651" s="37">
        <v>56</v>
      </c>
      <c r="F651" s="33" t="s">
        <v>1188</v>
      </c>
      <c r="G651" s="33" t="s">
        <v>1325</v>
      </c>
      <c r="L651" s="33" t="s">
        <v>1092</v>
      </c>
      <c r="M651" s="33" t="s">
        <v>877</v>
      </c>
      <c r="O651" s="35">
        <v>1.23</v>
      </c>
      <c r="P651" s="34" t="s">
        <v>1149</v>
      </c>
      <c r="Q651" s="35">
        <f>SUM(O650:O651)</f>
        <v>37.635899999999999</v>
      </c>
    </row>
    <row r="652" spans="1:17" s="33" customFormat="1">
      <c r="A652" s="32">
        <v>38584</v>
      </c>
      <c r="B652" s="33" t="s">
        <v>1228</v>
      </c>
      <c r="C652" s="33" t="s">
        <v>1231</v>
      </c>
      <c r="D652" s="34">
        <v>2</v>
      </c>
      <c r="E652" s="37">
        <v>56</v>
      </c>
      <c r="F652" s="33" t="s">
        <v>1188</v>
      </c>
      <c r="G652" s="33" t="s">
        <v>1318</v>
      </c>
      <c r="L652" s="33" t="s">
        <v>1092</v>
      </c>
      <c r="M652" s="33" t="s">
        <v>877</v>
      </c>
      <c r="O652" s="35">
        <v>0.55000000000000004</v>
      </c>
      <c r="P652" s="34" t="s">
        <v>1149</v>
      </c>
      <c r="Q652" s="35">
        <f>SUM(O650:O652)</f>
        <v>38.185899999999997</v>
      </c>
    </row>
    <row r="653" spans="1:17" s="33" customFormat="1">
      <c r="A653" s="32">
        <v>38584</v>
      </c>
      <c r="B653" s="33" t="s">
        <v>1228</v>
      </c>
      <c r="C653" s="33" t="s">
        <v>1231</v>
      </c>
      <c r="D653" s="34">
        <v>3</v>
      </c>
      <c r="E653" s="37">
        <v>57</v>
      </c>
      <c r="F653" s="33" t="s">
        <v>1182</v>
      </c>
      <c r="G653" s="33" t="s">
        <v>1075</v>
      </c>
      <c r="L653" s="33" t="s">
        <v>1092</v>
      </c>
      <c r="M653" s="33" t="s">
        <v>877</v>
      </c>
      <c r="N653" s="33" t="s">
        <v>887</v>
      </c>
      <c r="O653" s="35">
        <v>1.0044999999999999</v>
      </c>
      <c r="P653" s="34" t="s">
        <v>1148</v>
      </c>
    </row>
    <row r="654" spans="1:17" s="33" customFormat="1">
      <c r="A654" s="32">
        <v>38584</v>
      </c>
      <c r="B654" s="33" t="s">
        <v>1228</v>
      </c>
      <c r="C654" s="33" t="s">
        <v>1231</v>
      </c>
      <c r="D654" s="34">
        <v>4</v>
      </c>
      <c r="E654" s="37">
        <v>58</v>
      </c>
      <c r="F654" s="33" t="s">
        <v>1190</v>
      </c>
      <c r="G654" s="33" t="s">
        <v>1075</v>
      </c>
      <c r="L654" s="33" t="s">
        <v>1092</v>
      </c>
      <c r="M654" s="33" t="s">
        <v>877</v>
      </c>
      <c r="N654" s="33" t="s">
        <v>887</v>
      </c>
      <c r="O654" s="35">
        <v>41.255099999999999</v>
      </c>
      <c r="P654" s="34" t="s">
        <v>1148</v>
      </c>
    </row>
    <row r="655" spans="1:17" s="33" customFormat="1">
      <c r="A655" s="32">
        <v>38586</v>
      </c>
      <c r="B655" s="33" t="s">
        <v>1228</v>
      </c>
      <c r="C655" s="33" t="s">
        <v>1231</v>
      </c>
      <c r="D655" s="34">
        <v>7</v>
      </c>
      <c r="E655" s="37">
        <v>61</v>
      </c>
      <c r="F655" s="33" t="s">
        <v>1038</v>
      </c>
      <c r="G655" s="33" t="s">
        <v>1325</v>
      </c>
      <c r="L655" s="33" t="s">
        <v>1092</v>
      </c>
      <c r="M655" s="33" t="s">
        <v>877</v>
      </c>
      <c r="O655" s="35">
        <v>1.51</v>
      </c>
      <c r="P655" s="34" t="s">
        <v>1149</v>
      </c>
    </row>
    <row r="656" spans="1:17" s="33" customFormat="1">
      <c r="A656" s="32">
        <v>38586</v>
      </c>
      <c r="B656" s="33" t="s">
        <v>1228</v>
      </c>
      <c r="C656" s="33" t="s">
        <v>1231</v>
      </c>
      <c r="D656" s="34">
        <v>7</v>
      </c>
      <c r="E656" s="37">
        <v>61</v>
      </c>
      <c r="F656" s="33" t="s">
        <v>1038</v>
      </c>
      <c r="G656" s="33" t="s">
        <v>1318</v>
      </c>
      <c r="L656" s="33" t="s">
        <v>1092</v>
      </c>
      <c r="M656" s="33" t="s">
        <v>877</v>
      </c>
      <c r="O656" s="35">
        <v>3.12</v>
      </c>
      <c r="P656" s="34" t="s">
        <v>1149</v>
      </c>
      <c r="Q656" s="35">
        <f>SUM(O655:O656)</f>
        <v>4.63</v>
      </c>
    </row>
    <row r="657" spans="1:17" s="33" customFormat="1">
      <c r="A657" s="32">
        <v>38586</v>
      </c>
      <c r="B657" s="33" t="s">
        <v>1228</v>
      </c>
      <c r="C657" s="33" t="s">
        <v>1231</v>
      </c>
      <c r="D657" s="34">
        <v>9</v>
      </c>
      <c r="E657" s="37">
        <v>63</v>
      </c>
      <c r="F657" s="33" t="s">
        <v>1181</v>
      </c>
      <c r="G657" s="33" t="s">
        <v>1075</v>
      </c>
      <c r="L657" s="33" t="s">
        <v>1092</v>
      </c>
      <c r="M657" s="33" t="s">
        <v>877</v>
      </c>
      <c r="N657" s="33" t="s">
        <v>887</v>
      </c>
      <c r="O657" s="35">
        <v>43.589199999999998</v>
      </c>
      <c r="P657" s="34" t="s">
        <v>1148</v>
      </c>
    </row>
    <row r="658" spans="1:17" s="33" customFormat="1">
      <c r="A658" s="32">
        <v>38581</v>
      </c>
      <c r="B658" s="33" t="s">
        <v>1228</v>
      </c>
      <c r="C658" s="33" t="s">
        <v>1232</v>
      </c>
      <c r="D658" s="34">
        <v>4</v>
      </c>
      <c r="E658" s="37">
        <v>69</v>
      </c>
      <c r="F658" s="33" t="s">
        <v>1222</v>
      </c>
      <c r="G658" s="33" t="s">
        <v>1075</v>
      </c>
      <c r="L658" s="33" t="s">
        <v>1092</v>
      </c>
      <c r="M658" s="33" t="s">
        <v>877</v>
      </c>
      <c r="N658" s="33" t="s">
        <v>887</v>
      </c>
      <c r="O658" s="35">
        <v>1.2971999999999999</v>
      </c>
      <c r="P658" s="34" t="s">
        <v>1148</v>
      </c>
    </row>
    <row r="659" spans="1:17" s="33" customFormat="1">
      <c r="A659" s="32">
        <v>38581</v>
      </c>
      <c r="B659" s="33" t="s">
        <v>1228</v>
      </c>
      <c r="C659" s="33" t="s">
        <v>1232</v>
      </c>
      <c r="D659" s="34">
        <v>5</v>
      </c>
      <c r="E659" s="37">
        <v>70</v>
      </c>
      <c r="F659" s="33" t="s">
        <v>1217</v>
      </c>
      <c r="G659" s="34" t="s">
        <v>1143</v>
      </c>
      <c r="H659" s="33" t="s">
        <v>1477</v>
      </c>
      <c r="I659" s="33" t="s">
        <v>1478</v>
      </c>
      <c r="J659" s="33" t="s">
        <v>1705</v>
      </c>
      <c r="L659" s="34" t="s">
        <v>1092</v>
      </c>
      <c r="M659" s="33" t="s">
        <v>877</v>
      </c>
      <c r="N659" s="33" t="s">
        <v>887</v>
      </c>
      <c r="O659" s="35">
        <v>0.74</v>
      </c>
      <c r="P659" s="34" t="s">
        <v>1149</v>
      </c>
    </row>
    <row r="660" spans="1:17" s="33" customFormat="1">
      <c r="A660" s="32">
        <v>38581</v>
      </c>
      <c r="B660" s="33" t="s">
        <v>1228</v>
      </c>
      <c r="C660" s="33" t="s">
        <v>1232</v>
      </c>
      <c r="D660" s="34">
        <v>5</v>
      </c>
      <c r="E660" s="37">
        <v>70</v>
      </c>
      <c r="F660" s="33" t="s">
        <v>1217</v>
      </c>
      <c r="G660" s="33" t="s">
        <v>1075</v>
      </c>
      <c r="L660" s="33" t="s">
        <v>1092</v>
      </c>
      <c r="M660" s="33" t="s">
        <v>877</v>
      </c>
      <c r="N660" s="33" t="s">
        <v>887</v>
      </c>
      <c r="O660" s="35">
        <v>0.54959999999999998</v>
      </c>
      <c r="P660" s="34" t="s">
        <v>1148</v>
      </c>
    </row>
    <row r="661" spans="1:17" s="33" customFormat="1">
      <c r="A661" s="32">
        <v>38581</v>
      </c>
      <c r="B661" s="33" t="s">
        <v>1228</v>
      </c>
      <c r="C661" s="33" t="s">
        <v>1232</v>
      </c>
      <c r="D661" s="34">
        <v>5</v>
      </c>
      <c r="E661" s="37">
        <v>70</v>
      </c>
      <c r="F661" s="33" t="s">
        <v>1217</v>
      </c>
      <c r="G661" s="34" t="s">
        <v>1142</v>
      </c>
      <c r="L661" s="34" t="s">
        <v>1092</v>
      </c>
      <c r="M661" s="33" t="s">
        <v>877</v>
      </c>
      <c r="O661" s="35">
        <v>3.83</v>
      </c>
      <c r="P661" s="34" t="s">
        <v>1149</v>
      </c>
      <c r="Q661" s="35">
        <f>SUM(O659:O661)</f>
        <v>5.1196000000000002</v>
      </c>
    </row>
    <row r="662" spans="1:17" s="33" customFormat="1">
      <c r="A662" s="32">
        <v>38581</v>
      </c>
      <c r="B662" s="33" t="s">
        <v>1228</v>
      </c>
      <c r="C662" s="33" t="s">
        <v>1232</v>
      </c>
      <c r="D662" s="34">
        <v>6</v>
      </c>
      <c r="E662" s="37">
        <v>71</v>
      </c>
      <c r="F662" s="33" t="s">
        <v>1220</v>
      </c>
      <c r="G662" s="33" t="s">
        <v>1075</v>
      </c>
      <c r="L662" s="33" t="s">
        <v>1092</v>
      </c>
      <c r="M662" s="33" t="s">
        <v>877</v>
      </c>
      <c r="N662" s="33" t="s">
        <v>887</v>
      </c>
      <c r="O662" s="35">
        <v>4.6295000000000002</v>
      </c>
      <c r="P662" s="34" t="s">
        <v>1148</v>
      </c>
    </row>
    <row r="663" spans="1:17" s="33" customFormat="1">
      <c r="A663" s="32">
        <v>38583</v>
      </c>
      <c r="B663" s="33" t="s">
        <v>1228</v>
      </c>
      <c r="C663" s="33" t="s">
        <v>1232</v>
      </c>
      <c r="D663" s="34">
        <v>8</v>
      </c>
      <c r="E663" s="37">
        <v>72</v>
      </c>
      <c r="F663" s="33" t="s">
        <v>1044</v>
      </c>
      <c r="G663" s="34" t="s">
        <v>1146</v>
      </c>
      <c r="H663" s="34" t="s">
        <v>1464</v>
      </c>
      <c r="I663" s="33" t="s">
        <v>1400</v>
      </c>
      <c r="J663" s="33" t="s">
        <v>1488</v>
      </c>
      <c r="L663" s="33" t="s">
        <v>1092</v>
      </c>
      <c r="M663" s="33" t="s">
        <v>877</v>
      </c>
      <c r="N663" s="33" t="s">
        <v>887</v>
      </c>
      <c r="O663" s="35">
        <v>1.36</v>
      </c>
      <c r="P663" s="34" t="s">
        <v>1149</v>
      </c>
    </row>
    <row r="664" spans="1:17" s="33" customFormat="1">
      <c r="A664" s="32">
        <v>38583</v>
      </c>
      <c r="B664" s="33" t="s">
        <v>1228</v>
      </c>
      <c r="C664" s="33" t="s">
        <v>1232</v>
      </c>
      <c r="D664" s="34">
        <v>11</v>
      </c>
      <c r="E664" s="37">
        <v>76</v>
      </c>
      <c r="F664" s="33" t="s">
        <v>1233</v>
      </c>
      <c r="G664" s="33" t="s">
        <v>1075</v>
      </c>
      <c r="L664" s="33" t="s">
        <v>1092</v>
      </c>
      <c r="M664" s="33" t="s">
        <v>877</v>
      </c>
      <c r="N664" s="33" t="s">
        <v>887</v>
      </c>
      <c r="O664" s="35">
        <v>34.3337</v>
      </c>
      <c r="P664" s="34" t="s">
        <v>1148</v>
      </c>
    </row>
    <row r="665" spans="1:17" s="33" customFormat="1">
      <c r="A665" s="32">
        <v>38583</v>
      </c>
      <c r="B665" s="33" t="s">
        <v>1228</v>
      </c>
      <c r="C665" s="33" t="s">
        <v>1232</v>
      </c>
      <c r="D665" s="34">
        <v>12</v>
      </c>
      <c r="E665" s="37">
        <v>77</v>
      </c>
      <c r="F665" s="33" t="s">
        <v>1234</v>
      </c>
      <c r="G665" s="33" t="s">
        <v>1075</v>
      </c>
      <c r="L665" s="33" t="s">
        <v>1092</v>
      </c>
      <c r="M665" s="33" t="s">
        <v>877</v>
      </c>
      <c r="N665" s="33" t="s">
        <v>887</v>
      </c>
      <c r="O665" s="35">
        <v>37.813699999999997</v>
      </c>
      <c r="P665" s="34" t="s">
        <v>1148</v>
      </c>
    </row>
    <row r="666" spans="1:17" s="33" customFormat="1">
      <c r="A666" s="32">
        <v>38583</v>
      </c>
      <c r="B666" s="33" t="s">
        <v>1228</v>
      </c>
      <c r="C666" s="33" t="s">
        <v>1232</v>
      </c>
      <c r="D666" s="34">
        <v>13</v>
      </c>
      <c r="E666" s="37">
        <v>78</v>
      </c>
      <c r="F666" s="33" t="s">
        <v>1235</v>
      </c>
      <c r="G666" s="33" t="s">
        <v>1075</v>
      </c>
      <c r="L666" s="33" t="s">
        <v>1092</v>
      </c>
      <c r="M666" s="33" t="s">
        <v>877</v>
      </c>
      <c r="N666" s="33" t="s">
        <v>887</v>
      </c>
      <c r="O666" s="35">
        <v>13.4152</v>
      </c>
      <c r="P666" s="34" t="s">
        <v>1148</v>
      </c>
    </row>
    <row r="667" spans="1:17" s="33" customFormat="1">
      <c r="A667" s="32">
        <v>38584</v>
      </c>
      <c r="B667" s="33" t="s">
        <v>1228</v>
      </c>
      <c r="C667" s="33" t="s">
        <v>1231</v>
      </c>
      <c r="D667" s="34">
        <v>1</v>
      </c>
      <c r="E667" s="37">
        <v>55</v>
      </c>
      <c r="F667" s="33" t="s">
        <v>976</v>
      </c>
      <c r="G667" s="33" t="s">
        <v>1067</v>
      </c>
      <c r="H667" s="33" t="s">
        <v>1516</v>
      </c>
      <c r="J667" s="33" t="s">
        <v>1517</v>
      </c>
      <c r="L667" s="34" t="s">
        <v>1072</v>
      </c>
      <c r="M667" s="33" t="s">
        <v>877</v>
      </c>
      <c r="N667" s="33">
        <v>2</v>
      </c>
      <c r="O667" s="35">
        <v>4.7999999999999996E-3</v>
      </c>
      <c r="P667" s="34" t="s">
        <v>1148</v>
      </c>
    </row>
    <row r="668" spans="1:17" s="33" customFormat="1">
      <c r="A668" s="32">
        <v>38532</v>
      </c>
      <c r="B668" s="33" t="s">
        <v>1224</v>
      </c>
      <c r="C668" s="33" t="s">
        <v>1226</v>
      </c>
      <c r="D668" s="34">
        <v>2</v>
      </c>
      <c r="E668" s="37">
        <v>14</v>
      </c>
      <c r="F668" s="33" t="s">
        <v>1074</v>
      </c>
      <c r="G668" s="33" t="s">
        <v>1106</v>
      </c>
      <c r="H668" s="33" t="s">
        <v>1559</v>
      </c>
      <c r="I668" s="33" t="s">
        <v>1560</v>
      </c>
      <c r="J668" s="33" t="s">
        <v>1561</v>
      </c>
      <c r="L668" s="34" t="s">
        <v>1047</v>
      </c>
      <c r="M668" s="33" t="s">
        <v>877</v>
      </c>
      <c r="N668" s="33">
        <v>1</v>
      </c>
      <c r="O668" s="35">
        <v>2E-3</v>
      </c>
      <c r="P668" s="34" t="s">
        <v>1148</v>
      </c>
    </row>
    <row r="669" spans="1:17" s="33" customFormat="1">
      <c r="A669" s="32">
        <v>38534</v>
      </c>
      <c r="B669" s="33" t="s">
        <v>1224</v>
      </c>
      <c r="C669" s="33" t="s">
        <v>1227</v>
      </c>
      <c r="D669" s="34">
        <v>2</v>
      </c>
      <c r="E669" s="37">
        <v>32</v>
      </c>
      <c r="F669" s="33" t="s">
        <v>1074</v>
      </c>
      <c r="G669" s="33" t="s">
        <v>1125</v>
      </c>
      <c r="H669" s="33" t="s">
        <v>1559</v>
      </c>
      <c r="I669" s="33" t="s">
        <v>1560</v>
      </c>
      <c r="J669" s="33" t="s">
        <v>1561</v>
      </c>
      <c r="L669" s="34" t="s">
        <v>1047</v>
      </c>
      <c r="M669" s="33" t="s">
        <v>877</v>
      </c>
      <c r="N669" s="33">
        <v>1</v>
      </c>
      <c r="O669" s="35">
        <v>2.7199999999999998E-2</v>
      </c>
      <c r="P669" s="34" t="s">
        <v>1148</v>
      </c>
    </row>
    <row r="670" spans="1:17" s="33" customFormat="1">
      <c r="A670" s="32">
        <v>38584</v>
      </c>
      <c r="B670" s="33" t="s">
        <v>1228</v>
      </c>
      <c r="C670" s="33" t="s">
        <v>1231</v>
      </c>
      <c r="D670" s="34">
        <v>2</v>
      </c>
      <c r="E670" s="37">
        <v>56</v>
      </c>
      <c r="F670" s="33" t="s">
        <v>1188</v>
      </c>
      <c r="G670" s="33" t="s">
        <v>1106</v>
      </c>
      <c r="H670" s="33" t="s">
        <v>1559</v>
      </c>
      <c r="I670" s="33" t="s">
        <v>1560</v>
      </c>
      <c r="J670" s="33" t="s">
        <v>1561</v>
      </c>
      <c r="L670" s="34" t="s">
        <v>1047</v>
      </c>
      <c r="M670" s="33" t="s">
        <v>877</v>
      </c>
      <c r="N670" s="33">
        <v>2</v>
      </c>
      <c r="O670" s="35">
        <v>1.9800000000000002E-2</v>
      </c>
      <c r="P670" s="34" t="s">
        <v>1148</v>
      </c>
    </row>
    <row r="671" spans="1:17" s="33" customFormat="1">
      <c r="A671" s="32">
        <v>38584</v>
      </c>
      <c r="B671" s="33" t="s">
        <v>1228</v>
      </c>
      <c r="C671" s="33" t="s">
        <v>1231</v>
      </c>
      <c r="D671" s="34">
        <v>4</v>
      </c>
      <c r="E671" s="37">
        <v>58</v>
      </c>
      <c r="F671" s="33" t="s">
        <v>1190</v>
      </c>
      <c r="G671" s="33" t="s">
        <v>1106</v>
      </c>
      <c r="H671" s="33" t="s">
        <v>1559</v>
      </c>
      <c r="I671" s="33" t="s">
        <v>1560</v>
      </c>
      <c r="J671" s="33" t="s">
        <v>1561</v>
      </c>
      <c r="L671" s="34" t="s">
        <v>1047</v>
      </c>
      <c r="M671" s="33" t="s">
        <v>877</v>
      </c>
      <c r="N671" s="33">
        <v>1</v>
      </c>
      <c r="O671" s="35">
        <v>0</v>
      </c>
      <c r="P671" s="34" t="s">
        <v>1148</v>
      </c>
    </row>
    <row r="672" spans="1:17" s="33" customFormat="1">
      <c r="A672" s="32">
        <v>38583</v>
      </c>
      <c r="B672" s="33" t="s">
        <v>1228</v>
      </c>
      <c r="C672" s="33" t="s">
        <v>1232</v>
      </c>
      <c r="D672" s="34">
        <v>11</v>
      </c>
      <c r="E672" s="37">
        <v>76</v>
      </c>
      <c r="F672" s="33" t="s">
        <v>1233</v>
      </c>
      <c r="G672" s="33" t="s">
        <v>1106</v>
      </c>
      <c r="H672" s="33" t="s">
        <v>1559</v>
      </c>
      <c r="I672" s="33" t="s">
        <v>1560</v>
      </c>
      <c r="J672" s="33" t="s">
        <v>1561</v>
      </c>
      <c r="L672" s="34" t="s">
        <v>1047</v>
      </c>
      <c r="M672" s="33" t="s">
        <v>877</v>
      </c>
      <c r="N672" s="33">
        <v>4</v>
      </c>
      <c r="O672" s="35">
        <v>3.8000000000000256E-3</v>
      </c>
      <c r="P672" s="34" t="s">
        <v>1148</v>
      </c>
    </row>
    <row r="673" spans="1:18" s="33" customFormat="1">
      <c r="A673" s="32">
        <v>38583</v>
      </c>
      <c r="B673" s="33" t="s">
        <v>1228</v>
      </c>
      <c r="C673" s="33" t="s">
        <v>1232</v>
      </c>
      <c r="D673" s="34">
        <v>12</v>
      </c>
      <c r="E673" s="37">
        <v>77</v>
      </c>
      <c r="F673" s="33" t="s">
        <v>1234</v>
      </c>
      <c r="G673" s="33" t="s">
        <v>1106</v>
      </c>
      <c r="H673" s="33" t="s">
        <v>1559</v>
      </c>
      <c r="I673" s="33" t="s">
        <v>1560</v>
      </c>
      <c r="J673" s="33" t="s">
        <v>1561</v>
      </c>
      <c r="L673" s="34" t="s">
        <v>1047</v>
      </c>
      <c r="M673" s="33" t="s">
        <v>877</v>
      </c>
      <c r="N673" s="33">
        <v>4</v>
      </c>
      <c r="O673" s="35">
        <v>9.1999999999999998E-3</v>
      </c>
      <c r="P673" s="34" t="s">
        <v>1148</v>
      </c>
    </row>
    <row r="674" spans="1:18" s="33" customFormat="1">
      <c r="A674" s="32">
        <v>38583</v>
      </c>
      <c r="B674" s="33" t="s">
        <v>1228</v>
      </c>
      <c r="C674" s="33" t="s">
        <v>1232</v>
      </c>
      <c r="D674" s="34">
        <v>12</v>
      </c>
      <c r="E674" s="37">
        <v>77</v>
      </c>
      <c r="F674" s="33" t="s">
        <v>1234</v>
      </c>
      <c r="G674" s="33" t="s">
        <v>1125</v>
      </c>
      <c r="H674" s="33" t="s">
        <v>1559</v>
      </c>
      <c r="I674" s="33" t="s">
        <v>1560</v>
      </c>
      <c r="J674" s="33" t="s">
        <v>1561</v>
      </c>
      <c r="L674" s="34" t="s">
        <v>1047</v>
      </c>
      <c r="M674" s="33" t="s">
        <v>877</v>
      </c>
      <c r="N674" s="33">
        <v>2</v>
      </c>
      <c r="O674" s="35">
        <v>0.1605</v>
      </c>
      <c r="P674" s="34" t="s">
        <v>1148</v>
      </c>
      <c r="Q674" s="33">
        <f>SUM(N673:N674)</f>
        <v>6</v>
      </c>
      <c r="R674" s="35">
        <f>SUM(O673:O674)</f>
        <v>0.16970000000000002</v>
      </c>
    </row>
    <row r="675" spans="1:18" s="33" customFormat="1">
      <c r="A675" s="32">
        <v>38583</v>
      </c>
      <c r="B675" s="33" t="s">
        <v>1228</v>
      </c>
      <c r="C675" s="33" t="s">
        <v>1232</v>
      </c>
      <c r="D675" s="34">
        <v>13</v>
      </c>
      <c r="E675" s="37">
        <v>78</v>
      </c>
      <c r="F675" s="33" t="s">
        <v>1235</v>
      </c>
      <c r="G675" s="33" t="s">
        <v>1125</v>
      </c>
      <c r="H675" s="33" t="s">
        <v>1559</v>
      </c>
      <c r="I675" s="33" t="s">
        <v>1560</v>
      </c>
      <c r="J675" s="33" t="s">
        <v>1561</v>
      </c>
      <c r="L675" s="34" t="s">
        <v>1047</v>
      </c>
      <c r="M675" s="33" t="s">
        <v>877</v>
      </c>
      <c r="N675" s="33">
        <v>1</v>
      </c>
      <c r="O675" s="35">
        <v>0.13700000000000001</v>
      </c>
      <c r="P675" s="34" t="s">
        <v>1148</v>
      </c>
    </row>
    <row r="676" spans="1:18" s="33" customFormat="1">
      <c r="A676" s="32">
        <v>38583</v>
      </c>
      <c r="B676" s="33" t="s">
        <v>1228</v>
      </c>
      <c r="C676" s="33" t="s">
        <v>1232</v>
      </c>
      <c r="D676" s="34">
        <v>13</v>
      </c>
      <c r="E676" s="37">
        <v>78</v>
      </c>
      <c r="F676" s="33" t="s">
        <v>1235</v>
      </c>
      <c r="G676" s="33" t="s">
        <v>1212</v>
      </c>
      <c r="H676" s="33" t="s">
        <v>1559</v>
      </c>
      <c r="I676" s="33" t="s">
        <v>1560</v>
      </c>
      <c r="J676" s="33" t="s">
        <v>1561</v>
      </c>
      <c r="L676" s="34" t="s">
        <v>1047</v>
      </c>
      <c r="M676" s="33" t="s">
        <v>877</v>
      </c>
      <c r="N676" s="33">
        <v>1</v>
      </c>
      <c r="O676" s="35">
        <v>0.1305</v>
      </c>
      <c r="P676" s="34" t="s">
        <v>1148</v>
      </c>
      <c r="Q676" s="33">
        <f>SUM(N675:N676)</f>
        <v>2</v>
      </c>
      <c r="R676" s="35">
        <f>SUM(O675:O676)</f>
        <v>0.26750000000000002</v>
      </c>
    </row>
    <row r="677" spans="1:18" s="33" customFormat="1">
      <c r="A677" s="32">
        <v>38535</v>
      </c>
      <c r="B677" s="33" t="s">
        <v>1224</v>
      </c>
      <c r="C677" s="33" t="s">
        <v>1225</v>
      </c>
      <c r="D677" s="34">
        <v>2</v>
      </c>
      <c r="E677" s="37">
        <v>2</v>
      </c>
      <c r="F677" s="33" t="s">
        <v>1074</v>
      </c>
      <c r="G677" s="33" t="s">
        <v>893</v>
      </c>
      <c r="H677" s="33" t="s">
        <v>1266</v>
      </c>
      <c r="I677" s="33" t="s">
        <v>1267</v>
      </c>
      <c r="J677" s="33" t="s">
        <v>1268</v>
      </c>
      <c r="L677" s="34" t="s">
        <v>1047</v>
      </c>
      <c r="M677" s="33" t="s">
        <v>877</v>
      </c>
      <c r="N677" s="33">
        <v>1</v>
      </c>
      <c r="O677" s="35">
        <v>7.7399999999999997E-2</v>
      </c>
      <c r="P677" s="34" t="s">
        <v>1148</v>
      </c>
    </row>
    <row r="678" spans="1:18" s="33" customFormat="1">
      <c r="A678" s="32">
        <v>38535</v>
      </c>
      <c r="B678" s="33" t="s">
        <v>1224</v>
      </c>
      <c r="C678" s="33" t="s">
        <v>1225</v>
      </c>
      <c r="D678" s="34">
        <v>3</v>
      </c>
      <c r="E678" s="37">
        <v>3</v>
      </c>
      <c r="F678" s="33" t="s">
        <v>1073</v>
      </c>
      <c r="G678" s="33" t="s">
        <v>893</v>
      </c>
      <c r="H678" s="33" t="s">
        <v>1266</v>
      </c>
      <c r="I678" s="33" t="s">
        <v>1267</v>
      </c>
      <c r="J678" s="33" t="s">
        <v>1268</v>
      </c>
      <c r="L678" s="34" t="s">
        <v>1047</v>
      </c>
      <c r="M678" s="33" t="s">
        <v>877</v>
      </c>
      <c r="N678" s="33">
        <v>1</v>
      </c>
      <c r="O678" s="35">
        <v>6.4999999999999997E-3</v>
      </c>
      <c r="P678" s="34" t="s">
        <v>1148</v>
      </c>
    </row>
    <row r="679" spans="1:18" s="33" customFormat="1">
      <c r="A679" s="32">
        <v>38535</v>
      </c>
      <c r="B679" s="33" t="s">
        <v>1224</v>
      </c>
      <c r="C679" s="33" t="s">
        <v>1225</v>
      </c>
      <c r="D679" s="34">
        <v>4</v>
      </c>
      <c r="E679" s="37">
        <v>4</v>
      </c>
      <c r="F679" s="33" t="s">
        <v>845</v>
      </c>
      <c r="G679" s="33" t="s">
        <v>893</v>
      </c>
      <c r="H679" s="33" t="s">
        <v>1266</v>
      </c>
      <c r="I679" s="33" t="s">
        <v>1267</v>
      </c>
      <c r="J679" s="33" t="s">
        <v>1268</v>
      </c>
      <c r="L679" s="34" t="s">
        <v>1047</v>
      </c>
      <c r="M679" s="33" t="s">
        <v>877</v>
      </c>
      <c r="N679" s="33">
        <v>1</v>
      </c>
      <c r="O679" s="35">
        <v>0.1467</v>
      </c>
      <c r="P679" s="34" t="s">
        <v>1148</v>
      </c>
    </row>
    <row r="680" spans="1:18" s="33" customFormat="1">
      <c r="A680" s="32">
        <v>38535</v>
      </c>
      <c r="B680" s="33" t="s">
        <v>1224</v>
      </c>
      <c r="C680" s="33" t="s">
        <v>1225</v>
      </c>
      <c r="D680" s="34">
        <v>6</v>
      </c>
      <c r="E680" s="37">
        <v>6</v>
      </c>
      <c r="F680" s="33" t="s">
        <v>1091</v>
      </c>
      <c r="G680" s="33" t="s">
        <v>893</v>
      </c>
      <c r="H680" s="33" t="s">
        <v>1266</v>
      </c>
      <c r="I680" s="33" t="s">
        <v>1267</v>
      </c>
      <c r="J680" s="33" t="s">
        <v>1268</v>
      </c>
      <c r="L680" s="34" t="s">
        <v>1047</v>
      </c>
      <c r="M680" s="33" t="s">
        <v>877</v>
      </c>
      <c r="N680" s="33">
        <v>1</v>
      </c>
      <c r="O680" s="35">
        <v>4.82E-2</v>
      </c>
      <c r="P680" s="34" t="s">
        <v>1148</v>
      </c>
    </row>
    <row r="681" spans="1:18" s="33" customFormat="1">
      <c r="A681" s="32">
        <v>38532</v>
      </c>
      <c r="B681" s="33" t="s">
        <v>1224</v>
      </c>
      <c r="C681" s="33" t="s">
        <v>1226</v>
      </c>
      <c r="D681" s="34">
        <v>2</v>
      </c>
      <c r="E681" s="37">
        <v>14</v>
      </c>
      <c r="F681" s="33" t="s">
        <v>1074</v>
      </c>
      <c r="G681" s="33" t="s">
        <v>893</v>
      </c>
      <c r="H681" s="33" t="s">
        <v>1266</v>
      </c>
      <c r="I681" s="33" t="s">
        <v>1267</v>
      </c>
      <c r="J681" s="33" t="s">
        <v>1268</v>
      </c>
      <c r="L681" s="34" t="s">
        <v>1047</v>
      </c>
      <c r="M681" s="33" t="s">
        <v>877</v>
      </c>
      <c r="N681" s="33">
        <v>2</v>
      </c>
      <c r="O681" s="35">
        <v>1.5900000000000001E-2</v>
      </c>
      <c r="P681" s="34" t="s">
        <v>1148</v>
      </c>
    </row>
    <row r="682" spans="1:18" s="33" customFormat="1">
      <c r="A682" s="32">
        <v>38584</v>
      </c>
      <c r="B682" s="33" t="s">
        <v>1228</v>
      </c>
      <c r="C682" s="33" t="s">
        <v>1231</v>
      </c>
      <c r="D682" s="34">
        <v>6</v>
      </c>
      <c r="E682" s="37">
        <v>60</v>
      </c>
      <c r="F682" s="33" t="s">
        <v>979</v>
      </c>
      <c r="G682" s="34" t="s">
        <v>1330</v>
      </c>
      <c r="H682" s="34" t="s">
        <v>1567</v>
      </c>
      <c r="I682" s="33" t="s">
        <v>1468</v>
      </c>
      <c r="J682" s="33" t="s">
        <v>1264</v>
      </c>
      <c r="L682" s="33" t="s">
        <v>1047</v>
      </c>
      <c r="M682" s="33" t="s">
        <v>877</v>
      </c>
      <c r="N682" s="33">
        <v>1</v>
      </c>
      <c r="O682" s="35">
        <v>3.45</v>
      </c>
      <c r="P682" s="34" t="s">
        <v>1149</v>
      </c>
    </row>
    <row r="683" spans="1:18" s="33" customFormat="1">
      <c r="A683" s="32">
        <v>38533</v>
      </c>
      <c r="B683" s="33" t="s">
        <v>1224</v>
      </c>
      <c r="C683" s="33" t="s">
        <v>1226</v>
      </c>
      <c r="D683" s="34">
        <v>4</v>
      </c>
      <c r="E683" s="37">
        <v>16</v>
      </c>
      <c r="F683" s="33" t="s">
        <v>845</v>
      </c>
      <c r="G683" s="33" t="s">
        <v>1112</v>
      </c>
      <c r="H683" s="33" t="s">
        <v>1567</v>
      </c>
      <c r="I683" s="33" t="s">
        <v>1569</v>
      </c>
      <c r="J683" s="33" t="s">
        <v>1264</v>
      </c>
      <c r="L683" s="33" t="s">
        <v>1047</v>
      </c>
      <c r="M683" s="33" t="s">
        <v>877</v>
      </c>
      <c r="N683" s="33">
        <v>1</v>
      </c>
      <c r="O683" s="35">
        <v>6.2100000000000002E-2</v>
      </c>
      <c r="P683" s="34" t="s">
        <v>1148</v>
      </c>
    </row>
    <row r="684" spans="1:18" s="33" customFormat="1">
      <c r="A684" s="32">
        <v>38533</v>
      </c>
      <c r="B684" s="33" t="s">
        <v>1224</v>
      </c>
      <c r="C684" s="33" t="s">
        <v>1226</v>
      </c>
      <c r="D684" s="34">
        <v>4</v>
      </c>
      <c r="E684" s="37">
        <v>16</v>
      </c>
      <c r="F684" s="33" t="s">
        <v>845</v>
      </c>
      <c r="G684" s="33" t="s">
        <v>1111</v>
      </c>
      <c r="H684" s="33" t="s">
        <v>1567</v>
      </c>
      <c r="I684" s="33" t="s">
        <v>1568</v>
      </c>
      <c r="J684" s="33" t="s">
        <v>1264</v>
      </c>
      <c r="L684" s="33" t="s">
        <v>1047</v>
      </c>
      <c r="M684" s="33" t="s">
        <v>877</v>
      </c>
      <c r="N684" s="33">
        <v>2</v>
      </c>
      <c r="O684" s="35">
        <v>0.185</v>
      </c>
      <c r="P684" s="34" t="s">
        <v>1148</v>
      </c>
    </row>
    <row r="685" spans="1:18" s="33" customFormat="1">
      <c r="A685" s="32">
        <v>38584</v>
      </c>
      <c r="B685" s="33" t="s">
        <v>1228</v>
      </c>
      <c r="C685" s="33" t="s">
        <v>1231</v>
      </c>
      <c r="D685" s="34">
        <v>1</v>
      </c>
      <c r="E685" s="37">
        <v>55</v>
      </c>
      <c r="F685" s="33" t="s">
        <v>976</v>
      </c>
      <c r="G685" s="33" t="s">
        <v>1111</v>
      </c>
      <c r="H685" s="33" t="s">
        <v>1567</v>
      </c>
      <c r="I685" s="33" t="s">
        <v>1568</v>
      </c>
      <c r="J685" s="33" t="s">
        <v>1264</v>
      </c>
      <c r="L685" s="33" t="s">
        <v>1047</v>
      </c>
      <c r="M685" s="33" t="s">
        <v>877</v>
      </c>
      <c r="N685" s="33">
        <v>1</v>
      </c>
      <c r="O685" s="35">
        <v>0.439</v>
      </c>
      <c r="P685" s="34" t="s">
        <v>1148</v>
      </c>
    </row>
    <row r="686" spans="1:18" s="33" customFormat="1">
      <c r="A686" s="32">
        <v>38584</v>
      </c>
      <c r="B686" s="33" t="s">
        <v>1228</v>
      </c>
      <c r="C686" s="33" t="s">
        <v>1231</v>
      </c>
      <c r="D686" s="34">
        <v>2</v>
      </c>
      <c r="E686" s="37">
        <v>56</v>
      </c>
      <c r="F686" s="33" t="s">
        <v>1188</v>
      </c>
      <c r="G686" s="33" t="s">
        <v>1111</v>
      </c>
      <c r="H686" s="33" t="s">
        <v>1567</v>
      </c>
      <c r="I686" s="33" t="s">
        <v>1568</v>
      </c>
      <c r="J686" s="33" t="s">
        <v>1264</v>
      </c>
      <c r="L686" s="33" t="s">
        <v>1047</v>
      </c>
      <c r="M686" s="33" t="s">
        <v>877</v>
      </c>
      <c r="N686" s="33">
        <v>1</v>
      </c>
      <c r="O686" s="35">
        <v>2.8799999999999999E-2</v>
      </c>
      <c r="P686" s="34" t="s">
        <v>1148</v>
      </c>
    </row>
    <row r="687" spans="1:18" s="33" customFormat="1">
      <c r="A687" s="32">
        <v>38581</v>
      </c>
      <c r="B687" s="33" t="s">
        <v>1228</v>
      </c>
      <c r="C687" s="33" t="s">
        <v>1232</v>
      </c>
      <c r="D687" s="34">
        <v>4</v>
      </c>
      <c r="E687" s="37">
        <v>69</v>
      </c>
      <c r="F687" s="33" t="s">
        <v>1222</v>
      </c>
      <c r="G687" s="33" t="s">
        <v>1111</v>
      </c>
      <c r="H687" s="33" t="s">
        <v>1567</v>
      </c>
      <c r="I687" s="33" t="s">
        <v>1568</v>
      </c>
      <c r="J687" s="33" t="s">
        <v>1264</v>
      </c>
      <c r="L687" s="33" t="s">
        <v>1047</v>
      </c>
      <c r="M687" s="33" t="s">
        <v>877</v>
      </c>
      <c r="N687" s="33">
        <v>1</v>
      </c>
      <c r="O687" s="35">
        <v>1.4800000000000001E-2</v>
      </c>
      <c r="P687" s="34" t="s">
        <v>1148</v>
      </c>
    </row>
    <row r="688" spans="1:18" s="33" customFormat="1">
      <c r="A688" s="32">
        <v>38533</v>
      </c>
      <c r="B688" s="33" t="s">
        <v>1224</v>
      </c>
      <c r="C688" s="33" t="s">
        <v>1226</v>
      </c>
      <c r="D688" s="34">
        <v>12</v>
      </c>
      <c r="E688" s="37">
        <v>24</v>
      </c>
      <c r="F688" s="33" t="s">
        <v>951</v>
      </c>
      <c r="G688" s="34" t="s">
        <v>1296</v>
      </c>
      <c r="H688" s="34" t="s">
        <v>1567</v>
      </c>
      <c r="J688" s="33" t="s">
        <v>1264</v>
      </c>
      <c r="L688" s="33" t="s">
        <v>1047</v>
      </c>
      <c r="M688" s="33" t="s">
        <v>877</v>
      </c>
      <c r="N688" s="33">
        <v>1</v>
      </c>
      <c r="O688" s="35">
        <v>0.6</v>
      </c>
      <c r="P688" s="34" t="s">
        <v>1149</v>
      </c>
    </row>
    <row r="689" spans="1:16" s="33" customFormat="1">
      <c r="A689" s="32">
        <v>38583</v>
      </c>
      <c r="B689" s="33" t="s">
        <v>1228</v>
      </c>
      <c r="C689" s="33" t="s">
        <v>1229</v>
      </c>
      <c r="D689" s="34">
        <v>2</v>
      </c>
      <c r="E689" s="37">
        <v>47</v>
      </c>
      <c r="F689" s="33" t="s">
        <v>1230</v>
      </c>
      <c r="G689" s="33" t="s">
        <v>1302</v>
      </c>
      <c r="H689" s="34" t="s">
        <v>1567</v>
      </c>
      <c r="J689" s="33" t="s">
        <v>1264</v>
      </c>
      <c r="L689" s="33" t="s">
        <v>1047</v>
      </c>
      <c r="M689" s="33" t="s">
        <v>877</v>
      </c>
      <c r="N689" s="33">
        <v>1</v>
      </c>
      <c r="O689" s="35">
        <v>0.26</v>
      </c>
      <c r="P689" s="34" t="s">
        <v>1149</v>
      </c>
    </row>
    <row r="690" spans="1:16" s="33" customFormat="1">
      <c r="A690" s="32">
        <v>38584</v>
      </c>
      <c r="B690" s="33" t="s">
        <v>1228</v>
      </c>
      <c r="C690" s="33" t="s">
        <v>1231</v>
      </c>
      <c r="D690" s="34">
        <v>6</v>
      </c>
      <c r="E690" s="37">
        <v>60</v>
      </c>
      <c r="F690" s="33" t="s">
        <v>979</v>
      </c>
      <c r="G690" s="33" t="s">
        <v>1296</v>
      </c>
      <c r="H690" s="34" t="s">
        <v>1567</v>
      </c>
      <c r="J690" s="33" t="s">
        <v>1264</v>
      </c>
      <c r="L690" s="33" t="s">
        <v>1047</v>
      </c>
      <c r="M690" s="33" t="s">
        <v>877</v>
      </c>
      <c r="N690" s="33">
        <v>1</v>
      </c>
      <c r="O690" s="35">
        <v>0.18</v>
      </c>
      <c r="P690" s="34" t="s">
        <v>1149</v>
      </c>
    </row>
    <row r="691" spans="1:16" s="33" customFormat="1">
      <c r="A691" s="32">
        <v>38584</v>
      </c>
      <c r="B691" s="33" t="s">
        <v>1228</v>
      </c>
      <c r="C691" s="33" t="s">
        <v>1231</v>
      </c>
      <c r="D691" s="34">
        <v>1</v>
      </c>
      <c r="E691" s="37">
        <v>55</v>
      </c>
      <c r="F691" s="33" t="s">
        <v>976</v>
      </c>
      <c r="G691" s="33" t="s">
        <v>960</v>
      </c>
      <c r="H691" s="33" t="s">
        <v>1260</v>
      </c>
      <c r="I691" s="33" t="s">
        <v>1600</v>
      </c>
      <c r="J691" s="33" t="s">
        <v>1262</v>
      </c>
      <c r="L691" s="34" t="s">
        <v>1047</v>
      </c>
      <c r="M691" s="33" t="s">
        <v>877</v>
      </c>
      <c r="N691" s="33">
        <v>1</v>
      </c>
      <c r="O691" s="35">
        <v>0.17100000000000001</v>
      </c>
      <c r="P691" s="34" t="s">
        <v>1148</v>
      </c>
    </row>
    <row r="692" spans="1:16" s="33" customFormat="1">
      <c r="A692" s="32">
        <v>38583</v>
      </c>
      <c r="B692" s="33" t="s">
        <v>1228</v>
      </c>
      <c r="C692" s="33" t="s">
        <v>1232</v>
      </c>
      <c r="D692" s="34">
        <v>12</v>
      </c>
      <c r="E692" s="37">
        <v>77</v>
      </c>
      <c r="F692" s="33" t="s">
        <v>1234</v>
      </c>
      <c r="G692" s="33" t="s">
        <v>960</v>
      </c>
      <c r="H692" s="33" t="s">
        <v>1260</v>
      </c>
      <c r="I692" s="33" t="s">
        <v>1600</v>
      </c>
      <c r="J692" s="33" t="s">
        <v>1262</v>
      </c>
      <c r="L692" s="34" t="s">
        <v>1047</v>
      </c>
      <c r="M692" s="33" t="s">
        <v>877</v>
      </c>
      <c r="N692" s="33">
        <v>1</v>
      </c>
      <c r="O692" s="35">
        <v>6.7599999999999993E-2</v>
      </c>
      <c r="P692" s="34" t="s">
        <v>1148</v>
      </c>
    </row>
    <row r="693" spans="1:16" s="33" customFormat="1">
      <c r="A693" s="32">
        <v>38583</v>
      </c>
      <c r="B693" s="33" t="s">
        <v>1228</v>
      </c>
      <c r="C693" s="33" t="s">
        <v>1232</v>
      </c>
      <c r="D693" s="34">
        <v>13</v>
      </c>
      <c r="E693" s="37">
        <v>78</v>
      </c>
      <c r="F693" s="33" t="s">
        <v>1235</v>
      </c>
      <c r="G693" s="33" t="s">
        <v>960</v>
      </c>
      <c r="H693" s="33" t="s">
        <v>1260</v>
      </c>
      <c r="I693" s="33" t="s">
        <v>1600</v>
      </c>
      <c r="J693" s="33" t="s">
        <v>1262</v>
      </c>
      <c r="L693" s="34" t="s">
        <v>1047</v>
      </c>
      <c r="M693" s="33" t="s">
        <v>877</v>
      </c>
      <c r="N693" s="33">
        <v>8</v>
      </c>
      <c r="O693" s="35">
        <v>5.8999999999999999E-3</v>
      </c>
      <c r="P693" s="34" t="s">
        <v>1148</v>
      </c>
    </row>
    <row r="694" spans="1:16" s="33" customFormat="1">
      <c r="A694" s="32">
        <v>38535</v>
      </c>
      <c r="B694" s="33" t="s">
        <v>1224</v>
      </c>
      <c r="C694" s="33" t="s">
        <v>1225</v>
      </c>
      <c r="D694" s="34">
        <v>2</v>
      </c>
      <c r="E694" s="37">
        <v>2</v>
      </c>
      <c r="F694" s="33" t="s">
        <v>1074</v>
      </c>
      <c r="G694" s="33" t="s">
        <v>890</v>
      </c>
      <c r="H694" s="33" t="s">
        <v>1260</v>
      </c>
      <c r="I694" s="33" t="s">
        <v>1261</v>
      </c>
      <c r="J694" s="33" t="s">
        <v>1262</v>
      </c>
      <c r="L694" s="34" t="s">
        <v>1047</v>
      </c>
      <c r="M694" s="33" t="s">
        <v>877</v>
      </c>
      <c r="N694" s="33">
        <v>1</v>
      </c>
      <c r="O694" s="35">
        <v>0</v>
      </c>
      <c r="P694" s="34" t="s">
        <v>1148</v>
      </c>
    </row>
    <row r="695" spans="1:16" s="33" customFormat="1">
      <c r="A695" s="32">
        <v>38536</v>
      </c>
      <c r="B695" s="33" t="s">
        <v>1224</v>
      </c>
      <c r="C695" s="33" t="s">
        <v>1225</v>
      </c>
      <c r="D695" s="34">
        <v>9</v>
      </c>
      <c r="E695" s="37">
        <v>9</v>
      </c>
      <c r="F695" s="33" t="s">
        <v>1134</v>
      </c>
      <c r="G695" s="33" t="s">
        <v>1054</v>
      </c>
      <c r="H695" s="34" t="s">
        <v>1260</v>
      </c>
      <c r="I695" s="34" t="s">
        <v>1261</v>
      </c>
      <c r="J695" s="33" t="s">
        <v>1262</v>
      </c>
      <c r="L695" s="34" t="s">
        <v>1047</v>
      </c>
      <c r="M695" s="33" t="s">
        <v>877</v>
      </c>
      <c r="N695" s="33">
        <v>1</v>
      </c>
      <c r="O695" s="35">
        <v>0.44</v>
      </c>
      <c r="P695" s="34" t="s">
        <v>1149</v>
      </c>
    </row>
    <row r="696" spans="1:16" s="33" customFormat="1">
      <c r="A696" s="32">
        <v>38532</v>
      </c>
      <c r="B696" s="33" t="s">
        <v>1224</v>
      </c>
      <c r="C696" s="33" t="s">
        <v>1226</v>
      </c>
      <c r="D696" s="34">
        <v>1</v>
      </c>
      <c r="E696" s="37">
        <v>13</v>
      </c>
      <c r="F696" s="33" t="s">
        <v>888</v>
      </c>
      <c r="G696" s="33" t="s">
        <v>890</v>
      </c>
      <c r="H696" s="33" t="s">
        <v>1260</v>
      </c>
      <c r="I696" s="33" t="s">
        <v>1261</v>
      </c>
      <c r="J696" s="33" t="s">
        <v>1262</v>
      </c>
      <c r="L696" s="34" t="s">
        <v>1047</v>
      </c>
      <c r="M696" s="33" t="s">
        <v>877</v>
      </c>
      <c r="N696" s="33">
        <v>1</v>
      </c>
      <c r="O696" s="35">
        <v>3.6499999999999998E-2</v>
      </c>
      <c r="P696" s="34" t="s">
        <v>1148</v>
      </c>
    </row>
    <row r="697" spans="1:16" s="33" customFormat="1">
      <c r="A697" s="32">
        <v>38534</v>
      </c>
      <c r="B697" s="33" t="s">
        <v>1224</v>
      </c>
      <c r="C697" s="33" t="s">
        <v>1227</v>
      </c>
      <c r="D697" s="34">
        <v>13</v>
      </c>
      <c r="E697" s="37">
        <v>43</v>
      </c>
      <c r="F697" s="33" t="s">
        <v>954</v>
      </c>
      <c r="G697" s="33" t="s">
        <v>890</v>
      </c>
      <c r="H697" s="33" t="s">
        <v>1260</v>
      </c>
      <c r="I697" s="33" t="s">
        <v>1261</v>
      </c>
      <c r="J697" s="33" t="s">
        <v>1262</v>
      </c>
      <c r="L697" s="34" t="s">
        <v>1047</v>
      </c>
      <c r="M697" s="33" t="s">
        <v>877</v>
      </c>
      <c r="N697" s="33">
        <v>2</v>
      </c>
      <c r="O697" s="35">
        <v>0.25979999999999998</v>
      </c>
      <c r="P697" s="34" t="s">
        <v>1148</v>
      </c>
    </row>
    <row r="698" spans="1:16" s="33" customFormat="1">
      <c r="A698" s="32">
        <v>38583</v>
      </c>
      <c r="B698" s="33" t="s">
        <v>1228</v>
      </c>
      <c r="C698" s="33" t="s">
        <v>1229</v>
      </c>
      <c r="D698" s="34">
        <v>2</v>
      </c>
      <c r="E698" s="37">
        <v>47</v>
      </c>
      <c r="F698" s="33" t="s">
        <v>1230</v>
      </c>
      <c r="G698" s="33" t="s">
        <v>890</v>
      </c>
      <c r="H698" s="33" t="s">
        <v>1260</v>
      </c>
      <c r="I698" s="33" t="s">
        <v>1261</v>
      </c>
      <c r="J698" s="33" t="s">
        <v>1262</v>
      </c>
      <c r="L698" s="34" t="s">
        <v>1047</v>
      </c>
      <c r="M698" s="33" t="s">
        <v>877</v>
      </c>
      <c r="N698" s="33">
        <v>2</v>
      </c>
      <c r="O698" s="35">
        <v>3.0700000000000002E-2</v>
      </c>
      <c r="P698" s="34" t="s">
        <v>1148</v>
      </c>
    </row>
    <row r="699" spans="1:16" s="33" customFormat="1">
      <c r="A699" s="32">
        <v>38585</v>
      </c>
      <c r="B699" s="33" t="s">
        <v>1228</v>
      </c>
      <c r="C699" s="33" t="s">
        <v>1229</v>
      </c>
      <c r="D699" s="34">
        <v>9</v>
      </c>
      <c r="E699" s="37">
        <v>54</v>
      </c>
      <c r="F699" s="33" t="s">
        <v>1207</v>
      </c>
      <c r="G699" s="33" t="s">
        <v>890</v>
      </c>
      <c r="H699" s="33" t="s">
        <v>1260</v>
      </c>
      <c r="I699" s="33" t="s">
        <v>1261</v>
      </c>
      <c r="J699" s="33" t="s">
        <v>1262</v>
      </c>
      <c r="L699" s="34" t="s">
        <v>1047</v>
      </c>
      <c r="M699" s="33" t="s">
        <v>877</v>
      </c>
      <c r="N699" s="33">
        <v>1</v>
      </c>
      <c r="O699" s="35">
        <v>5.8999999999999999E-3</v>
      </c>
      <c r="P699" s="34" t="s">
        <v>1148</v>
      </c>
    </row>
    <row r="700" spans="1:16" s="33" customFormat="1">
      <c r="A700" s="32">
        <v>38584</v>
      </c>
      <c r="B700" s="33" t="s">
        <v>1228</v>
      </c>
      <c r="C700" s="33" t="s">
        <v>1231</v>
      </c>
      <c r="D700" s="34">
        <v>1</v>
      </c>
      <c r="E700" s="37">
        <v>55</v>
      </c>
      <c r="F700" s="33" t="s">
        <v>976</v>
      </c>
      <c r="G700" s="33" t="s">
        <v>890</v>
      </c>
      <c r="H700" s="33" t="s">
        <v>1260</v>
      </c>
      <c r="I700" s="33" t="s">
        <v>1261</v>
      </c>
      <c r="J700" s="33" t="s">
        <v>1262</v>
      </c>
      <c r="L700" s="34" t="s">
        <v>1047</v>
      </c>
      <c r="M700" s="33" t="s">
        <v>877</v>
      </c>
      <c r="N700" s="33">
        <v>3</v>
      </c>
      <c r="O700" s="35">
        <v>0.41789999999999999</v>
      </c>
      <c r="P700" s="34" t="s">
        <v>1148</v>
      </c>
    </row>
    <row r="701" spans="1:16" s="33" customFormat="1">
      <c r="A701" s="32">
        <v>38584</v>
      </c>
      <c r="B701" s="33" t="s">
        <v>1228</v>
      </c>
      <c r="C701" s="33" t="s">
        <v>1231</v>
      </c>
      <c r="D701" s="34">
        <v>2</v>
      </c>
      <c r="E701" s="37">
        <v>56</v>
      </c>
      <c r="F701" s="33" t="s">
        <v>1188</v>
      </c>
      <c r="G701" s="33" t="s">
        <v>890</v>
      </c>
      <c r="H701" s="33" t="s">
        <v>1260</v>
      </c>
      <c r="I701" s="33" t="s">
        <v>1261</v>
      </c>
      <c r="J701" s="33" t="s">
        <v>1262</v>
      </c>
      <c r="L701" s="34" t="s">
        <v>1047</v>
      </c>
      <c r="M701" s="33" t="s">
        <v>877</v>
      </c>
      <c r="N701" s="33">
        <v>1</v>
      </c>
      <c r="O701" s="35">
        <v>4.4999999999999997E-3</v>
      </c>
      <c r="P701" s="34" t="s">
        <v>1148</v>
      </c>
    </row>
    <row r="702" spans="1:16" s="33" customFormat="1">
      <c r="A702" s="32">
        <v>38581</v>
      </c>
      <c r="B702" s="33" t="s">
        <v>1228</v>
      </c>
      <c r="C702" s="33" t="s">
        <v>1232</v>
      </c>
      <c r="D702" s="34">
        <v>6</v>
      </c>
      <c r="E702" s="37">
        <v>71</v>
      </c>
      <c r="F702" s="33" t="s">
        <v>1220</v>
      </c>
      <c r="G702" s="33" t="s">
        <v>890</v>
      </c>
      <c r="H702" s="33" t="s">
        <v>1260</v>
      </c>
      <c r="I702" s="33" t="s">
        <v>1261</v>
      </c>
      <c r="J702" s="33" t="s">
        <v>1262</v>
      </c>
      <c r="L702" s="34" t="s">
        <v>1047</v>
      </c>
      <c r="M702" s="33" t="s">
        <v>877</v>
      </c>
      <c r="N702" s="33">
        <v>1</v>
      </c>
      <c r="O702" s="35">
        <v>0.2893</v>
      </c>
      <c r="P702" s="34" t="s">
        <v>1148</v>
      </c>
    </row>
    <row r="703" spans="1:16" s="33" customFormat="1">
      <c r="A703" s="32">
        <v>38583</v>
      </c>
      <c r="B703" s="33" t="s">
        <v>1228</v>
      </c>
      <c r="C703" s="33" t="s">
        <v>1232</v>
      </c>
      <c r="D703" s="34">
        <v>11</v>
      </c>
      <c r="E703" s="37">
        <v>76</v>
      </c>
      <c r="F703" s="33" t="s">
        <v>1233</v>
      </c>
      <c r="G703" s="33" t="s">
        <v>890</v>
      </c>
      <c r="H703" s="33" t="s">
        <v>1260</v>
      </c>
      <c r="I703" s="33" t="s">
        <v>1261</v>
      </c>
      <c r="J703" s="33" t="s">
        <v>1262</v>
      </c>
      <c r="L703" s="34" t="s">
        <v>1047</v>
      </c>
      <c r="M703" s="33" t="s">
        <v>877</v>
      </c>
      <c r="N703" s="33">
        <v>1</v>
      </c>
      <c r="O703" s="35">
        <v>0.43579999999999997</v>
      </c>
      <c r="P703" s="34" t="s">
        <v>1148</v>
      </c>
    </row>
    <row r="704" spans="1:16" s="33" customFormat="1">
      <c r="A704" s="32">
        <v>38585</v>
      </c>
      <c r="B704" s="33" t="s">
        <v>1228</v>
      </c>
      <c r="C704" s="33" t="s">
        <v>1229</v>
      </c>
      <c r="D704" s="34">
        <v>8</v>
      </c>
      <c r="E704" s="37">
        <v>53</v>
      </c>
      <c r="F704" s="33" t="s">
        <v>1202</v>
      </c>
      <c r="G704" s="33" t="s">
        <v>1316</v>
      </c>
      <c r="H704" s="34" t="s">
        <v>1260</v>
      </c>
      <c r="J704" s="33" t="s">
        <v>1262</v>
      </c>
      <c r="L704" s="33" t="s">
        <v>1047</v>
      </c>
      <c r="M704" s="33" t="s">
        <v>877</v>
      </c>
      <c r="N704" s="33">
        <v>1</v>
      </c>
      <c r="O704" s="35">
        <v>0.3</v>
      </c>
      <c r="P704" s="34" t="s">
        <v>1149</v>
      </c>
    </row>
    <row r="705" spans="1:18" s="33" customFormat="1">
      <c r="A705" s="32">
        <v>38585</v>
      </c>
      <c r="B705" s="33" t="s">
        <v>1228</v>
      </c>
      <c r="C705" s="33" t="s">
        <v>1229</v>
      </c>
      <c r="D705" s="34">
        <v>8</v>
      </c>
      <c r="E705" s="37">
        <v>53</v>
      </c>
      <c r="F705" s="33" t="s">
        <v>1202</v>
      </c>
      <c r="G705" s="33" t="s">
        <v>1184</v>
      </c>
      <c r="H705" s="33" t="s">
        <v>1363</v>
      </c>
      <c r="J705" s="33" t="s">
        <v>1264</v>
      </c>
      <c r="L705" s="34" t="s">
        <v>1047</v>
      </c>
      <c r="M705" s="33" t="s">
        <v>877</v>
      </c>
      <c r="N705" s="33">
        <v>1</v>
      </c>
      <c r="O705" s="35">
        <v>5.8799999999999741E-2</v>
      </c>
      <c r="P705" s="34" t="s">
        <v>1148</v>
      </c>
    </row>
    <row r="706" spans="1:18" s="33" customFormat="1">
      <c r="A706" s="32">
        <v>38584</v>
      </c>
      <c r="B706" s="33" t="s">
        <v>1228</v>
      </c>
      <c r="C706" s="33" t="s">
        <v>1231</v>
      </c>
      <c r="D706" s="34">
        <v>2</v>
      </c>
      <c r="E706" s="37">
        <v>56</v>
      </c>
      <c r="F706" s="33" t="s">
        <v>1188</v>
      </c>
      <c r="G706" s="33" t="s">
        <v>1184</v>
      </c>
      <c r="H706" s="33" t="s">
        <v>1363</v>
      </c>
      <c r="J706" s="33" t="s">
        <v>1264</v>
      </c>
      <c r="L706" s="34" t="s">
        <v>1047</v>
      </c>
      <c r="M706" s="33" t="s">
        <v>877</v>
      </c>
      <c r="N706" s="33">
        <v>1</v>
      </c>
      <c r="O706" s="35">
        <v>1.1900000000000001E-2</v>
      </c>
      <c r="P706" s="34" t="s">
        <v>1148</v>
      </c>
    </row>
    <row r="707" spans="1:18" s="33" customFormat="1">
      <c r="A707" s="32">
        <v>38584</v>
      </c>
      <c r="B707" s="33" t="s">
        <v>1228</v>
      </c>
      <c r="C707" s="33" t="s">
        <v>1231</v>
      </c>
      <c r="D707" s="34">
        <v>1</v>
      </c>
      <c r="E707" s="37">
        <v>55</v>
      </c>
      <c r="F707" s="33" t="s">
        <v>976</v>
      </c>
      <c r="G707" s="34" t="s">
        <v>1322</v>
      </c>
      <c r="H707" s="33" t="s">
        <v>1472</v>
      </c>
      <c r="I707" s="33" t="s">
        <v>1473</v>
      </c>
      <c r="J707" s="33" t="s">
        <v>1262</v>
      </c>
      <c r="L707" s="34" t="s">
        <v>1047</v>
      </c>
      <c r="M707" s="33" t="s">
        <v>877</v>
      </c>
      <c r="N707" s="33">
        <v>1</v>
      </c>
      <c r="O707" s="35">
        <v>0.19</v>
      </c>
      <c r="P707" s="34" t="s">
        <v>1149</v>
      </c>
    </row>
    <row r="708" spans="1:18" s="33" customFormat="1">
      <c r="A708" s="32">
        <v>38586</v>
      </c>
      <c r="B708" s="33" t="s">
        <v>1228</v>
      </c>
      <c r="C708" s="33" t="s">
        <v>1231</v>
      </c>
      <c r="D708" s="34">
        <v>7</v>
      </c>
      <c r="E708" s="37">
        <v>61</v>
      </c>
      <c r="F708" s="33" t="s">
        <v>1038</v>
      </c>
      <c r="G708" s="34" t="s">
        <v>1333</v>
      </c>
      <c r="H708" s="33" t="s">
        <v>1472</v>
      </c>
      <c r="I708" s="33" t="s">
        <v>1474</v>
      </c>
      <c r="J708" s="33" t="s">
        <v>1262</v>
      </c>
      <c r="L708" s="34" t="s">
        <v>1047</v>
      </c>
      <c r="M708" s="33" t="s">
        <v>877</v>
      </c>
      <c r="N708" s="33">
        <v>2</v>
      </c>
      <c r="O708" s="35">
        <v>0.77</v>
      </c>
      <c r="P708" s="34" t="s">
        <v>1149</v>
      </c>
    </row>
    <row r="709" spans="1:18" s="33" customFormat="1">
      <c r="A709" s="32">
        <v>38583</v>
      </c>
      <c r="B709" s="33" t="s">
        <v>1228</v>
      </c>
      <c r="C709" s="33" t="s">
        <v>1232</v>
      </c>
      <c r="D709" s="34">
        <v>11</v>
      </c>
      <c r="E709" s="37">
        <v>76</v>
      </c>
      <c r="F709" s="33" t="s">
        <v>1233</v>
      </c>
      <c r="G709" s="33" t="s">
        <v>1333</v>
      </c>
      <c r="H709" s="33" t="s">
        <v>1472</v>
      </c>
      <c r="I709" s="33" t="s">
        <v>1474</v>
      </c>
      <c r="J709" s="33" t="s">
        <v>1262</v>
      </c>
      <c r="L709" s="34" t="s">
        <v>1047</v>
      </c>
      <c r="M709" s="33" t="s">
        <v>877</v>
      </c>
      <c r="N709" s="33">
        <v>2</v>
      </c>
      <c r="O709" s="35">
        <v>2.38</v>
      </c>
      <c r="P709" s="34" t="s">
        <v>1149</v>
      </c>
    </row>
    <row r="710" spans="1:18" s="33" customFormat="1">
      <c r="A710" s="32">
        <v>38535</v>
      </c>
      <c r="B710" s="33" t="s">
        <v>1224</v>
      </c>
      <c r="C710" s="33" t="s">
        <v>1225</v>
      </c>
      <c r="D710" s="34">
        <v>1</v>
      </c>
      <c r="E710" s="37">
        <v>1</v>
      </c>
      <c r="F710" s="33" t="s">
        <v>888</v>
      </c>
      <c r="G710" s="33" t="s">
        <v>1046</v>
      </c>
      <c r="H710" s="34" t="s">
        <v>1263</v>
      </c>
      <c r="I710" s="34" t="s">
        <v>1666</v>
      </c>
      <c r="J710" s="33" t="s">
        <v>1264</v>
      </c>
      <c r="L710" s="33" t="s">
        <v>1047</v>
      </c>
      <c r="M710" s="33" t="s">
        <v>877</v>
      </c>
      <c r="N710" s="33">
        <v>1</v>
      </c>
      <c r="O710" s="35">
        <v>0.33</v>
      </c>
      <c r="P710" s="34" t="s">
        <v>1149</v>
      </c>
    </row>
    <row r="711" spans="1:18" s="33" customFormat="1">
      <c r="A711" s="32">
        <v>38534</v>
      </c>
      <c r="B711" s="33" t="s">
        <v>1224</v>
      </c>
      <c r="C711" s="33" t="s">
        <v>1227</v>
      </c>
      <c r="D711" s="34">
        <v>1</v>
      </c>
      <c r="E711" s="37">
        <v>31</v>
      </c>
      <c r="F711" s="33" t="s">
        <v>888</v>
      </c>
      <c r="G711" s="33" t="s">
        <v>1046</v>
      </c>
      <c r="H711" s="34" t="s">
        <v>1263</v>
      </c>
      <c r="I711" s="34" t="s">
        <v>1666</v>
      </c>
      <c r="J711" s="33" t="s">
        <v>1264</v>
      </c>
      <c r="L711" s="33" t="s">
        <v>1047</v>
      </c>
      <c r="M711" s="33" t="s">
        <v>877</v>
      </c>
      <c r="N711" s="33">
        <v>1</v>
      </c>
      <c r="O711" s="35">
        <v>0.88</v>
      </c>
      <c r="P711" s="34" t="s">
        <v>1149</v>
      </c>
    </row>
    <row r="712" spans="1:18" s="33" customFormat="1">
      <c r="A712" s="32">
        <v>38583</v>
      </c>
      <c r="B712" s="33" t="s">
        <v>1228</v>
      </c>
      <c r="C712" s="33" t="s">
        <v>1229</v>
      </c>
      <c r="D712" s="34">
        <v>2</v>
      </c>
      <c r="E712" s="37">
        <v>47</v>
      </c>
      <c r="F712" s="33" t="s">
        <v>1230</v>
      </c>
      <c r="G712" s="33" t="s">
        <v>1046</v>
      </c>
      <c r="H712" s="34" t="s">
        <v>1263</v>
      </c>
      <c r="I712" s="34" t="s">
        <v>1666</v>
      </c>
      <c r="J712" s="33" t="s">
        <v>1264</v>
      </c>
      <c r="L712" s="33" t="s">
        <v>1047</v>
      </c>
      <c r="M712" s="33" t="s">
        <v>877</v>
      </c>
      <c r="N712" s="33">
        <v>1</v>
      </c>
      <c r="O712" s="35">
        <v>1.27</v>
      </c>
      <c r="P712" s="34" t="s">
        <v>1149</v>
      </c>
    </row>
    <row r="713" spans="1:18" s="33" customFormat="1">
      <c r="A713" s="32">
        <v>38584</v>
      </c>
      <c r="B713" s="33" t="s">
        <v>1228</v>
      </c>
      <c r="C713" s="33" t="s">
        <v>1231</v>
      </c>
      <c r="D713" s="34">
        <v>2</v>
      </c>
      <c r="E713" s="37">
        <v>56</v>
      </c>
      <c r="F713" s="33" t="s">
        <v>1188</v>
      </c>
      <c r="G713" s="33" t="s">
        <v>1046</v>
      </c>
      <c r="H713" s="34" t="s">
        <v>1263</v>
      </c>
      <c r="I713" s="34" t="s">
        <v>1666</v>
      </c>
      <c r="J713" s="33" t="s">
        <v>1264</v>
      </c>
      <c r="L713" s="33" t="s">
        <v>1047</v>
      </c>
      <c r="M713" s="33" t="s">
        <v>877</v>
      </c>
      <c r="N713" s="33">
        <v>1</v>
      </c>
      <c r="O713" s="35">
        <v>0.13</v>
      </c>
      <c r="P713" s="34" t="s">
        <v>1149</v>
      </c>
    </row>
    <row r="714" spans="1:18" s="33" customFormat="1">
      <c r="A714" s="32">
        <v>38584</v>
      </c>
      <c r="B714" s="33" t="s">
        <v>1228</v>
      </c>
      <c r="C714" s="33" t="s">
        <v>1231</v>
      </c>
      <c r="D714" s="34">
        <v>5</v>
      </c>
      <c r="E714" s="37">
        <v>59</v>
      </c>
      <c r="F714" s="33" t="s">
        <v>1244</v>
      </c>
      <c r="G714" s="33" t="s">
        <v>1046</v>
      </c>
      <c r="H714" s="34" t="s">
        <v>1263</v>
      </c>
      <c r="I714" s="34" t="s">
        <v>1666</v>
      </c>
      <c r="J714" s="33" t="s">
        <v>1264</v>
      </c>
      <c r="L714" s="33" t="s">
        <v>1047</v>
      </c>
      <c r="M714" s="33" t="s">
        <v>877</v>
      </c>
      <c r="N714" s="33">
        <v>1</v>
      </c>
      <c r="O714" s="35">
        <v>0.71</v>
      </c>
      <c r="P714" s="34" t="s">
        <v>1149</v>
      </c>
    </row>
    <row r="715" spans="1:18" s="33" customFormat="1">
      <c r="A715" s="32">
        <v>38586</v>
      </c>
      <c r="B715" s="33" t="s">
        <v>1228</v>
      </c>
      <c r="C715" s="33" t="s">
        <v>1231</v>
      </c>
      <c r="D715" s="34">
        <v>7</v>
      </c>
      <c r="E715" s="37">
        <v>61</v>
      </c>
      <c r="F715" s="33" t="s">
        <v>1038</v>
      </c>
      <c r="G715" s="33" t="s">
        <v>1046</v>
      </c>
      <c r="H715" s="34" t="s">
        <v>1263</v>
      </c>
      <c r="I715" s="34" t="s">
        <v>1666</v>
      </c>
      <c r="J715" s="33" t="s">
        <v>1264</v>
      </c>
      <c r="L715" s="33" t="s">
        <v>1047</v>
      </c>
      <c r="M715" s="33" t="s">
        <v>877</v>
      </c>
      <c r="N715" s="33">
        <v>1</v>
      </c>
      <c r="O715" s="35">
        <v>0.28000000000000003</v>
      </c>
      <c r="P715" s="34" t="s">
        <v>1149</v>
      </c>
    </row>
    <row r="716" spans="1:18" s="33" customFormat="1">
      <c r="A716" s="32">
        <v>38583</v>
      </c>
      <c r="B716" s="33" t="s">
        <v>1228</v>
      </c>
      <c r="C716" s="33" t="s">
        <v>1232</v>
      </c>
      <c r="D716" s="34">
        <v>11</v>
      </c>
      <c r="E716" s="37">
        <v>76</v>
      </c>
      <c r="F716" s="33" t="s">
        <v>1233</v>
      </c>
      <c r="G716" s="33" t="s">
        <v>1046</v>
      </c>
      <c r="H716" s="34" t="s">
        <v>1263</v>
      </c>
      <c r="I716" s="34" t="s">
        <v>1666</v>
      </c>
      <c r="J716" s="33" t="s">
        <v>1264</v>
      </c>
      <c r="L716" s="33" t="s">
        <v>1047</v>
      </c>
      <c r="M716" s="33" t="s">
        <v>877</v>
      </c>
      <c r="N716" s="33">
        <v>1</v>
      </c>
      <c r="O716" s="35">
        <v>0.72</v>
      </c>
      <c r="P716" s="34" t="s">
        <v>1149</v>
      </c>
    </row>
    <row r="717" spans="1:18" s="33" customFormat="1">
      <c r="A717" s="32">
        <v>38583</v>
      </c>
      <c r="B717" s="33" t="s">
        <v>1228</v>
      </c>
      <c r="C717" s="33" t="s">
        <v>1232</v>
      </c>
      <c r="D717" s="34">
        <v>12</v>
      </c>
      <c r="E717" s="37">
        <v>77</v>
      </c>
      <c r="F717" s="33" t="s">
        <v>1234</v>
      </c>
      <c r="G717" s="33" t="s">
        <v>1046</v>
      </c>
      <c r="H717" s="34" t="s">
        <v>1263</v>
      </c>
      <c r="I717" s="34" t="s">
        <v>1666</v>
      </c>
      <c r="J717" s="33" t="s">
        <v>1264</v>
      </c>
      <c r="L717" s="33" t="s">
        <v>1047</v>
      </c>
      <c r="M717" s="33" t="s">
        <v>877</v>
      </c>
      <c r="N717" s="33">
        <v>1</v>
      </c>
      <c r="O717" s="35">
        <v>1.1599999999999999</v>
      </c>
      <c r="P717" s="34" t="s">
        <v>1149</v>
      </c>
    </row>
    <row r="718" spans="1:18" s="33" customFormat="1">
      <c r="A718" s="32">
        <v>38535</v>
      </c>
      <c r="B718" s="33" t="s">
        <v>1224</v>
      </c>
      <c r="C718" s="33" t="s">
        <v>1225</v>
      </c>
      <c r="D718" s="34">
        <v>1</v>
      </c>
      <c r="E718" s="37">
        <v>1</v>
      </c>
      <c r="F718" s="33" t="s">
        <v>888</v>
      </c>
      <c r="G718" s="33" t="s">
        <v>1048</v>
      </c>
      <c r="H718" s="34" t="s">
        <v>1263</v>
      </c>
      <c r="I718" s="34" t="s">
        <v>1265</v>
      </c>
      <c r="J718" s="33" t="s">
        <v>1264</v>
      </c>
      <c r="L718" s="33" t="s">
        <v>1047</v>
      </c>
      <c r="M718" s="33" t="s">
        <v>877</v>
      </c>
      <c r="N718" s="33">
        <v>1</v>
      </c>
      <c r="O718" s="35">
        <v>0.99</v>
      </c>
      <c r="P718" s="34" t="s">
        <v>1149</v>
      </c>
    </row>
    <row r="719" spans="1:18" s="33" customFormat="1">
      <c r="A719" s="32">
        <v>38535</v>
      </c>
      <c r="B719" s="33" t="s">
        <v>1224</v>
      </c>
      <c r="C719" s="33" t="s">
        <v>1225</v>
      </c>
      <c r="D719" s="34">
        <v>2</v>
      </c>
      <c r="E719" s="37">
        <v>2</v>
      </c>
      <c r="F719" s="33" t="s">
        <v>1074</v>
      </c>
      <c r="G719" s="33" t="s">
        <v>892</v>
      </c>
      <c r="H719" s="33" t="s">
        <v>1263</v>
      </c>
      <c r="I719" s="33" t="s">
        <v>1265</v>
      </c>
      <c r="J719" s="33" t="s">
        <v>1264</v>
      </c>
      <c r="L719" s="33" t="s">
        <v>1047</v>
      </c>
      <c r="M719" s="33" t="s">
        <v>877</v>
      </c>
      <c r="N719" s="33">
        <v>2</v>
      </c>
      <c r="O719" s="35">
        <v>0.1633</v>
      </c>
      <c r="P719" s="34" t="s">
        <v>1148</v>
      </c>
    </row>
    <row r="720" spans="1:18" s="33" customFormat="1">
      <c r="A720" s="32">
        <v>38535</v>
      </c>
      <c r="B720" s="33" t="s">
        <v>1224</v>
      </c>
      <c r="C720" s="33" t="s">
        <v>1225</v>
      </c>
      <c r="D720" s="34">
        <v>2</v>
      </c>
      <c r="E720" s="37">
        <v>2</v>
      </c>
      <c r="F720" s="33" t="s">
        <v>1074</v>
      </c>
      <c r="G720" s="33" t="s">
        <v>1048</v>
      </c>
      <c r="H720" s="34" t="s">
        <v>1263</v>
      </c>
      <c r="I720" s="34" t="s">
        <v>1265</v>
      </c>
      <c r="J720" s="33" t="s">
        <v>1264</v>
      </c>
      <c r="L720" s="33" t="s">
        <v>1047</v>
      </c>
      <c r="M720" s="33" t="s">
        <v>877</v>
      </c>
      <c r="N720" s="33">
        <v>2</v>
      </c>
      <c r="O720" s="35">
        <v>1.36</v>
      </c>
      <c r="P720" s="34" t="s">
        <v>1149</v>
      </c>
      <c r="Q720" s="33">
        <f>SUM(N719:N720)</f>
        <v>4</v>
      </c>
      <c r="R720" s="35">
        <f>SUM(O719:O720)</f>
        <v>1.5233000000000001</v>
      </c>
    </row>
    <row r="721" spans="1:18" s="33" customFormat="1">
      <c r="A721" s="32">
        <v>38535</v>
      </c>
      <c r="B721" s="33" t="s">
        <v>1224</v>
      </c>
      <c r="C721" s="33" t="s">
        <v>1225</v>
      </c>
      <c r="D721" s="34">
        <v>4</v>
      </c>
      <c r="E721" s="37">
        <v>4</v>
      </c>
      <c r="F721" s="33" t="s">
        <v>845</v>
      </c>
      <c r="G721" s="33" t="s">
        <v>892</v>
      </c>
      <c r="H721" s="33" t="s">
        <v>1263</v>
      </c>
      <c r="I721" s="33" t="s">
        <v>1265</v>
      </c>
      <c r="J721" s="33" t="s">
        <v>1264</v>
      </c>
      <c r="L721" s="33" t="s">
        <v>1047</v>
      </c>
      <c r="M721" s="33" t="s">
        <v>877</v>
      </c>
      <c r="N721" s="33">
        <v>1</v>
      </c>
      <c r="O721" s="35">
        <v>0.16850000000000001</v>
      </c>
      <c r="P721" s="34" t="s">
        <v>1148</v>
      </c>
    </row>
    <row r="722" spans="1:18" s="33" customFormat="1">
      <c r="A722" s="32">
        <v>38535</v>
      </c>
      <c r="B722" s="33" t="s">
        <v>1224</v>
      </c>
      <c r="C722" s="33" t="s">
        <v>1225</v>
      </c>
      <c r="D722" s="34">
        <v>5</v>
      </c>
      <c r="E722" s="37">
        <v>5</v>
      </c>
      <c r="F722" s="33" t="s">
        <v>1089</v>
      </c>
      <c r="G722" s="33" t="s">
        <v>892</v>
      </c>
      <c r="H722" s="33" t="s">
        <v>1263</v>
      </c>
      <c r="I722" s="33" t="s">
        <v>1265</v>
      </c>
      <c r="J722" s="33" t="s">
        <v>1264</v>
      </c>
      <c r="L722" s="33" t="s">
        <v>1047</v>
      </c>
      <c r="M722" s="33" t="s">
        <v>877</v>
      </c>
      <c r="N722" s="33">
        <v>1</v>
      </c>
      <c r="O722" s="35">
        <v>8.2699999999999996E-2</v>
      </c>
      <c r="P722" s="34" t="s">
        <v>1148</v>
      </c>
    </row>
    <row r="723" spans="1:18" s="33" customFormat="1">
      <c r="A723" s="32">
        <v>38532</v>
      </c>
      <c r="B723" s="33" t="s">
        <v>1224</v>
      </c>
      <c r="C723" s="33" t="s">
        <v>1226</v>
      </c>
      <c r="D723" s="34">
        <v>2</v>
      </c>
      <c r="E723" s="37">
        <v>14</v>
      </c>
      <c r="F723" s="33" t="s">
        <v>1074</v>
      </c>
      <c r="G723" s="33" t="s">
        <v>892</v>
      </c>
      <c r="H723" s="33" t="s">
        <v>1263</v>
      </c>
      <c r="I723" s="33" t="s">
        <v>1265</v>
      </c>
      <c r="J723" s="33" t="s">
        <v>1264</v>
      </c>
      <c r="L723" s="33" t="s">
        <v>1047</v>
      </c>
      <c r="M723" s="33" t="s">
        <v>877</v>
      </c>
      <c r="N723" s="33">
        <v>1</v>
      </c>
      <c r="O723" s="35">
        <v>3.85E-2</v>
      </c>
      <c r="P723" s="34" t="s">
        <v>1148</v>
      </c>
    </row>
    <row r="724" spans="1:18" s="33" customFormat="1">
      <c r="A724" s="32">
        <v>38532</v>
      </c>
      <c r="B724" s="33" t="s">
        <v>1224</v>
      </c>
      <c r="C724" s="33" t="s">
        <v>1226</v>
      </c>
      <c r="D724" s="34">
        <v>2</v>
      </c>
      <c r="E724" s="37">
        <v>14</v>
      </c>
      <c r="F724" s="33" t="s">
        <v>1074</v>
      </c>
      <c r="G724" s="33" t="s">
        <v>1048</v>
      </c>
      <c r="H724" s="34" t="s">
        <v>1263</v>
      </c>
      <c r="I724" s="34" t="s">
        <v>1265</v>
      </c>
      <c r="J724" s="33" t="s">
        <v>1264</v>
      </c>
      <c r="L724" s="33" t="s">
        <v>1047</v>
      </c>
      <c r="M724" s="33" t="s">
        <v>877</v>
      </c>
      <c r="N724" s="33">
        <v>4</v>
      </c>
      <c r="O724" s="35">
        <v>1.36</v>
      </c>
      <c r="P724" s="34" t="s">
        <v>1149</v>
      </c>
      <c r="Q724" s="33">
        <f>SUM(N723:N724)</f>
        <v>5</v>
      </c>
      <c r="R724" s="35">
        <f>SUM(O723:O724)</f>
        <v>1.3985000000000001</v>
      </c>
    </row>
    <row r="725" spans="1:18" s="33" customFormat="1">
      <c r="A725" s="32">
        <v>38533</v>
      </c>
      <c r="B725" s="33" t="s">
        <v>1224</v>
      </c>
      <c r="C725" s="33" t="s">
        <v>1226</v>
      </c>
      <c r="D725" s="34">
        <v>8</v>
      </c>
      <c r="E725" s="37">
        <v>20</v>
      </c>
      <c r="F725" s="33" t="s">
        <v>1236</v>
      </c>
      <c r="G725" s="33" t="s">
        <v>1048</v>
      </c>
      <c r="H725" s="34" t="s">
        <v>1263</v>
      </c>
      <c r="I725" s="34" t="s">
        <v>1265</v>
      </c>
      <c r="J725" s="33" t="s">
        <v>1264</v>
      </c>
      <c r="L725" s="33" t="s">
        <v>1047</v>
      </c>
      <c r="M725" s="33" t="s">
        <v>877</v>
      </c>
      <c r="N725" s="33">
        <v>1</v>
      </c>
      <c r="O725" s="35">
        <v>0.49</v>
      </c>
      <c r="P725" s="34" t="s">
        <v>1149</v>
      </c>
    </row>
    <row r="726" spans="1:18" s="33" customFormat="1">
      <c r="A726" s="32">
        <v>38533</v>
      </c>
      <c r="B726" s="33" t="s">
        <v>1224</v>
      </c>
      <c r="C726" s="33" t="s">
        <v>1226</v>
      </c>
      <c r="D726" s="34">
        <v>9</v>
      </c>
      <c r="E726" s="37">
        <v>21</v>
      </c>
      <c r="F726" s="33" t="s">
        <v>1134</v>
      </c>
      <c r="G726" s="33" t="s">
        <v>1048</v>
      </c>
      <c r="H726" s="34" t="s">
        <v>1263</v>
      </c>
      <c r="I726" s="34" t="s">
        <v>1265</v>
      </c>
      <c r="J726" s="33" t="s">
        <v>1264</v>
      </c>
      <c r="L726" s="33" t="s">
        <v>1047</v>
      </c>
      <c r="M726" s="33" t="s">
        <v>877</v>
      </c>
      <c r="N726" s="33">
        <v>1</v>
      </c>
      <c r="O726" s="35">
        <v>0.92</v>
      </c>
      <c r="P726" s="34" t="s">
        <v>1149</v>
      </c>
    </row>
    <row r="727" spans="1:18" s="33" customFormat="1">
      <c r="A727" s="32">
        <v>38533</v>
      </c>
      <c r="B727" s="33" t="s">
        <v>1224</v>
      </c>
      <c r="C727" s="33" t="s">
        <v>1226</v>
      </c>
      <c r="D727" s="34">
        <v>16</v>
      </c>
      <c r="E727" s="37">
        <v>28</v>
      </c>
      <c r="F727" s="33" t="s">
        <v>1299</v>
      </c>
      <c r="G727" s="33" t="s">
        <v>1048</v>
      </c>
      <c r="H727" s="34" t="s">
        <v>1263</v>
      </c>
      <c r="I727" s="34" t="s">
        <v>1265</v>
      </c>
      <c r="J727" s="33" t="s">
        <v>1264</v>
      </c>
      <c r="L727" s="33" t="s">
        <v>1047</v>
      </c>
      <c r="M727" s="33" t="s">
        <v>877</v>
      </c>
      <c r="N727" s="33">
        <v>2</v>
      </c>
      <c r="O727" s="35">
        <v>0.55000000000000004</v>
      </c>
      <c r="P727" s="34" t="s">
        <v>1149</v>
      </c>
    </row>
    <row r="728" spans="1:18" s="33" customFormat="1">
      <c r="A728" s="32">
        <v>38534</v>
      </c>
      <c r="B728" s="33" t="s">
        <v>1224</v>
      </c>
      <c r="C728" s="33" t="s">
        <v>1227</v>
      </c>
      <c r="D728" s="34">
        <v>2</v>
      </c>
      <c r="E728" s="37">
        <v>32</v>
      </c>
      <c r="F728" s="33" t="s">
        <v>1074</v>
      </c>
      <c r="G728" s="33" t="s">
        <v>892</v>
      </c>
      <c r="H728" s="33" t="s">
        <v>1263</v>
      </c>
      <c r="I728" s="33" t="s">
        <v>1265</v>
      </c>
      <c r="J728" s="33" t="s">
        <v>1264</v>
      </c>
      <c r="L728" s="33" t="s">
        <v>1047</v>
      </c>
      <c r="M728" s="33" t="s">
        <v>877</v>
      </c>
      <c r="N728" s="33">
        <v>1</v>
      </c>
      <c r="O728" s="35">
        <v>5.0700000000000002E-2</v>
      </c>
      <c r="P728" s="34" t="s">
        <v>1148</v>
      </c>
    </row>
    <row r="729" spans="1:18" s="33" customFormat="1">
      <c r="A729" s="32">
        <v>38534</v>
      </c>
      <c r="B729" s="33" t="s">
        <v>1224</v>
      </c>
      <c r="C729" s="33" t="s">
        <v>1227</v>
      </c>
      <c r="D729" s="34">
        <v>4</v>
      </c>
      <c r="E729" s="37">
        <v>34</v>
      </c>
      <c r="F729" s="33" t="s">
        <v>845</v>
      </c>
      <c r="G729" s="33" t="s">
        <v>1048</v>
      </c>
      <c r="H729" s="34" t="s">
        <v>1263</v>
      </c>
      <c r="I729" s="34" t="s">
        <v>1265</v>
      </c>
      <c r="J729" s="33" t="s">
        <v>1264</v>
      </c>
      <c r="L729" s="33" t="s">
        <v>1047</v>
      </c>
      <c r="M729" s="33" t="s">
        <v>877</v>
      </c>
      <c r="N729" s="33">
        <v>1</v>
      </c>
      <c r="O729" s="35">
        <v>0.52</v>
      </c>
      <c r="P729" s="34" t="s">
        <v>1149</v>
      </c>
    </row>
    <row r="730" spans="1:18" s="33" customFormat="1">
      <c r="A730" s="32">
        <v>38534</v>
      </c>
      <c r="B730" s="33" t="s">
        <v>1224</v>
      </c>
      <c r="C730" s="33" t="s">
        <v>1227</v>
      </c>
      <c r="D730" s="34">
        <v>8</v>
      </c>
      <c r="E730" s="37">
        <v>38</v>
      </c>
      <c r="F730" s="33" t="s">
        <v>1236</v>
      </c>
      <c r="G730" s="33" t="s">
        <v>1048</v>
      </c>
      <c r="H730" s="34" t="s">
        <v>1263</v>
      </c>
      <c r="I730" s="34" t="s">
        <v>1265</v>
      </c>
      <c r="J730" s="33" t="s">
        <v>1264</v>
      </c>
      <c r="L730" s="33" t="s">
        <v>1047</v>
      </c>
      <c r="M730" s="33" t="s">
        <v>877</v>
      </c>
      <c r="N730" s="33">
        <v>1</v>
      </c>
      <c r="O730" s="35">
        <v>0.63</v>
      </c>
      <c r="P730" s="34" t="s">
        <v>1149</v>
      </c>
    </row>
    <row r="731" spans="1:18" s="33" customFormat="1">
      <c r="A731" s="32">
        <v>38534</v>
      </c>
      <c r="B731" s="33" t="s">
        <v>1224</v>
      </c>
      <c r="C731" s="33" t="s">
        <v>1227</v>
      </c>
      <c r="D731" s="34">
        <v>9</v>
      </c>
      <c r="E731" s="37">
        <v>39</v>
      </c>
      <c r="F731" s="33" t="s">
        <v>1134</v>
      </c>
      <c r="G731" s="33" t="s">
        <v>892</v>
      </c>
      <c r="H731" s="33" t="s">
        <v>1263</v>
      </c>
      <c r="I731" s="33" t="s">
        <v>1265</v>
      </c>
      <c r="J731" s="33" t="s">
        <v>1264</v>
      </c>
      <c r="L731" s="33" t="s">
        <v>1047</v>
      </c>
      <c r="M731" s="33" t="s">
        <v>877</v>
      </c>
      <c r="N731" s="33">
        <v>1</v>
      </c>
      <c r="O731" s="35">
        <v>0.42</v>
      </c>
      <c r="P731" s="34" t="s">
        <v>1148</v>
      </c>
    </row>
    <row r="732" spans="1:18" s="33" customFormat="1">
      <c r="A732" s="32">
        <v>38534</v>
      </c>
      <c r="B732" s="33" t="s">
        <v>1224</v>
      </c>
      <c r="C732" s="33" t="s">
        <v>1227</v>
      </c>
      <c r="D732" s="34">
        <v>10</v>
      </c>
      <c r="E732" s="37">
        <v>40</v>
      </c>
      <c r="F732" s="33" t="s">
        <v>1138</v>
      </c>
      <c r="G732" s="33" t="s">
        <v>892</v>
      </c>
      <c r="H732" s="33" t="s">
        <v>1263</v>
      </c>
      <c r="I732" s="33" t="s">
        <v>1265</v>
      </c>
      <c r="J732" s="33" t="s">
        <v>1264</v>
      </c>
      <c r="L732" s="33" t="s">
        <v>1047</v>
      </c>
      <c r="M732" s="33" t="s">
        <v>877</v>
      </c>
      <c r="N732" s="33">
        <v>1</v>
      </c>
      <c r="O732" s="35">
        <v>0.88570000000000004</v>
      </c>
      <c r="P732" s="34" t="s">
        <v>1148</v>
      </c>
    </row>
    <row r="733" spans="1:18" s="33" customFormat="1">
      <c r="A733" s="32">
        <v>38534</v>
      </c>
      <c r="B733" s="33" t="s">
        <v>1224</v>
      </c>
      <c r="C733" s="33" t="s">
        <v>1227</v>
      </c>
      <c r="D733" s="34">
        <v>10</v>
      </c>
      <c r="E733" s="37">
        <v>40</v>
      </c>
      <c r="F733" s="33" t="s">
        <v>1138</v>
      </c>
      <c r="G733" s="33" t="s">
        <v>1048</v>
      </c>
      <c r="H733" s="34" t="s">
        <v>1263</v>
      </c>
      <c r="I733" s="34" t="s">
        <v>1265</v>
      </c>
      <c r="J733" s="33" t="s">
        <v>1264</v>
      </c>
      <c r="L733" s="33" t="s">
        <v>1047</v>
      </c>
      <c r="M733" s="33" t="s">
        <v>877</v>
      </c>
      <c r="N733" s="33">
        <v>1</v>
      </c>
      <c r="O733" s="35">
        <v>1.8</v>
      </c>
      <c r="P733" s="34" t="s">
        <v>1149</v>
      </c>
      <c r="Q733" s="33">
        <f>SUM(N732:N733)</f>
        <v>2</v>
      </c>
      <c r="R733" s="35">
        <f>SUM(O732:O733)</f>
        <v>2.6857000000000002</v>
      </c>
    </row>
    <row r="734" spans="1:18" s="33" customFormat="1">
      <c r="A734" s="32">
        <v>38534</v>
      </c>
      <c r="B734" s="33" t="s">
        <v>1224</v>
      </c>
      <c r="C734" s="33" t="s">
        <v>1227</v>
      </c>
      <c r="D734" s="34">
        <v>13</v>
      </c>
      <c r="E734" s="37">
        <v>43</v>
      </c>
      <c r="F734" s="33" t="s">
        <v>954</v>
      </c>
      <c r="G734" s="33" t="s">
        <v>892</v>
      </c>
      <c r="H734" s="33" t="s">
        <v>1263</v>
      </c>
      <c r="I734" s="33" t="s">
        <v>1265</v>
      </c>
      <c r="J734" s="33" t="s">
        <v>1264</v>
      </c>
      <c r="L734" s="33" t="s">
        <v>1047</v>
      </c>
      <c r="M734" s="33" t="s">
        <v>877</v>
      </c>
      <c r="N734" s="33">
        <v>2</v>
      </c>
      <c r="O734" s="35">
        <v>9.5200000000000007E-2</v>
      </c>
      <c r="P734" s="34" t="s">
        <v>1148</v>
      </c>
    </row>
    <row r="735" spans="1:18" s="33" customFormat="1">
      <c r="A735" s="32">
        <v>38534</v>
      </c>
      <c r="B735" s="33" t="s">
        <v>1224</v>
      </c>
      <c r="C735" s="33" t="s">
        <v>1227</v>
      </c>
      <c r="D735" s="34">
        <v>14</v>
      </c>
      <c r="E735" s="37">
        <v>44</v>
      </c>
      <c r="F735" s="33" t="s">
        <v>1238</v>
      </c>
      <c r="G735" s="33" t="s">
        <v>1048</v>
      </c>
      <c r="H735" s="34" t="s">
        <v>1263</v>
      </c>
      <c r="I735" s="34" t="s">
        <v>1265</v>
      </c>
      <c r="J735" s="33" t="s">
        <v>1264</v>
      </c>
      <c r="L735" s="33" t="s">
        <v>1047</v>
      </c>
      <c r="M735" s="33" t="s">
        <v>877</v>
      </c>
      <c r="N735" s="33">
        <v>1</v>
      </c>
      <c r="O735" s="35">
        <v>3.42</v>
      </c>
      <c r="P735" s="34" t="s">
        <v>1149</v>
      </c>
    </row>
    <row r="736" spans="1:18" s="33" customFormat="1">
      <c r="A736" s="32">
        <v>38534</v>
      </c>
      <c r="B736" s="33" t="s">
        <v>1224</v>
      </c>
      <c r="C736" s="33" t="s">
        <v>1227</v>
      </c>
      <c r="D736" s="34">
        <v>15</v>
      </c>
      <c r="E736" s="37">
        <v>45</v>
      </c>
      <c r="F736" s="33" t="s">
        <v>1239</v>
      </c>
      <c r="G736" s="33" t="s">
        <v>1048</v>
      </c>
      <c r="H736" s="34" t="s">
        <v>1263</v>
      </c>
      <c r="I736" s="34" t="s">
        <v>1265</v>
      </c>
      <c r="J736" s="33" t="s">
        <v>1264</v>
      </c>
      <c r="L736" s="33" t="s">
        <v>1047</v>
      </c>
      <c r="M736" s="33" t="s">
        <v>877</v>
      </c>
      <c r="N736" s="33">
        <v>2</v>
      </c>
      <c r="O736" s="35">
        <v>1.59</v>
      </c>
      <c r="P736" s="34" t="s">
        <v>1149</v>
      </c>
    </row>
    <row r="737" spans="1:18" s="33" customFormat="1">
      <c r="A737" s="32">
        <v>38585</v>
      </c>
      <c r="B737" s="33" t="s">
        <v>1228</v>
      </c>
      <c r="C737" s="33" t="s">
        <v>1229</v>
      </c>
      <c r="D737" s="34">
        <v>8</v>
      </c>
      <c r="E737" s="37">
        <v>53</v>
      </c>
      <c r="F737" s="33" t="s">
        <v>1202</v>
      </c>
      <c r="G737" s="33" t="s">
        <v>892</v>
      </c>
      <c r="H737" s="33" t="s">
        <v>1263</v>
      </c>
      <c r="I737" s="33" t="s">
        <v>1265</v>
      </c>
      <c r="J737" s="33" t="s">
        <v>1264</v>
      </c>
      <c r="L737" s="33" t="s">
        <v>1047</v>
      </c>
      <c r="M737" s="33" t="s">
        <v>877</v>
      </c>
      <c r="N737" s="33">
        <v>1</v>
      </c>
      <c r="O737" s="35">
        <v>0.1431</v>
      </c>
      <c r="P737" s="34" t="s">
        <v>1148</v>
      </c>
    </row>
    <row r="738" spans="1:18" s="33" customFormat="1">
      <c r="A738" s="32">
        <v>38586</v>
      </c>
      <c r="B738" s="33" t="s">
        <v>1228</v>
      </c>
      <c r="C738" s="33" t="s">
        <v>1231</v>
      </c>
      <c r="D738" s="34">
        <v>7</v>
      </c>
      <c r="E738" s="37">
        <v>61</v>
      </c>
      <c r="F738" s="33" t="s">
        <v>1038</v>
      </c>
      <c r="G738" s="33" t="s">
        <v>1048</v>
      </c>
      <c r="H738" s="34" t="s">
        <v>1263</v>
      </c>
      <c r="I738" s="34" t="s">
        <v>1265</v>
      </c>
      <c r="J738" s="33" t="s">
        <v>1264</v>
      </c>
      <c r="L738" s="33" t="s">
        <v>1047</v>
      </c>
      <c r="M738" s="33" t="s">
        <v>877</v>
      </c>
      <c r="N738" s="33">
        <v>1</v>
      </c>
      <c r="O738" s="35">
        <v>0.56000000000000005</v>
      </c>
      <c r="P738" s="34" t="s">
        <v>1149</v>
      </c>
    </row>
    <row r="739" spans="1:18" s="33" customFormat="1">
      <c r="A739" s="32">
        <v>38535</v>
      </c>
      <c r="B739" s="33" t="s">
        <v>1224</v>
      </c>
      <c r="C739" s="33" t="s">
        <v>1225</v>
      </c>
      <c r="D739" s="34">
        <v>2</v>
      </c>
      <c r="E739" s="37">
        <v>2</v>
      </c>
      <c r="F739" s="33" t="s">
        <v>1074</v>
      </c>
      <c r="G739" s="33" t="s">
        <v>891</v>
      </c>
      <c r="H739" s="33" t="s">
        <v>1263</v>
      </c>
      <c r="J739" s="33" t="s">
        <v>1264</v>
      </c>
      <c r="L739" s="33" t="s">
        <v>1047</v>
      </c>
      <c r="M739" s="33" t="s">
        <v>877</v>
      </c>
      <c r="N739" s="33">
        <v>4</v>
      </c>
      <c r="O739" s="35">
        <v>0.25440000000000002</v>
      </c>
      <c r="P739" s="34" t="s">
        <v>1148</v>
      </c>
    </row>
    <row r="740" spans="1:18" s="33" customFormat="1">
      <c r="A740" s="32">
        <v>38535</v>
      </c>
      <c r="B740" s="33" t="s">
        <v>1224</v>
      </c>
      <c r="C740" s="33" t="s">
        <v>1225</v>
      </c>
      <c r="D740" s="34">
        <v>3</v>
      </c>
      <c r="E740" s="37">
        <v>3</v>
      </c>
      <c r="F740" s="33" t="s">
        <v>1073</v>
      </c>
      <c r="G740" s="33" t="s">
        <v>891</v>
      </c>
      <c r="H740" s="33" t="s">
        <v>1263</v>
      </c>
      <c r="J740" s="33" t="s">
        <v>1264</v>
      </c>
      <c r="L740" s="33" t="s">
        <v>1047</v>
      </c>
      <c r="M740" s="33" t="s">
        <v>877</v>
      </c>
      <c r="N740" s="33">
        <v>1</v>
      </c>
      <c r="O740" s="35">
        <v>0</v>
      </c>
      <c r="P740" s="34" t="s">
        <v>1148</v>
      </c>
    </row>
    <row r="741" spans="1:18" s="33" customFormat="1">
      <c r="A741" s="32">
        <v>38535</v>
      </c>
      <c r="B741" s="33" t="s">
        <v>1224</v>
      </c>
      <c r="C741" s="33" t="s">
        <v>1225</v>
      </c>
      <c r="D741" s="34">
        <v>4</v>
      </c>
      <c r="E741" s="37">
        <v>4</v>
      </c>
      <c r="F741" s="33" t="s">
        <v>845</v>
      </c>
      <c r="G741" s="33" t="s">
        <v>891</v>
      </c>
      <c r="H741" s="33" t="s">
        <v>1263</v>
      </c>
      <c r="J741" s="33" t="s">
        <v>1264</v>
      </c>
      <c r="L741" s="33" t="s">
        <v>1047</v>
      </c>
      <c r="M741" s="33" t="s">
        <v>877</v>
      </c>
      <c r="N741" s="33">
        <v>1</v>
      </c>
      <c r="O741" s="35">
        <v>7.7100000000000002E-2</v>
      </c>
      <c r="P741" s="34" t="s">
        <v>1148</v>
      </c>
    </row>
    <row r="742" spans="1:18" s="33" customFormat="1">
      <c r="A742" s="32">
        <v>38532</v>
      </c>
      <c r="B742" s="33" t="s">
        <v>1224</v>
      </c>
      <c r="C742" s="33" t="s">
        <v>1226</v>
      </c>
      <c r="D742" s="34">
        <v>1</v>
      </c>
      <c r="E742" s="37">
        <v>13</v>
      </c>
      <c r="F742" s="33" t="s">
        <v>888</v>
      </c>
      <c r="G742" s="33" t="s">
        <v>891</v>
      </c>
      <c r="H742" s="33" t="s">
        <v>1263</v>
      </c>
      <c r="J742" s="33" t="s">
        <v>1264</v>
      </c>
      <c r="L742" s="33" t="s">
        <v>1047</v>
      </c>
      <c r="M742" s="33" t="s">
        <v>877</v>
      </c>
      <c r="N742" s="33">
        <v>3</v>
      </c>
      <c r="O742" s="35">
        <v>2.7000000000000001E-3</v>
      </c>
      <c r="P742" s="34" t="s">
        <v>1148</v>
      </c>
    </row>
    <row r="743" spans="1:18" s="33" customFormat="1">
      <c r="A743" s="32">
        <v>38532</v>
      </c>
      <c r="B743" s="33" t="s">
        <v>1224</v>
      </c>
      <c r="C743" s="33" t="s">
        <v>1226</v>
      </c>
      <c r="D743" s="34">
        <v>2</v>
      </c>
      <c r="E743" s="37">
        <v>14</v>
      </c>
      <c r="F743" s="33" t="s">
        <v>1074</v>
      </c>
      <c r="G743" s="33" t="s">
        <v>891</v>
      </c>
      <c r="H743" s="33" t="s">
        <v>1263</v>
      </c>
      <c r="J743" s="33" t="s">
        <v>1264</v>
      </c>
      <c r="L743" s="33" t="s">
        <v>1047</v>
      </c>
      <c r="M743" s="33" t="s">
        <v>877</v>
      </c>
      <c r="N743" s="33">
        <v>8</v>
      </c>
      <c r="O743" s="35">
        <v>1.4999999999999999E-2</v>
      </c>
      <c r="P743" s="34" t="s">
        <v>1148</v>
      </c>
    </row>
    <row r="744" spans="1:18" s="33" customFormat="1">
      <c r="A744" s="32">
        <v>38532</v>
      </c>
      <c r="B744" s="33" t="s">
        <v>1224</v>
      </c>
      <c r="C744" s="33" t="s">
        <v>1226</v>
      </c>
      <c r="D744" s="34">
        <v>3</v>
      </c>
      <c r="E744" s="37">
        <v>15</v>
      </c>
      <c r="F744" s="33" t="s">
        <v>1073</v>
      </c>
      <c r="G744" s="33" t="s">
        <v>1285</v>
      </c>
      <c r="H744" s="34" t="s">
        <v>1263</v>
      </c>
      <c r="J744" s="33" t="s">
        <v>1264</v>
      </c>
      <c r="L744" s="33" t="s">
        <v>1047</v>
      </c>
      <c r="M744" s="33" t="s">
        <v>877</v>
      </c>
      <c r="N744" s="33">
        <v>1</v>
      </c>
      <c r="O744" s="35">
        <v>0.45</v>
      </c>
      <c r="P744" s="34" t="s">
        <v>1149</v>
      </c>
    </row>
    <row r="745" spans="1:18" s="33" customFormat="1">
      <c r="A745" s="32">
        <v>38533</v>
      </c>
      <c r="B745" s="33" t="s">
        <v>1224</v>
      </c>
      <c r="C745" s="33" t="s">
        <v>1226</v>
      </c>
      <c r="D745" s="34">
        <v>4</v>
      </c>
      <c r="E745" s="37">
        <v>16</v>
      </c>
      <c r="F745" s="33" t="s">
        <v>845</v>
      </c>
      <c r="G745" s="33" t="s">
        <v>891</v>
      </c>
      <c r="H745" s="33" t="s">
        <v>1263</v>
      </c>
      <c r="J745" s="33" t="s">
        <v>1264</v>
      </c>
      <c r="L745" s="33" t="s">
        <v>1047</v>
      </c>
      <c r="M745" s="33" t="s">
        <v>877</v>
      </c>
      <c r="N745" s="33">
        <v>4</v>
      </c>
      <c r="O745" s="35">
        <v>0.16059999999999999</v>
      </c>
      <c r="P745" s="34" t="s">
        <v>1148</v>
      </c>
    </row>
    <row r="746" spans="1:18" s="33" customFormat="1">
      <c r="A746" s="32">
        <v>38534</v>
      </c>
      <c r="B746" s="33" t="s">
        <v>1224</v>
      </c>
      <c r="C746" s="33" t="s">
        <v>1227</v>
      </c>
      <c r="D746" s="34">
        <v>13</v>
      </c>
      <c r="E746" s="37">
        <v>43</v>
      </c>
      <c r="F746" s="33" t="s">
        <v>954</v>
      </c>
      <c r="G746" s="33" t="s">
        <v>1285</v>
      </c>
      <c r="H746" s="34" t="s">
        <v>1263</v>
      </c>
      <c r="J746" s="33" t="s">
        <v>1264</v>
      </c>
      <c r="L746" s="33" t="s">
        <v>1047</v>
      </c>
      <c r="M746" s="33" t="s">
        <v>877</v>
      </c>
      <c r="N746" s="33">
        <v>1</v>
      </c>
      <c r="O746" s="35">
        <v>0.15</v>
      </c>
      <c r="P746" s="34" t="s">
        <v>1149</v>
      </c>
    </row>
    <row r="747" spans="1:18" s="33" customFormat="1">
      <c r="A747" s="32">
        <v>38534</v>
      </c>
      <c r="B747" s="33" t="s">
        <v>1224</v>
      </c>
      <c r="C747" s="33" t="s">
        <v>1227</v>
      </c>
      <c r="D747" s="34">
        <v>14</v>
      </c>
      <c r="E747" s="37">
        <v>44</v>
      </c>
      <c r="F747" s="33" t="s">
        <v>1238</v>
      </c>
      <c r="G747" s="33" t="s">
        <v>1285</v>
      </c>
      <c r="H747" s="34" t="s">
        <v>1263</v>
      </c>
      <c r="J747" s="33" t="s">
        <v>1264</v>
      </c>
      <c r="L747" s="33" t="s">
        <v>1047</v>
      </c>
      <c r="M747" s="33" t="s">
        <v>877</v>
      </c>
      <c r="N747" s="33">
        <v>1</v>
      </c>
      <c r="O747" s="35">
        <v>0.44</v>
      </c>
      <c r="P747" s="34" t="s">
        <v>1149</v>
      </c>
    </row>
    <row r="748" spans="1:18" s="33" customFormat="1">
      <c r="A748" s="32">
        <v>38585</v>
      </c>
      <c r="B748" s="33" t="s">
        <v>1228</v>
      </c>
      <c r="C748" s="33" t="s">
        <v>1229</v>
      </c>
      <c r="D748" s="34">
        <v>5</v>
      </c>
      <c r="E748" s="37">
        <v>50</v>
      </c>
      <c r="F748" s="33" t="s">
        <v>1200</v>
      </c>
      <c r="G748" s="33" t="s">
        <v>891</v>
      </c>
      <c r="H748" s="33" t="s">
        <v>1263</v>
      </c>
      <c r="J748" s="33" t="s">
        <v>1264</v>
      </c>
      <c r="L748" s="33" t="s">
        <v>1047</v>
      </c>
      <c r="M748" s="33" t="s">
        <v>877</v>
      </c>
      <c r="N748" s="33">
        <v>1</v>
      </c>
      <c r="O748" s="35">
        <v>1.2299999999999756E-2</v>
      </c>
      <c r="P748" s="34" t="s">
        <v>1148</v>
      </c>
    </row>
    <row r="749" spans="1:18" s="33" customFormat="1">
      <c r="A749" s="32">
        <v>38585</v>
      </c>
      <c r="B749" s="33" t="s">
        <v>1228</v>
      </c>
      <c r="C749" s="33" t="s">
        <v>1229</v>
      </c>
      <c r="D749" s="34">
        <v>6</v>
      </c>
      <c r="E749" s="37">
        <v>51</v>
      </c>
      <c r="F749" s="33" t="s">
        <v>1194</v>
      </c>
      <c r="G749" s="33" t="s">
        <v>891</v>
      </c>
      <c r="H749" s="33" t="s">
        <v>1263</v>
      </c>
      <c r="J749" s="33" t="s">
        <v>1264</v>
      </c>
      <c r="L749" s="33" t="s">
        <v>1047</v>
      </c>
      <c r="M749" s="33" t="s">
        <v>877</v>
      </c>
      <c r="N749" s="33">
        <v>1</v>
      </c>
      <c r="O749" s="35">
        <v>3.7300000000000111E-2</v>
      </c>
      <c r="P749" s="34" t="s">
        <v>1148</v>
      </c>
    </row>
    <row r="750" spans="1:18" s="33" customFormat="1">
      <c r="A750" s="32">
        <v>38585</v>
      </c>
      <c r="B750" s="33" t="s">
        <v>1228</v>
      </c>
      <c r="C750" s="33" t="s">
        <v>1229</v>
      </c>
      <c r="D750" s="34">
        <v>9</v>
      </c>
      <c r="E750" s="37">
        <v>54</v>
      </c>
      <c r="F750" s="33" t="s">
        <v>1207</v>
      </c>
      <c r="G750" s="33" t="s">
        <v>891</v>
      </c>
      <c r="H750" s="33" t="s">
        <v>1263</v>
      </c>
      <c r="J750" s="33" t="s">
        <v>1264</v>
      </c>
      <c r="L750" s="33" t="s">
        <v>1047</v>
      </c>
      <c r="M750" s="33" t="s">
        <v>877</v>
      </c>
      <c r="N750" s="33">
        <v>1</v>
      </c>
      <c r="O750" s="35">
        <v>2.5999999999999999E-3</v>
      </c>
      <c r="P750" s="34" t="s">
        <v>1148</v>
      </c>
    </row>
    <row r="751" spans="1:18" s="33" customFormat="1">
      <c r="A751" s="32">
        <v>38584</v>
      </c>
      <c r="B751" s="33" t="s">
        <v>1228</v>
      </c>
      <c r="C751" s="33" t="s">
        <v>1231</v>
      </c>
      <c r="D751" s="34">
        <v>1</v>
      </c>
      <c r="E751" s="37">
        <v>55</v>
      </c>
      <c r="F751" s="33" t="s">
        <v>976</v>
      </c>
      <c r="G751" s="33" t="s">
        <v>891</v>
      </c>
      <c r="H751" s="33" t="s">
        <v>1263</v>
      </c>
      <c r="J751" s="33" t="s">
        <v>1264</v>
      </c>
      <c r="L751" s="33" t="s">
        <v>1047</v>
      </c>
      <c r="M751" s="33" t="s">
        <v>877</v>
      </c>
      <c r="N751" s="33">
        <v>4</v>
      </c>
      <c r="O751" s="35">
        <v>0.2044</v>
      </c>
      <c r="P751" s="34" t="s">
        <v>1148</v>
      </c>
    </row>
    <row r="752" spans="1:18" s="33" customFormat="1">
      <c r="A752" s="32">
        <v>38584</v>
      </c>
      <c r="B752" s="33" t="s">
        <v>1228</v>
      </c>
      <c r="C752" s="33" t="s">
        <v>1231</v>
      </c>
      <c r="D752" s="34">
        <v>1</v>
      </c>
      <c r="E752" s="37">
        <v>55</v>
      </c>
      <c r="F752" s="33" t="s">
        <v>976</v>
      </c>
      <c r="G752" s="33" t="s">
        <v>1285</v>
      </c>
      <c r="H752" s="34" t="s">
        <v>1263</v>
      </c>
      <c r="J752" s="33" t="s">
        <v>1264</v>
      </c>
      <c r="L752" s="33" t="s">
        <v>1047</v>
      </c>
      <c r="M752" s="33" t="s">
        <v>877</v>
      </c>
      <c r="N752" s="33">
        <v>2</v>
      </c>
      <c r="O752" s="35">
        <v>1.81</v>
      </c>
      <c r="P752" s="34" t="s">
        <v>1149</v>
      </c>
      <c r="Q752" s="33">
        <f>SUM(N751:N752)</f>
        <v>6</v>
      </c>
      <c r="R752" s="35">
        <f>SUM(O751:O752)</f>
        <v>2.0144000000000002</v>
      </c>
    </row>
    <row r="753" spans="1:16" s="33" customFormat="1">
      <c r="A753" s="32">
        <v>38584</v>
      </c>
      <c r="B753" s="33" t="s">
        <v>1228</v>
      </c>
      <c r="C753" s="33" t="s">
        <v>1231</v>
      </c>
      <c r="D753" s="34">
        <v>2</v>
      </c>
      <c r="E753" s="37">
        <v>56</v>
      </c>
      <c r="F753" s="33" t="s">
        <v>1188</v>
      </c>
      <c r="G753" s="33" t="s">
        <v>891</v>
      </c>
      <c r="H753" s="33" t="s">
        <v>1263</v>
      </c>
      <c r="J753" s="33" t="s">
        <v>1264</v>
      </c>
      <c r="L753" s="33" t="s">
        <v>1047</v>
      </c>
      <c r="M753" s="33" t="s">
        <v>877</v>
      </c>
      <c r="N753" s="33">
        <v>1</v>
      </c>
      <c r="O753" s="35">
        <v>8.1199999999999994E-2</v>
      </c>
      <c r="P753" s="34" t="s">
        <v>1148</v>
      </c>
    </row>
    <row r="754" spans="1:16" s="33" customFormat="1">
      <c r="A754" s="32">
        <v>38584</v>
      </c>
      <c r="B754" s="33" t="s">
        <v>1228</v>
      </c>
      <c r="C754" s="33" t="s">
        <v>1231</v>
      </c>
      <c r="D754" s="34">
        <v>3</v>
      </c>
      <c r="E754" s="37">
        <v>57</v>
      </c>
      <c r="F754" s="33" t="s">
        <v>1182</v>
      </c>
      <c r="G754" s="33" t="s">
        <v>891</v>
      </c>
      <c r="H754" s="33" t="s">
        <v>1263</v>
      </c>
      <c r="J754" s="33" t="s">
        <v>1264</v>
      </c>
      <c r="L754" s="33" t="s">
        <v>1047</v>
      </c>
      <c r="M754" s="33" t="s">
        <v>877</v>
      </c>
      <c r="N754" s="33">
        <v>3</v>
      </c>
      <c r="O754" s="35">
        <v>4.2900000000000001E-2</v>
      </c>
      <c r="P754" s="34" t="s">
        <v>1148</v>
      </c>
    </row>
    <row r="755" spans="1:16" s="33" customFormat="1">
      <c r="A755" s="32">
        <v>38581</v>
      </c>
      <c r="B755" s="33" t="s">
        <v>1228</v>
      </c>
      <c r="C755" s="33" t="s">
        <v>1232</v>
      </c>
      <c r="D755" s="34">
        <v>4</v>
      </c>
      <c r="E755" s="37">
        <v>69</v>
      </c>
      <c r="F755" s="33" t="s">
        <v>1222</v>
      </c>
      <c r="G755" s="33" t="s">
        <v>891</v>
      </c>
      <c r="H755" s="33" t="s">
        <v>1263</v>
      </c>
      <c r="J755" s="33" t="s">
        <v>1264</v>
      </c>
      <c r="L755" s="33" t="s">
        <v>1047</v>
      </c>
      <c r="M755" s="33" t="s">
        <v>877</v>
      </c>
      <c r="N755" s="33">
        <v>3</v>
      </c>
      <c r="O755" s="35">
        <v>0.44069999999999998</v>
      </c>
      <c r="P755" s="34" t="s">
        <v>1148</v>
      </c>
    </row>
    <row r="756" spans="1:16" s="33" customFormat="1">
      <c r="A756" s="32">
        <v>38581</v>
      </c>
      <c r="B756" s="33" t="s">
        <v>1228</v>
      </c>
      <c r="C756" s="33" t="s">
        <v>1232</v>
      </c>
      <c r="D756" s="34">
        <v>5</v>
      </c>
      <c r="E756" s="37">
        <v>70</v>
      </c>
      <c r="F756" s="33" t="s">
        <v>1217</v>
      </c>
      <c r="G756" s="33" t="s">
        <v>891</v>
      </c>
      <c r="H756" s="33" t="s">
        <v>1263</v>
      </c>
      <c r="J756" s="33" t="s">
        <v>1264</v>
      </c>
      <c r="L756" s="33" t="s">
        <v>1047</v>
      </c>
      <c r="M756" s="33" t="s">
        <v>877</v>
      </c>
      <c r="N756" s="33">
        <v>1</v>
      </c>
      <c r="O756" s="35">
        <v>2.6700000000000002E-2</v>
      </c>
      <c r="P756" s="34" t="s">
        <v>1148</v>
      </c>
    </row>
    <row r="757" spans="1:16" s="33" customFormat="1">
      <c r="A757" s="32">
        <v>38583</v>
      </c>
      <c r="B757" s="33" t="s">
        <v>1228</v>
      </c>
      <c r="C757" s="33" t="s">
        <v>1232</v>
      </c>
      <c r="D757" s="34">
        <v>11</v>
      </c>
      <c r="E757" s="37">
        <v>76</v>
      </c>
      <c r="F757" s="33" t="s">
        <v>1233</v>
      </c>
      <c r="G757" s="33" t="s">
        <v>891</v>
      </c>
      <c r="H757" s="33" t="s">
        <v>1263</v>
      </c>
      <c r="J757" s="33" t="s">
        <v>1264</v>
      </c>
      <c r="L757" s="33" t="s">
        <v>1047</v>
      </c>
      <c r="M757" s="33" t="s">
        <v>877</v>
      </c>
      <c r="N757" s="33">
        <v>1</v>
      </c>
      <c r="O757" s="35">
        <v>9.770000000000012E-2</v>
      </c>
      <c r="P757" s="34" t="s">
        <v>1148</v>
      </c>
    </row>
    <row r="758" spans="1:16" s="33" customFormat="1">
      <c r="A758" s="32">
        <v>38583</v>
      </c>
      <c r="B758" s="33" t="s">
        <v>1228</v>
      </c>
      <c r="C758" s="33" t="s">
        <v>1232</v>
      </c>
      <c r="D758" s="34">
        <v>13</v>
      </c>
      <c r="E758" s="37">
        <v>78</v>
      </c>
      <c r="F758" s="33" t="s">
        <v>1235</v>
      </c>
      <c r="G758" s="33" t="s">
        <v>891</v>
      </c>
      <c r="H758" s="33" t="s">
        <v>1263</v>
      </c>
      <c r="J758" s="33" t="s">
        <v>1264</v>
      </c>
      <c r="L758" s="33" t="s">
        <v>1047</v>
      </c>
      <c r="M758" s="33" t="s">
        <v>877</v>
      </c>
      <c r="N758" s="33">
        <v>2</v>
      </c>
      <c r="O758" s="35">
        <v>0.16800000000000001</v>
      </c>
      <c r="P758" s="34" t="s">
        <v>1148</v>
      </c>
    </row>
    <row r="759" spans="1:16" s="33" customFormat="1">
      <c r="A759" s="32">
        <v>38584</v>
      </c>
      <c r="B759" s="33" t="s">
        <v>1228</v>
      </c>
      <c r="C759" s="33" t="s">
        <v>1231</v>
      </c>
      <c r="D759" s="34">
        <v>1</v>
      </c>
      <c r="E759" s="37">
        <v>55</v>
      </c>
      <c r="F759" s="33" t="s">
        <v>976</v>
      </c>
      <c r="G759" s="33" t="s">
        <v>961</v>
      </c>
      <c r="J759" s="33" t="s">
        <v>1601</v>
      </c>
      <c r="L759" s="33" t="s">
        <v>1602</v>
      </c>
      <c r="M759" s="33" t="s">
        <v>877</v>
      </c>
      <c r="N759" s="33">
        <v>1</v>
      </c>
      <c r="O759" s="35">
        <v>0.1258</v>
      </c>
      <c r="P759" s="34" t="s">
        <v>1148</v>
      </c>
    </row>
    <row r="760" spans="1:16" s="33" customFormat="1">
      <c r="A760" s="32">
        <v>38581</v>
      </c>
      <c r="B760" s="33" t="s">
        <v>1228</v>
      </c>
      <c r="C760" s="33" t="s">
        <v>1232</v>
      </c>
      <c r="D760" s="34">
        <v>4</v>
      </c>
      <c r="E760" s="37">
        <v>69</v>
      </c>
      <c r="F760" s="33" t="s">
        <v>1222</v>
      </c>
      <c r="G760" s="33" t="s">
        <v>961</v>
      </c>
      <c r="J760" s="33" t="s">
        <v>1601</v>
      </c>
      <c r="L760" s="33" t="s">
        <v>1602</v>
      </c>
      <c r="M760" s="33" t="s">
        <v>877</v>
      </c>
      <c r="N760" s="33">
        <v>1</v>
      </c>
      <c r="O760" s="35">
        <v>0.16569999999999999</v>
      </c>
      <c r="P760" s="34" t="s">
        <v>1148</v>
      </c>
    </row>
    <row r="761" spans="1:16" s="33" customFormat="1">
      <c r="A761" s="32">
        <v>38532</v>
      </c>
      <c r="B761" s="33" t="s">
        <v>1224</v>
      </c>
      <c r="C761" s="33" t="s">
        <v>1226</v>
      </c>
      <c r="D761" s="34">
        <v>2</v>
      </c>
      <c r="E761" s="37">
        <v>14</v>
      </c>
      <c r="F761" s="33" t="s">
        <v>1074</v>
      </c>
      <c r="G761" s="33" t="s">
        <v>1108</v>
      </c>
      <c r="L761" s="33" t="s">
        <v>1118</v>
      </c>
      <c r="M761" s="33" t="s">
        <v>1119</v>
      </c>
      <c r="N761" s="33">
        <v>1</v>
      </c>
      <c r="O761" s="35">
        <v>4.8300000000000003E-2</v>
      </c>
      <c r="P761" s="34" t="s">
        <v>1148</v>
      </c>
    </row>
    <row r="762" spans="1:16" s="33" customFormat="1">
      <c r="A762" s="32">
        <v>38534</v>
      </c>
      <c r="B762" s="33" t="s">
        <v>1224</v>
      </c>
      <c r="C762" s="33" t="s">
        <v>1227</v>
      </c>
      <c r="D762" s="34">
        <v>13</v>
      </c>
      <c r="E762" s="37">
        <v>43</v>
      </c>
      <c r="F762" s="33" t="s">
        <v>954</v>
      </c>
      <c r="G762" s="33" t="s">
        <v>1108</v>
      </c>
      <c r="L762" s="33" t="s">
        <v>1118</v>
      </c>
      <c r="M762" s="33" t="s">
        <v>1119</v>
      </c>
      <c r="N762" s="33">
        <v>1</v>
      </c>
      <c r="O762" s="35">
        <v>2.9700000000000001E-2</v>
      </c>
      <c r="P762" s="34" t="s">
        <v>1148</v>
      </c>
    </row>
    <row r="763" spans="1:16" s="33" customFormat="1" ht="13.5" customHeight="1">
      <c r="A763" s="32">
        <v>38584</v>
      </c>
      <c r="B763" s="33" t="s">
        <v>1228</v>
      </c>
      <c r="C763" s="33" t="s">
        <v>1231</v>
      </c>
      <c r="D763" s="34">
        <v>2</v>
      </c>
      <c r="E763" s="37">
        <v>56</v>
      </c>
      <c r="F763" s="33" t="s">
        <v>1188</v>
      </c>
      <c r="G763" s="33" t="s">
        <v>1108</v>
      </c>
      <c r="L763" s="33" t="s">
        <v>1118</v>
      </c>
      <c r="M763" s="33" t="s">
        <v>1119</v>
      </c>
      <c r="N763" s="33">
        <v>1</v>
      </c>
      <c r="O763" s="35">
        <v>6.5100000000000005E-2</v>
      </c>
      <c r="P763" s="34" t="s">
        <v>1148</v>
      </c>
    </row>
    <row r="764" spans="1:16" s="33" customFormat="1">
      <c r="A764" s="32">
        <v>38535</v>
      </c>
      <c r="B764" s="33" t="s">
        <v>1224</v>
      </c>
      <c r="C764" s="33" t="s">
        <v>1225</v>
      </c>
      <c r="D764" s="34">
        <v>4</v>
      </c>
      <c r="E764" s="37">
        <v>4</v>
      </c>
      <c r="F764" s="33" t="s">
        <v>845</v>
      </c>
      <c r="G764" s="33" t="s">
        <v>1080</v>
      </c>
      <c r="H764" s="33" t="s">
        <v>1519</v>
      </c>
      <c r="I764" s="33" t="s">
        <v>1520</v>
      </c>
      <c r="J764" s="33" t="s">
        <v>1390</v>
      </c>
      <c r="L764" s="34" t="s">
        <v>1483</v>
      </c>
      <c r="M764" s="33" t="s">
        <v>877</v>
      </c>
      <c r="N764" s="33">
        <v>1</v>
      </c>
      <c r="O764" s="35">
        <v>0.3982</v>
      </c>
      <c r="P764" s="34" t="s">
        <v>1148</v>
      </c>
    </row>
    <row r="765" spans="1:16" s="33" customFormat="1">
      <c r="A765" s="32">
        <v>38533</v>
      </c>
      <c r="B765" s="33" t="s">
        <v>1224</v>
      </c>
      <c r="C765" s="33" t="s">
        <v>1226</v>
      </c>
      <c r="D765" s="34">
        <v>4</v>
      </c>
      <c r="E765" s="37">
        <v>16</v>
      </c>
      <c r="F765" s="33" t="s">
        <v>845</v>
      </c>
      <c r="G765" s="33" t="s">
        <v>1113</v>
      </c>
      <c r="H765" s="33" t="s">
        <v>1519</v>
      </c>
      <c r="I765" s="33" t="s">
        <v>1520</v>
      </c>
      <c r="J765" s="33" t="s">
        <v>1390</v>
      </c>
      <c r="L765" s="34" t="s">
        <v>1483</v>
      </c>
      <c r="M765" s="33" t="s">
        <v>877</v>
      </c>
      <c r="N765" s="33">
        <v>1</v>
      </c>
      <c r="O765" s="35">
        <v>0.27629999999999999</v>
      </c>
      <c r="P765" s="34" t="s">
        <v>1148</v>
      </c>
    </row>
    <row r="766" spans="1:16" s="33" customFormat="1">
      <c r="A766" s="32">
        <v>38534</v>
      </c>
      <c r="B766" s="33" t="s">
        <v>1224</v>
      </c>
      <c r="C766" s="33" t="s">
        <v>1227</v>
      </c>
      <c r="D766" s="34">
        <v>13</v>
      </c>
      <c r="E766" s="37">
        <v>43</v>
      </c>
      <c r="F766" s="33" t="s">
        <v>954</v>
      </c>
      <c r="G766" s="33" t="s">
        <v>1113</v>
      </c>
      <c r="H766" s="33" t="s">
        <v>1519</v>
      </c>
      <c r="I766" s="33" t="s">
        <v>1520</v>
      </c>
      <c r="J766" s="33" t="s">
        <v>1390</v>
      </c>
      <c r="L766" s="34" t="s">
        <v>1483</v>
      </c>
      <c r="M766" s="33" t="s">
        <v>877</v>
      </c>
      <c r="N766" s="33">
        <v>1</v>
      </c>
      <c r="O766" s="35">
        <v>0.4496</v>
      </c>
      <c r="P766" s="34" t="s">
        <v>1148</v>
      </c>
    </row>
    <row r="767" spans="1:16" s="33" customFormat="1">
      <c r="A767" s="32">
        <v>38535</v>
      </c>
      <c r="B767" s="33" t="s">
        <v>1224</v>
      </c>
      <c r="C767" s="33" t="s">
        <v>1225</v>
      </c>
      <c r="D767" s="34">
        <v>1</v>
      </c>
      <c r="E767" s="37">
        <v>1</v>
      </c>
      <c r="F767" s="33" t="s">
        <v>888</v>
      </c>
      <c r="G767" s="33" t="s">
        <v>1008</v>
      </c>
      <c r="H767" s="33" t="s">
        <v>1176</v>
      </c>
      <c r="I767" s="33" t="s">
        <v>1177</v>
      </c>
      <c r="J767" s="33" t="s">
        <v>1376</v>
      </c>
      <c r="L767" s="34" t="s">
        <v>1050</v>
      </c>
      <c r="M767" s="33" t="s">
        <v>877</v>
      </c>
      <c r="N767" s="33">
        <v>1</v>
      </c>
      <c r="O767" s="35">
        <v>2.0085000000000002</v>
      </c>
      <c r="P767" s="34" t="s">
        <v>1148</v>
      </c>
    </row>
    <row r="768" spans="1:16" s="33" customFormat="1">
      <c r="A768" s="32">
        <v>38536</v>
      </c>
      <c r="B768" s="33" t="s">
        <v>1224</v>
      </c>
      <c r="C768" s="33" t="s">
        <v>1225</v>
      </c>
      <c r="D768" s="34">
        <v>8</v>
      </c>
      <c r="E768" s="37">
        <v>8</v>
      </c>
      <c r="F768" s="33" t="s">
        <v>1236</v>
      </c>
      <c r="G768" s="33" t="s">
        <v>1049</v>
      </c>
      <c r="H768" s="34" t="s">
        <v>1176</v>
      </c>
      <c r="I768" s="34" t="s">
        <v>1667</v>
      </c>
      <c r="J768" s="33" t="s">
        <v>1376</v>
      </c>
      <c r="L768" s="33" t="s">
        <v>1050</v>
      </c>
      <c r="M768" s="33" t="s">
        <v>877</v>
      </c>
      <c r="N768" s="33">
        <v>1</v>
      </c>
      <c r="O768" s="35">
        <v>1.43</v>
      </c>
      <c r="P768" s="34" t="s">
        <v>1149</v>
      </c>
    </row>
    <row r="769" spans="1:16" s="33" customFormat="1">
      <c r="A769" s="32">
        <v>38533</v>
      </c>
      <c r="B769" s="33" t="s">
        <v>1224</v>
      </c>
      <c r="C769" s="33" t="s">
        <v>1226</v>
      </c>
      <c r="D769" s="34">
        <v>4</v>
      </c>
      <c r="E769" s="37">
        <v>16</v>
      </c>
      <c r="F769" s="33" t="s">
        <v>845</v>
      </c>
      <c r="G769" s="33" t="s">
        <v>1049</v>
      </c>
      <c r="H769" s="34" t="s">
        <v>1176</v>
      </c>
      <c r="I769" s="34" t="s">
        <v>1667</v>
      </c>
      <c r="J769" s="33" t="s">
        <v>1376</v>
      </c>
      <c r="L769" s="33" t="s">
        <v>1050</v>
      </c>
      <c r="M769" s="33" t="s">
        <v>877</v>
      </c>
      <c r="N769" s="33">
        <v>1</v>
      </c>
      <c r="O769" s="35">
        <v>3.94</v>
      </c>
      <c r="P769" s="34" t="s">
        <v>1149</v>
      </c>
    </row>
    <row r="770" spans="1:16" s="33" customFormat="1">
      <c r="A770" s="32">
        <v>38534</v>
      </c>
      <c r="B770" s="33" t="s">
        <v>1224</v>
      </c>
      <c r="C770" s="33" t="s">
        <v>1227</v>
      </c>
      <c r="D770" s="34">
        <v>1</v>
      </c>
      <c r="E770" s="37">
        <v>31</v>
      </c>
      <c r="F770" s="33" t="s">
        <v>888</v>
      </c>
      <c r="G770" s="33" t="s">
        <v>1049</v>
      </c>
      <c r="H770" s="34" t="s">
        <v>1176</v>
      </c>
      <c r="I770" s="34" t="s">
        <v>1667</v>
      </c>
      <c r="J770" s="33" t="s">
        <v>1376</v>
      </c>
      <c r="L770" s="33" t="s">
        <v>1050</v>
      </c>
      <c r="M770" s="33" t="s">
        <v>877</v>
      </c>
      <c r="N770" s="33">
        <v>1</v>
      </c>
      <c r="O770" s="35">
        <v>0.7</v>
      </c>
      <c r="P770" s="34" t="s">
        <v>1149</v>
      </c>
    </row>
    <row r="771" spans="1:16" s="33" customFormat="1">
      <c r="A771" s="32">
        <v>38584</v>
      </c>
      <c r="B771" s="33" t="s">
        <v>1228</v>
      </c>
      <c r="C771" s="33" t="s">
        <v>1231</v>
      </c>
      <c r="D771" s="34">
        <v>3</v>
      </c>
      <c r="E771" s="37">
        <v>57</v>
      </c>
      <c r="F771" s="33" t="s">
        <v>1182</v>
      </c>
      <c r="G771" s="33" t="s">
        <v>1049</v>
      </c>
      <c r="H771" s="34" t="s">
        <v>1176</v>
      </c>
      <c r="I771" s="34" t="s">
        <v>1667</v>
      </c>
      <c r="J771" s="33" t="s">
        <v>1376</v>
      </c>
      <c r="L771" s="33" t="s">
        <v>1050</v>
      </c>
      <c r="M771" s="33" t="s">
        <v>877</v>
      </c>
      <c r="N771" s="33">
        <v>1</v>
      </c>
      <c r="O771" s="35">
        <v>0.21</v>
      </c>
      <c r="P771" s="34" t="s">
        <v>1149</v>
      </c>
    </row>
    <row r="772" spans="1:16" s="33" customFormat="1">
      <c r="A772" s="32">
        <v>38581</v>
      </c>
      <c r="B772" s="33" t="s">
        <v>1228</v>
      </c>
      <c r="C772" s="33" t="s">
        <v>1232</v>
      </c>
      <c r="D772" s="34">
        <v>4</v>
      </c>
      <c r="E772" s="37">
        <v>69</v>
      </c>
      <c r="F772" s="33" t="s">
        <v>1222</v>
      </c>
      <c r="G772" s="33" t="s">
        <v>1337</v>
      </c>
      <c r="H772" s="34" t="s">
        <v>1176</v>
      </c>
      <c r="I772" s="34" t="s">
        <v>1667</v>
      </c>
      <c r="J772" s="33" t="s">
        <v>1376</v>
      </c>
      <c r="L772" s="33" t="s">
        <v>1050</v>
      </c>
      <c r="M772" s="33" t="s">
        <v>877</v>
      </c>
      <c r="N772" s="33">
        <v>1</v>
      </c>
      <c r="O772" s="35">
        <v>1.57</v>
      </c>
      <c r="P772" s="34" t="s">
        <v>1149</v>
      </c>
    </row>
    <row r="773" spans="1:16" s="33" customFormat="1">
      <c r="A773" s="32">
        <v>38535</v>
      </c>
      <c r="B773" s="33" t="s">
        <v>1224</v>
      </c>
      <c r="C773" s="33" t="s">
        <v>1225</v>
      </c>
      <c r="D773" s="34">
        <v>1</v>
      </c>
      <c r="E773" s="37">
        <v>1</v>
      </c>
      <c r="F773" s="33" t="s">
        <v>888</v>
      </c>
      <c r="G773" s="33" t="s">
        <v>1020</v>
      </c>
      <c r="H773" s="33" t="s">
        <v>1176</v>
      </c>
      <c r="J773" s="33" t="s">
        <v>1376</v>
      </c>
      <c r="L773" s="33" t="s">
        <v>1050</v>
      </c>
      <c r="M773" s="33" t="s">
        <v>877</v>
      </c>
      <c r="N773" s="33">
        <v>1</v>
      </c>
      <c r="O773" s="35">
        <v>6.3399999999999998E-2</v>
      </c>
      <c r="P773" s="34" t="s">
        <v>1148</v>
      </c>
    </row>
    <row r="774" spans="1:16" s="33" customFormat="1">
      <c r="A774" s="32">
        <v>38535</v>
      </c>
      <c r="B774" s="33" t="s">
        <v>1224</v>
      </c>
      <c r="C774" s="33" t="s">
        <v>1225</v>
      </c>
      <c r="D774" s="34">
        <v>2</v>
      </c>
      <c r="E774" s="37">
        <v>2</v>
      </c>
      <c r="F774" s="33" t="s">
        <v>1074</v>
      </c>
      <c r="G774" s="33" t="s">
        <v>1020</v>
      </c>
      <c r="H774" s="33" t="s">
        <v>1176</v>
      </c>
      <c r="J774" s="33" t="s">
        <v>1376</v>
      </c>
      <c r="L774" s="33" t="s">
        <v>1050</v>
      </c>
      <c r="M774" s="33" t="s">
        <v>877</v>
      </c>
      <c r="N774" s="33">
        <v>1</v>
      </c>
      <c r="O774" s="35">
        <v>2.9000000000000001E-2</v>
      </c>
      <c r="P774" s="34" t="s">
        <v>1148</v>
      </c>
    </row>
    <row r="775" spans="1:16" s="33" customFormat="1">
      <c r="A775" s="32">
        <v>38583</v>
      </c>
      <c r="B775" s="33" t="s">
        <v>1228</v>
      </c>
      <c r="C775" s="33" t="s">
        <v>1229</v>
      </c>
      <c r="D775" s="34">
        <v>2</v>
      </c>
      <c r="E775" s="37">
        <v>47</v>
      </c>
      <c r="F775" s="33" t="s">
        <v>1230</v>
      </c>
      <c r="G775" s="33" t="s">
        <v>1020</v>
      </c>
      <c r="H775" s="33" t="s">
        <v>1176</v>
      </c>
      <c r="J775" s="33" t="s">
        <v>1376</v>
      </c>
      <c r="L775" s="33" t="s">
        <v>1050</v>
      </c>
      <c r="M775" s="33" t="s">
        <v>877</v>
      </c>
      <c r="N775" s="33">
        <v>1</v>
      </c>
      <c r="O775" s="35">
        <v>1.9E-2</v>
      </c>
      <c r="P775" s="34" t="s">
        <v>1148</v>
      </c>
    </row>
    <row r="776" spans="1:16" s="33" customFormat="1">
      <c r="A776" s="32">
        <v>38585</v>
      </c>
      <c r="B776" s="33" t="s">
        <v>1228</v>
      </c>
      <c r="C776" s="33" t="s">
        <v>1229</v>
      </c>
      <c r="D776" s="34">
        <v>6</v>
      </c>
      <c r="E776" s="37">
        <v>51</v>
      </c>
      <c r="F776" s="33" t="s">
        <v>1194</v>
      </c>
      <c r="G776" s="33" t="s">
        <v>1020</v>
      </c>
      <c r="H776" s="33" t="s">
        <v>1176</v>
      </c>
      <c r="J776" s="33" t="s">
        <v>1376</v>
      </c>
      <c r="L776" s="33" t="s">
        <v>1050</v>
      </c>
      <c r="M776" s="33" t="s">
        <v>877</v>
      </c>
      <c r="N776" s="33">
        <v>1</v>
      </c>
      <c r="O776" s="35">
        <v>2.8999999999999027E-3</v>
      </c>
      <c r="P776" s="34" t="s">
        <v>1148</v>
      </c>
    </row>
    <row r="777" spans="1:16" s="33" customFormat="1">
      <c r="A777" s="32">
        <v>38585</v>
      </c>
      <c r="B777" s="33" t="s">
        <v>1228</v>
      </c>
      <c r="C777" s="33" t="s">
        <v>1229</v>
      </c>
      <c r="D777" s="34">
        <v>8</v>
      </c>
      <c r="E777" s="37">
        <v>53</v>
      </c>
      <c r="F777" s="33" t="s">
        <v>1202</v>
      </c>
      <c r="G777" s="33" t="s">
        <v>1020</v>
      </c>
      <c r="H777" s="33" t="s">
        <v>1176</v>
      </c>
      <c r="J777" s="33" t="s">
        <v>1376</v>
      </c>
      <c r="L777" s="33" t="s">
        <v>1050</v>
      </c>
      <c r="M777" s="33" t="s">
        <v>877</v>
      </c>
      <c r="N777" s="33">
        <v>3</v>
      </c>
      <c r="O777" s="35">
        <v>0.24749999999999961</v>
      </c>
      <c r="P777" s="34" t="s">
        <v>1148</v>
      </c>
    </row>
    <row r="778" spans="1:16" s="33" customFormat="1">
      <c r="A778" s="32">
        <v>38585</v>
      </c>
      <c r="B778" s="33" t="s">
        <v>1228</v>
      </c>
      <c r="C778" s="33" t="s">
        <v>1229</v>
      </c>
      <c r="D778" s="34">
        <v>9</v>
      </c>
      <c r="E778" s="37">
        <v>54</v>
      </c>
      <c r="F778" s="33" t="s">
        <v>1207</v>
      </c>
      <c r="G778" s="33" t="s">
        <v>1020</v>
      </c>
      <c r="H778" s="33" t="s">
        <v>1176</v>
      </c>
      <c r="J778" s="33" t="s">
        <v>1376</v>
      </c>
      <c r="L778" s="33" t="s">
        <v>1050</v>
      </c>
      <c r="M778" s="33" t="s">
        <v>877</v>
      </c>
      <c r="N778" s="33">
        <v>9</v>
      </c>
      <c r="O778" s="35">
        <v>0.28110000000000002</v>
      </c>
      <c r="P778" s="34" t="s">
        <v>1148</v>
      </c>
    </row>
    <row r="779" spans="1:16" s="33" customFormat="1">
      <c r="A779" s="32">
        <v>38584</v>
      </c>
      <c r="B779" s="33" t="s">
        <v>1228</v>
      </c>
      <c r="C779" s="33" t="s">
        <v>1231</v>
      </c>
      <c r="D779" s="34">
        <v>1</v>
      </c>
      <c r="E779" s="37">
        <v>55</v>
      </c>
      <c r="F779" s="33" t="s">
        <v>976</v>
      </c>
      <c r="G779" s="33" t="s">
        <v>1020</v>
      </c>
      <c r="H779" s="33" t="s">
        <v>1176</v>
      </c>
      <c r="J779" s="33" t="s">
        <v>1376</v>
      </c>
      <c r="L779" s="33" t="s">
        <v>1050</v>
      </c>
      <c r="M779" s="33" t="s">
        <v>877</v>
      </c>
      <c r="N779" s="33">
        <v>11</v>
      </c>
      <c r="O779" s="35">
        <v>0.3</v>
      </c>
      <c r="P779" s="34" t="s">
        <v>1148</v>
      </c>
    </row>
    <row r="780" spans="1:16" s="33" customFormat="1">
      <c r="A780" s="32">
        <v>38584</v>
      </c>
      <c r="B780" s="33" t="s">
        <v>1228</v>
      </c>
      <c r="C780" s="33" t="s">
        <v>1231</v>
      </c>
      <c r="D780" s="34">
        <v>2</v>
      </c>
      <c r="E780" s="37">
        <v>56</v>
      </c>
      <c r="F780" s="33" t="s">
        <v>1188</v>
      </c>
      <c r="G780" s="33" t="s">
        <v>1020</v>
      </c>
      <c r="H780" s="33" t="s">
        <v>1176</v>
      </c>
      <c r="J780" s="33" t="s">
        <v>1376</v>
      </c>
      <c r="L780" s="33" t="s">
        <v>1050</v>
      </c>
      <c r="M780" s="33" t="s">
        <v>877</v>
      </c>
      <c r="N780" s="33">
        <v>2</v>
      </c>
      <c r="O780" s="35">
        <v>5.5399999999999998E-2</v>
      </c>
      <c r="P780" s="34" t="s">
        <v>1148</v>
      </c>
    </row>
    <row r="781" spans="1:16" s="33" customFormat="1">
      <c r="A781" s="32">
        <v>38584</v>
      </c>
      <c r="B781" s="33" t="s">
        <v>1228</v>
      </c>
      <c r="C781" s="33" t="s">
        <v>1231</v>
      </c>
      <c r="D781" s="34">
        <v>3</v>
      </c>
      <c r="E781" s="37">
        <v>57</v>
      </c>
      <c r="F781" s="33" t="s">
        <v>1182</v>
      </c>
      <c r="G781" s="33" t="s">
        <v>1020</v>
      </c>
      <c r="H781" s="33" t="s">
        <v>1176</v>
      </c>
      <c r="J781" s="33" t="s">
        <v>1376</v>
      </c>
      <c r="L781" s="33" t="s">
        <v>1050</v>
      </c>
      <c r="M781" s="33" t="s">
        <v>877</v>
      </c>
      <c r="N781" s="33">
        <v>3</v>
      </c>
      <c r="O781" s="35">
        <v>1.6899999999999998E-2</v>
      </c>
      <c r="P781" s="34" t="s">
        <v>1148</v>
      </c>
    </row>
    <row r="782" spans="1:16" s="33" customFormat="1">
      <c r="A782" s="32">
        <v>38586</v>
      </c>
      <c r="B782" s="33" t="s">
        <v>1228</v>
      </c>
      <c r="C782" s="33" t="s">
        <v>1231</v>
      </c>
      <c r="D782" s="34">
        <v>9</v>
      </c>
      <c r="E782" s="37">
        <v>63</v>
      </c>
      <c r="F782" s="33" t="s">
        <v>1181</v>
      </c>
      <c r="G782" s="33" t="s">
        <v>1020</v>
      </c>
      <c r="H782" s="33" t="s">
        <v>1176</v>
      </c>
      <c r="J782" s="33" t="s">
        <v>1376</v>
      </c>
      <c r="L782" s="33" t="s">
        <v>1050</v>
      </c>
      <c r="M782" s="33" t="s">
        <v>877</v>
      </c>
      <c r="N782" s="33">
        <v>5</v>
      </c>
      <c r="O782" s="35">
        <v>8.7900000000000006E-2</v>
      </c>
      <c r="P782" s="34" t="s">
        <v>1148</v>
      </c>
    </row>
    <row r="783" spans="1:16" s="33" customFormat="1">
      <c r="A783" s="32">
        <v>38581</v>
      </c>
      <c r="B783" s="33" t="s">
        <v>1228</v>
      </c>
      <c r="C783" s="33" t="s">
        <v>1232</v>
      </c>
      <c r="D783" s="34">
        <v>4</v>
      </c>
      <c r="E783" s="37">
        <v>69</v>
      </c>
      <c r="F783" s="33" t="s">
        <v>1222</v>
      </c>
      <c r="G783" s="33" t="s">
        <v>1020</v>
      </c>
      <c r="H783" s="33" t="s">
        <v>1176</v>
      </c>
      <c r="J783" s="33" t="s">
        <v>1376</v>
      </c>
      <c r="L783" s="33" t="s">
        <v>1050</v>
      </c>
      <c r="M783" s="33" t="s">
        <v>877</v>
      </c>
      <c r="N783" s="33">
        <v>3</v>
      </c>
      <c r="O783" s="35">
        <v>6.1400000000000003E-2</v>
      </c>
      <c r="P783" s="34" t="s">
        <v>1148</v>
      </c>
    </row>
    <row r="784" spans="1:16" s="33" customFormat="1">
      <c r="A784" s="32">
        <v>38581</v>
      </c>
      <c r="B784" s="33" t="s">
        <v>1228</v>
      </c>
      <c r="C784" s="33" t="s">
        <v>1232</v>
      </c>
      <c r="D784" s="34">
        <v>5</v>
      </c>
      <c r="E784" s="37">
        <v>70</v>
      </c>
      <c r="F784" s="33" t="s">
        <v>1217</v>
      </c>
      <c r="G784" s="33" t="s">
        <v>1020</v>
      </c>
      <c r="H784" s="33" t="s">
        <v>1176</v>
      </c>
      <c r="J784" s="33" t="s">
        <v>1376</v>
      </c>
      <c r="L784" s="33" t="s">
        <v>1050</v>
      </c>
      <c r="M784" s="33" t="s">
        <v>877</v>
      </c>
      <c r="N784" s="33">
        <v>3</v>
      </c>
      <c r="O784" s="35">
        <v>7.1400000000000005E-2</v>
      </c>
      <c r="P784" s="34" t="s">
        <v>1148</v>
      </c>
    </row>
    <row r="785" spans="1:16" s="33" customFormat="1">
      <c r="A785" s="32">
        <v>38581</v>
      </c>
      <c r="B785" s="33" t="s">
        <v>1228</v>
      </c>
      <c r="C785" s="33" t="s">
        <v>1232</v>
      </c>
      <c r="D785" s="34">
        <v>6</v>
      </c>
      <c r="E785" s="37">
        <v>71</v>
      </c>
      <c r="F785" s="33" t="s">
        <v>1220</v>
      </c>
      <c r="G785" s="33" t="s">
        <v>1020</v>
      </c>
      <c r="H785" s="33" t="s">
        <v>1176</v>
      </c>
      <c r="J785" s="33" t="s">
        <v>1376</v>
      </c>
      <c r="L785" s="33" t="s">
        <v>1050</v>
      </c>
      <c r="M785" s="33" t="s">
        <v>877</v>
      </c>
      <c r="N785" s="33">
        <v>1</v>
      </c>
      <c r="O785" s="35">
        <v>2.3400000000000001E-2</v>
      </c>
      <c r="P785" s="34" t="s">
        <v>1148</v>
      </c>
    </row>
    <row r="786" spans="1:16" s="33" customFormat="1">
      <c r="A786" s="32">
        <v>38583</v>
      </c>
      <c r="B786" s="33" t="s">
        <v>1228</v>
      </c>
      <c r="C786" s="33" t="s">
        <v>1232</v>
      </c>
      <c r="D786" s="34">
        <v>11</v>
      </c>
      <c r="E786" s="37">
        <v>76</v>
      </c>
      <c r="F786" s="33" t="s">
        <v>1233</v>
      </c>
      <c r="G786" s="33" t="s">
        <v>1020</v>
      </c>
      <c r="H786" s="33" t="s">
        <v>1176</v>
      </c>
      <c r="J786" s="33" t="s">
        <v>1376</v>
      </c>
      <c r="L786" s="33" t="s">
        <v>1050</v>
      </c>
      <c r="M786" s="33" t="s">
        <v>877</v>
      </c>
      <c r="N786" s="33">
        <v>1</v>
      </c>
      <c r="O786" s="35">
        <v>1.06E-2</v>
      </c>
      <c r="P786" s="34" t="s">
        <v>1148</v>
      </c>
    </row>
    <row r="787" spans="1:16" s="33" customFormat="1">
      <c r="A787" s="32">
        <v>38535</v>
      </c>
      <c r="B787" s="33" t="s">
        <v>1224</v>
      </c>
      <c r="C787" s="33" t="s">
        <v>1225</v>
      </c>
      <c r="D787" s="34">
        <v>1</v>
      </c>
      <c r="E787" s="37">
        <v>1</v>
      </c>
      <c r="F787" s="33" t="s">
        <v>888</v>
      </c>
      <c r="G787" s="33" t="s">
        <v>1013</v>
      </c>
      <c r="H787" s="33" t="s">
        <v>1388</v>
      </c>
      <c r="I787" s="33" t="s">
        <v>1389</v>
      </c>
      <c r="J787" s="33" t="s">
        <v>1390</v>
      </c>
      <c r="L787" s="33" t="s">
        <v>1050</v>
      </c>
      <c r="M787" s="33" t="s">
        <v>877</v>
      </c>
      <c r="N787" s="33">
        <v>1</v>
      </c>
      <c r="O787" s="35">
        <v>7.7000000000000002E-3</v>
      </c>
      <c r="P787" s="34" t="s">
        <v>1148</v>
      </c>
    </row>
    <row r="788" spans="1:16" s="33" customFormat="1">
      <c r="A788" s="32">
        <v>38584</v>
      </c>
      <c r="B788" s="33" t="s">
        <v>1228</v>
      </c>
      <c r="C788" s="33" t="s">
        <v>1231</v>
      </c>
      <c r="D788" s="34">
        <v>4</v>
      </c>
      <c r="E788" s="37">
        <v>58</v>
      </c>
      <c r="F788" s="33" t="s">
        <v>1190</v>
      </c>
      <c r="G788" s="33" t="s">
        <v>1185</v>
      </c>
      <c r="H788" s="33" t="s">
        <v>1388</v>
      </c>
      <c r="I788" s="33" t="s">
        <v>1389</v>
      </c>
      <c r="J788" s="33" t="s">
        <v>1390</v>
      </c>
      <c r="L788" s="33" t="s">
        <v>1050</v>
      </c>
      <c r="M788" s="33" t="s">
        <v>877</v>
      </c>
      <c r="N788" s="33">
        <v>2</v>
      </c>
      <c r="O788" s="35">
        <v>3.3999999999999998E-3</v>
      </c>
      <c r="P788" s="34" t="s">
        <v>1148</v>
      </c>
    </row>
    <row r="789" spans="1:16" s="33" customFormat="1">
      <c r="A789" s="32">
        <v>38581</v>
      </c>
      <c r="B789" s="33" t="s">
        <v>1228</v>
      </c>
      <c r="C789" s="33" t="s">
        <v>1232</v>
      </c>
      <c r="D789" s="34">
        <v>5</v>
      </c>
      <c r="E789" s="37">
        <v>70</v>
      </c>
      <c r="F789" s="33" t="s">
        <v>1217</v>
      </c>
      <c r="G789" s="34" t="s">
        <v>1340</v>
      </c>
      <c r="H789" s="34" t="s">
        <v>1388</v>
      </c>
      <c r="I789" s="33" t="s">
        <v>1389</v>
      </c>
      <c r="J789" s="33" t="s">
        <v>1390</v>
      </c>
      <c r="L789" s="33" t="s">
        <v>1050</v>
      </c>
      <c r="M789" s="33" t="s">
        <v>877</v>
      </c>
      <c r="N789" s="33">
        <v>1</v>
      </c>
      <c r="O789" s="35">
        <v>3.25</v>
      </c>
      <c r="P789" s="34" t="s">
        <v>1149</v>
      </c>
    </row>
    <row r="790" spans="1:16" s="33" customFormat="1">
      <c r="A790" s="32">
        <v>38534</v>
      </c>
      <c r="B790" s="33" t="s">
        <v>1224</v>
      </c>
      <c r="C790" s="33" t="s">
        <v>1227</v>
      </c>
      <c r="D790" s="34">
        <v>1</v>
      </c>
      <c r="E790" s="37">
        <v>31</v>
      </c>
      <c r="F790" s="33" t="s">
        <v>888</v>
      </c>
      <c r="G790" s="33" t="s">
        <v>1301</v>
      </c>
      <c r="H790" s="34" t="s">
        <v>1020</v>
      </c>
      <c r="I790" s="34" t="s">
        <v>1679</v>
      </c>
      <c r="J790" s="33" t="s">
        <v>1570</v>
      </c>
      <c r="L790" s="33" t="s">
        <v>1050</v>
      </c>
      <c r="M790" s="33" t="s">
        <v>877</v>
      </c>
      <c r="N790" s="33">
        <v>1</v>
      </c>
      <c r="O790" s="35">
        <v>0.46</v>
      </c>
      <c r="P790" s="34" t="s">
        <v>1149</v>
      </c>
    </row>
    <row r="791" spans="1:16" s="33" customFormat="1">
      <c r="A791" s="32">
        <v>38533</v>
      </c>
      <c r="B791" s="33" t="s">
        <v>1224</v>
      </c>
      <c r="C791" s="33" t="s">
        <v>1226</v>
      </c>
      <c r="D791" s="34">
        <v>4</v>
      </c>
      <c r="E791" s="37">
        <v>16</v>
      </c>
      <c r="F791" s="33" t="s">
        <v>845</v>
      </c>
      <c r="G791" s="33" t="s">
        <v>1020</v>
      </c>
      <c r="H791" s="33" t="s">
        <v>1020</v>
      </c>
      <c r="I791" s="33" t="s">
        <v>1177</v>
      </c>
      <c r="J791" s="33" t="s">
        <v>1570</v>
      </c>
      <c r="L791" s="33" t="s">
        <v>1050</v>
      </c>
      <c r="M791" s="33" t="s">
        <v>877</v>
      </c>
      <c r="N791" s="33">
        <v>3</v>
      </c>
      <c r="O791" s="35">
        <v>0.2296</v>
      </c>
      <c r="P791" s="34" t="s">
        <v>1148</v>
      </c>
    </row>
    <row r="792" spans="1:16" s="33" customFormat="1">
      <c r="A792" s="32">
        <v>38534</v>
      </c>
      <c r="B792" s="33" t="s">
        <v>1224</v>
      </c>
      <c r="C792" s="33" t="s">
        <v>1227</v>
      </c>
      <c r="D792" s="34">
        <v>1</v>
      </c>
      <c r="E792" s="37">
        <v>31</v>
      </c>
      <c r="F792" s="33" t="s">
        <v>888</v>
      </c>
      <c r="G792" s="33" t="s">
        <v>1020</v>
      </c>
      <c r="H792" s="33" t="s">
        <v>1020</v>
      </c>
      <c r="I792" s="33" t="s">
        <v>1177</v>
      </c>
      <c r="J792" s="33" t="s">
        <v>1570</v>
      </c>
      <c r="L792" s="33" t="s">
        <v>1050</v>
      </c>
      <c r="M792" s="33" t="s">
        <v>877</v>
      </c>
      <c r="N792" s="33">
        <v>2</v>
      </c>
      <c r="O792" s="35">
        <v>0.1038</v>
      </c>
      <c r="P792" s="34" t="s">
        <v>1148</v>
      </c>
    </row>
    <row r="793" spans="1:16" s="33" customFormat="1">
      <c r="A793" s="32">
        <v>38534</v>
      </c>
      <c r="B793" s="33" t="s">
        <v>1224</v>
      </c>
      <c r="C793" s="33" t="s">
        <v>1227</v>
      </c>
      <c r="D793" s="34">
        <v>2</v>
      </c>
      <c r="E793" s="37">
        <v>32</v>
      </c>
      <c r="F793" s="33" t="s">
        <v>1074</v>
      </c>
      <c r="G793" s="33" t="s">
        <v>1020</v>
      </c>
      <c r="H793" s="33" t="s">
        <v>1020</v>
      </c>
      <c r="I793" s="33" t="s">
        <v>1177</v>
      </c>
      <c r="J793" s="33" t="s">
        <v>1570</v>
      </c>
      <c r="L793" s="33" t="s">
        <v>1050</v>
      </c>
      <c r="M793" s="33" t="s">
        <v>877</v>
      </c>
      <c r="N793" s="33">
        <v>1</v>
      </c>
      <c r="O793" s="35">
        <v>1.5900000000000001E-2</v>
      </c>
      <c r="P793" s="34" t="s">
        <v>1148</v>
      </c>
    </row>
    <row r="794" spans="1:16" s="33" customFormat="1">
      <c r="A794" s="32">
        <v>38534</v>
      </c>
      <c r="B794" s="33" t="s">
        <v>1224</v>
      </c>
      <c r="C794" s="33" t="s">
        <v>1227</v>
      </c>
      <c r="D794" s="34">
        <v>12</v>
      </c>
      <c r="E794" s="37">
        <v>42</v>
      </c>
      <c r="F794" s="33" t="s">
        <v>951</v>
      </c>
      <c r="G794" s="33" t="s">
        <v>1020</v>
      </c>
      <c r="H794" s="33" t="s">
        <v>1020</v>
      </c>
      <c r="I794" s="33" t="s">
        <v>1177</v>
      </c>
      <c r="J794" s="33" t="s">
        <v>1570</v>
      </c>
      <c r="L794" s="33" t="s">
        <v>1050</v>
      </c>
      <c r="M794" s="33" t="s">
        <v>877</v>
      </c>
      <c r="N794" s="33">
        <v>1</v>
      </c>
      <c r="O794" s="35">
        <v>1.78E-2</v>
      </c>
      <c r="P794" s="34" t="s">
        <v>1148</v>
      </c>
    </row>
    <row r="795" spans="1:16" s="33" customFormat="1">
      <c r="A795" s="32">
        <v>38584</v>
      </c>
      <c r="B795" s="33" t="s">
        <v>1228</v>
      </c>
      <c r="C795" s="33" t="s">
        <v>1231</v>
      </c>
      <c r="D795" s="34">
        <v>1</v>
      </c>
      <c r="E795" s="37">
        <v>55</v>
      </c>
      <c r="F795" s="33" t="s">
        <v>976</v>
      </c>
      <c r="G795" s="34" t="s">
        <v>1321</v>
      </c>
      <c r="H795" s="33" t="s">
        <v>1495</v>
      </c>
      <c r="I795" s="33" t="s">
        <v>1469</v>
      </c>
      <c r="J795" s="33" t="s">
        <v>1496</v>
      </c>
      <c r="L795" s="33" t="s">
        <v>1050</v>
      </c>
      <c r="M795" s="33" t="s">
        <v>877</v>
      </c>
      <c r="N795" s="33">
        <v>1</v>
      </c>
      <c r="O795" s="35">
        <v>1.19</v>
      </c>
      <c r="P795" s="34" t="s">
        <v>1149</v>
      </c>
    </row>
    <row r="796" spans="1:16" s="33" customFormat="1">
      <c r="A796" s="32">
        <v>38584</v>
      </c>
      <c r="B796" s="33" t="s">
        <v>1228</v>
      </c>
      <c r="C796" s="33" t="s">
        <v>1231</v>
      </c>
      <c r="D796" s="34">
        <v>5</v>
      </c>
      <c r="E796" s="37">
        <v>59</v>
      </c>
      <c r="F796" s="33" t="s">
        <v>1244</v>
      </c>
      <c r="G796" s="33" t="s">
        <v>1321</v>
      </c>
      <c r="H796" s="33" t="s">
        <v>1495</v>
      </c>
      <c r="I796" s="33" t="s">
        <v>1469</v>
      </c>
      <c r="J796" s="33" t="s">
        <v>1496</v>
      </c>
      <c r="L796" s="33" t="s">
        <v>1050</v>
      </c>
      <c r="M796" s="33" t="s">
        <v>877</v>
      </c>
      <c r="N796" s="33">
        <v>1</v>
      </c>
      <c r="O796" s="35">
        <v>0.04</v>
      </c>
      <c r="P796" s="34" t="s">
        <v>1149</v>
      </c>
    </row>
    <row r="797" spans="1:16" s="33" customFormat="1">
      <c r="A797" s="32">
        <v>38581</v>
      </c>
      <c r="B797" s="33" t="s">
        <v>1228</v>
      </c>
      <c r="C797" s="33" t="s">
        <v>1232</v>
      </c>
      <c r="D797" s="34">
        <v>3</v>
      </c>
      <c r="E797" s="37">
        <v>68</v>
      </c>
      <c r="F797" s="33" t="s">
        <v>1042</v>
      </c>
      <c r="G797" s="33" t="s">
        <v>1335</v>
      </c>
      <c r="H797" s="33" t="s">
        <v>1495</v>
      </c>
      <c r="I797" s="33" t="s">
        <v>1469</v>
      </c>
      <c r="J797" s="33" t="s">
        <v>1496</v>
      </c>
      <c r="L797" s="33" t="s">
        <v>1050</v>
      </c>
      <c r="M797" s="33" t="s">
        <v>877</v>
      </c>
      <c r="N797" s="33">
        <v>1</v>
      </c>
      <c r="O797" s="35">
        <v>0.56000000000000005</v>
      </c>
      <c r="P797" s="34" t="s">
        <v>1149</v>
      </c>
    </row>
    <row r="798" spans="1:16" s="33" customFormat="1">
      <c r="A798" s="32">
        <v>38535</v>
      </c>
      <c r="B798" s="33" t="s">
        <v>1224</v>
      </c>
      <c r="C798" s="33" t="s">
        <v>1225</v>
      </c>
      <c r="D798" s="34">
        <v>2</v>
      </c>
      <c r="E798" s="37">
        <v>2</v>
      </c>
      <c r="F798" s="33" t="s">
        <v>1074</v>
      </c>
      <c r="G798" s="33" t="s">
        <v>898</v>
      </c>
      <c r="H798" s="33" t="s">
        <v>1278</v>
      </c>
      <c r="I798" s="33" t="s">
        <v>1279</v>
      </c>
      <c r="J798" s="33" t="s">
        <v>1427</v>
      </c>
      <c r="L798" s="33" t="s">
        <v>1050</v>
      </c>
      <c r="M798" s="33" t="s">
        <v>877</v>
      </c>
      <c r="N798" s="33">
        <v>1</v>
      </c>
      <c r="O798" s="35">
        <v>0.71460000000000001</v>
      </c>
      <c r="P798" s="34" t="s">
        <v>1148</v>
      </c>
    </row>
    <row r="799" spans="1:16" s="33" customFormat="1">
      <c r="A799" s="32">
        <v>38585</v>
      </c>
      <c r="B799" s="33" t="s">
        <v>1228</v>
      </c>
      <c r="C799" s="33" t="s">
        <v>1229</v>
      </c>
      <c r="D799" s="34">
        <v>5</v>
      </c>
      <c r="E799" s="37">
        <v>50</v>
      </c>
      <c r="F799" s="33" t="s">
        <v>1200</v>
      </c>
      <c r="G799" s="33" t="s">
        <v>1312</v>
      </c>
      <c r="H799" s="34" t="s">
        <v>1278</v>
      </c>
      <c r="I799" s="34" t="s">
        <v>1279</v>
      </c>
      <c r="J799" s="33" t="s">
        <v>1427</v>
      </c>
      <c r="L799" s="33" t="s">
        <v>1050</v>
      </c>
      <c r="M799" s="33" t="s">
        <v>877</v>
      </c>
      <c r="N799" s="33">
        <v>1</v>
      </c>
      <c r="O799" s="35">
        <v>1.66</v>
      </c>
      <c r="P799" s="34" t="s">
        <v>1149</v>
      </c>
    </row>
    <row r="800" spans="1:16" s="33" customFormat="1">
      <c r="A800" s="32">
        <v>38585</v>
      </c>
      <c r="B800" s="33" t="s">
        <v>1228</v>
      </c>
      <c r="C800" s="33" t="s">
        <v>1229</v>
      </c>
      <c r="D800" s="34">
        <v>8</v>
      </c>
      <c r="E800" s="37">
        <v>53</v>
      </c>
      <c r="F800" s="33" t="s">
        <v>1202</v>
      </c>
      <c r="G800" s="33" t="s">
        <v>898</v>
      </c>
      <c r="H800" s="33" t="s">
        <v>1278</v>
      </c>
      <c r="I800" s="33" t="s">
        <v>1279</v>
      </c>
      <c r="J800" s="33" t="s">
        <v>1427</v>
      </c>
      <c r="L800" s="33" t="s">
        <v>1050</v>
      </c>
      <c r="M800" s="33" t="s">
        <v>877</v>
      </c>
      <c r="N800" s="33">
        <v>1</v>
      </c>
      <c r="O800" s="35">
        <v>0.25079999999999991</v>
      </c>
      <c r="P800" s="34" t="s">
        <v>1148</v>
      </c>
    </row>
    <row r="801" spans="1:18" s="33" customFormat="1">
      <c r="A801" s="32">
        <v>38585</v>
      </c>
      <c r="B801" s="33" t="s">
        <v>1228</v>
      </c>
      <c r="C801" s="33" t="s">
        <v>1229</v>
      </c>
      <c r="D801" s="34">
        <v>9</v>
      </c>
      <c r="E801" s="37">
        <v>54</v>
      </c>
      <c r="F801" s="33" t="s">
        <v>1207</v>
      </c>
      <c r="G801" s="33" t="s">
        <v>1312</v>
      </c>
      <c r="H801" s="34" t="s">
        <v>1278</v>
      </c>
      <c r="I801" s="34" t="s">
        <v>1279</v>
      </c>
      <c r="J801" s="33" t="s">
        <v>1427</v>
      </c>
      <c r="L801" s="33" t="s">
        <v>1050</v>
      </c>
      <c r="M801" s="33" t="s">
        <v>877</v>
      </c>
      <c r="N801" s="33">
        <v>1</v>
      </c>
      <c r="O801" s="35">
        <v>0.13</v>
      </c>
      <c r="P801" s="34" t="s">
        <v>1149</v>
      </c>
    </row>
    <row r="802" spans="1:18" s="33" customFormat="1">
      <c r="A802" s="32">
        <v>38584</v>
      </c>
      <c r="B802" s="33" t="s">
        <v>1228</v>
      </c>
      <c r="C802" s="33" t="s">
        <v>1231</v>
      </c>
      <c r="D802" s="34">
        <v>1</v>
      </c>
      <c r="E802" s="37">
        <v>55</v>
      </c>
      <c r="F802" s="33" t="s">
        <v>976</v>
      </c>
      <c r="G802" s="33" t="s">
        <v>1312</v>
      </c>
      <c r="H802" s="34" t="s">
        <v>1278</v>
      </c>
      <c r="I802" s="34" t="s">
        <v>1279</v>
      </c>
      <c r="J802" s="33" t="s">
        <v>1427</v>
      </c>
      <c r="L802" s="33" t="s">
        <v>1050</v>
      </c>
      <c r="M802" s="33" t="s">
        <v>877</v>
      </c>
      <c r="N802" s="33">
        <v>1</v>
      </c>
      <c r="O802" s="35">
        <v>1.05</v>
      </c>
      <c r="P802" s="34" t="s">
        <v>1149</v>
      </c>
    </row>
    <row r="803" spans="1:18" s="33" customFormat="1">
      <c r="A803" s="32">
        <v>38584</v>
      </c>
      <c r="B803" s="33" t="s">
        <v>1228</v>
      </c>
      <c r="C803" s="33" t="s">
        <v>1231</v>
      </c>
      <c r="D803" s="34">
        <v>1</v>
      </c>
      <c r="E803" s="37">
        <v>55</v>
      </c>
      <c r="F803" s="33" t="s">
        <v>976</v>
      </c>
      <c r="G803" s="33" t="s">
        <v>898</v>
      </c>
      <c r="H803" s="33" t="s">
        <v>1278</v>
      </c>
      <c r="I803" s="33" t="s">
        <v>1279</v>
      </c>
      <c r="J803" s="33" t="s">
        <v>1427</v>
      </c>
      <c r="L803" s="33" t="s">
        <v>1050</v>
      </c>
      <c r="M803" s="33" t="s">
        <v>877</v>
      </c>
      <c r="N803" s="33">
        <v>1</v>
      </c>
      <c r="O803" s="35">
        <v>0.93769999999999998</v>
      </c>
      <c r="P803" s="34" t="s">
        <v>1148</v>
      </c>
      <c r="Q803" s="33">
        <f>SUM(N802:N803)</f>
        <v>2</v>
      </c>
      <c r="R803" s="35">
        <f>SUM(O802:O803)</f>
        <v>1.9877</v>
      </c>
    </row>
    <row r="804" spans="1:18" s="33" customFormat="1">
      <c r="A804" s="32">
        <v>38584</v>
      </c>
      <c r="B804" s="33" t="s">
        <v>1228</v>
      </c>
      <c r="C804" s="33" t="s">
        <v>1231</v>
      </c>
      <c r="D804" s="34">
        <v>2</v>
      </c>
      <c r="E804" s="37">
        <v>56</v>
      </c>
      <c r="F804" s="33" t="s">
        <v>1188</v>
      </c>
      <c r="G804" s="33" t="s">
        <v>1312</v>
      </c>
      <c r="H804" s="34" t="s">
        <v>1278</v>
      </c>
      <c r="I804" s="34" t="s">
        <v>1279</v>
      </c>
      <c r="J804" s="33" t="s">
        <v>1427</v>
      </c>
      <c r="L804" s="33" t="s">
        <v>1050</v>
      </c>
      <c r="M804" s="33" t="s">
        <v>877</v>
      </c>
      <c r="N804" s="33">
        <v>1</v>
      </c>
      <c r="O804" s="35">
        <v>1.23</v>
      </c>
      <c r="P804" s="34" t="s">
        <v>1149</v>
      </c>
    </row>
    <row r="805" spans="1:18" s="33" customFormat="1">
      <c r="A805" s="32">
        <v>38581</v>
      </c>
      <c r="B805" s="33" t="s">
        <v>1228</v>
      </c>
      <c r="C805" s="33" t="s">
        <v>1232</v>
      </c>
      <c r="D805" s="34">
        <v>4</v>
      </c>
      <c r="E805" s="37">
        <v>69</v>
      </c>
      <c r="F805" s="33" t="s">
        <v>1222</v>
      </c>
      <c r="G805" s="33" t="s">
        <v>898</v>
      </c>
      <c r="H805" s="33" t="s">
        <v>1278</v>
      </c>
      <c r="I805" s="33" t="s">
        <v>1279</v>
      </c>
      <c r="J805" s="33" t="s">
        <v>1427</v>
      </c>
      <c r="L805" s="33" t="s">
        <v>1050</v>
      </c>
      <c r="M805" s="33" t="s">
        <v>877</v>
      </c>
      <c r="N805" s="33">
        <v>1</v>
      </c>
      <c r="O805" s="35">
        <v>0.58320000000000005</v>
      </c>
      <c r="P805" s="34" t="s">
        <v>1148</v>
      </c>
    </row>
    <row r="806" spans="1:18" s="33" customFormat="1">
      <c r="A806" s="32">
        <v>38583</v>
      </c>
      <c r="B806" s="33" t="s">
        <v>1228</v>
      </c>
      <c r="C806" s="33" t="s">
        <v>1232</v>
      </c>
      <c r="D806" s="34">
        <v>11</v>
      </c>
      <c r="E806" s="37">
        <v>76</v>
      </c>
      <c r="F806" s="33" t="s">
        <v>1233</v>
      </c>
      <c r="G806" s="33" t="s">
        <v>898</v>
      </c>
      <c r="H806" s="33" t="s">
        <v>1278</v>
      </c>
      <c r="I806" s="33" t="s">
        <v>1279</v>
      </c>
      <c r="J806" s="33" t="s">
        <v>1427</v>
      </c>
      <c r="L806" s="33" t="s">
        <v>1050</v>
      </c>
      <c r="M806" s="33" t="s">
        <v>877</v>
      </c>
      <c r="N806" s="33">
        <v>1</v>
      </c>
      <c r="O806" s="35">
        <v>0.42430000000000001</v>
      </c>
      <c r="P806" s="34" t="s">
        <v>1148</v>
      </c>
    </row>
    <row r="807" spans="1:18" s="33" customFormat="1">
      <c r="A807" s="32">
        <v>38583</v>
      </c>
      <c r="B807" s="33" t="s">
        <v>1228</v>
      </c>
      <c r="C807" s="33" t="s">
        <v>1232</v>
      </c>
      <c r="D807" s="34">
        <v>13</v>
      </c>
      <c r="E807" s="37">
        <v>78</v>
      </c>
      <c r="F807" s="33" t="s">
        <v>1235</v>
      </c>
      <c r="G807" s="33" t="s">
        <v>1215</v>
      </c>
      <c r="H807" s="33" t="s">
        <v>1660</v>
      </c>
      <c r="I807" s="33" t="s">
        <v>1661</v>
      </c>
      <c r="J807" s="33" t="s">
        <v>1662</v>
      </c>
      <c r="L807" s="34" t="s">
        <v>1050</v>
      </c>
      <c r="M807" s="33" t="s">
        <v>877</v>
      </c>
      <c r="N807" s="33">
        <v>1</v>
      </c>
      <c r="O807" s="35">
        <v>1.3851</v>
      </c>
      <c r="P807" s="34" t="s">
        <v>1148</v>
      </c>
    </row>
    <row r="808" spans="1:18" s="33" customFormat="1">
      <c r="A808" s="32">
        <v>38584</v>
      </c>
      <c r="B808" s="33" t="s">
        <v>1228</v>
      </c>
      <c r="C808" s="33" t="s">
        <v>1231</v>
      </c>
      <c r="D808" s="34">
        <v>1</v>
      </c>
      <c r="E808" s="37">
        <v>55</v>
      </c>
      <c r="F808" s="33" t="s">
        <v>976</v>
      </c>
      <c r="G808" s="33" t="s">
        <v>968</v>
      </c>
      <c r="H808" s="33" t="s">
        <v>1571</v>
      </c>
      <c r="I808" s="33" t="s">
        <v>1614</v>
      </c>
      <c r="J808" s="33" t="s">
        <v>1573</v>
      </c>
      <c r="L808" s="34" t="s">
        <v>1050</v>
      </c>
      <c r="M808" s="33" t="s">
        <v>877</v>
      </c>
      <c r="N808" s="33">
        <v>1</v>
      </c>
      <c r="O808" s="35">
        <v>0.81610000000000005</v>
      </c>
      <c r="P808" s="34" t="s">
        <v>1148</v>
      </c>
    </row>
    <row r="809" spans="1:18" s="33" customFormat="1">
      <c r="A809" s="32">
        <v>38533</v>
      </c>
      <c r="B809" s="33" t="s">
        <v>1224</v>
      </c>
      <c r="C809" s="33" t="s">
        <v>1226</v>
      </c>
      <c r="D809" s="34">
        <v>4</v>
      </c>
      <c r="E809" s="37">
        <v>16</v>
      </c>
      <c r="F809" s="33" t="s">
        <v>845</v>
      </c>
      <c r="G809" s="33" t="s">
        <v>1115</v>
      </c>
      <c r="H809" s="33" t="s">
        <v>1571</v>
      </c>
      <c r="I809" s="33" t="s">
        <v>1572</v>
      </c>
      <c r="J809" s="33" t="s">
        <v>1573</v>
      </c>
      <c r="L809" s="34" t="s">
        <v>1050</v>
      </c>
      <c r="M809" s="33" t="s">
        <v>877</v>
      </c>
      <c r="N809" s="33">
        <v>33</v>
      </c>
      <c r="O809" s="35">
        <v>1.1420999999999999</v>
      </c>
      <c r="P809" s="34" t="s">
        <v>1148</v>
      </c>
    </row>
    <row r="810" spans="1:18" s="33" customFormat="1">
      <c r="A810" s="32">
        <v>38534</v>
      </c>
      <c r="B810" s="33" t="s">
        <v>1224</v>
      </c>
      <c r="C810" s="33" t="s">
        <v>1227</v>
      </c>
      <c r="D810" s="34">
        <v>1</v>
      </c>
      <c r="E810" s="37">
        <v>31</v>
      </c>
      <c r="F810" s="33" t="s">
        <v>888</v>
      </c>
      <c r="G810" s="33" t="s">
        <v>1115</v>
      </c>
      <c r="H810" s="33" t="s">
        <v>1571</v>
      </c>
      <c r="I810" s="33" t="s">
        <v>1572</v>
      </c>
      <c r="J810" s="33" t="s">
        <v>1573</v>
      </c>
      <c r="L810" s="34" t="s">
        <v>1050</v>
      </c>
      <c r="M810" s="33" t="s">
        <v>877</v>
      </c>
      <c r="N810" s="33">
        <v>1</v>
      </c>
      <c r="O810" s="35">
        <v>2.9899999999999999E-2</v>
      </c>
      <c r="P810" s="34" t="s">
        <v>1148</v>
      </c>
    </row>
    <row r="811" spans="1:18" s="33" customFormat="1">
      <c r="A811" s="32">
        <v>38585</v>
      </c>
      <c r="B811" s="33" t="s">
        <v>1228</v>
      </c>
      <c r="C811" s="33" t="s">
        <v>1229</v>
      </c>
      <c r="D811" s="34">
        <v>5</v>
      </c>
      <c r="E811" s="37">
        <v>50</v>
      </c>
      <c r="F811" s="33" t="s">
        <v>1200</v>
      </c>
      <c r="G811" s="33" t="s">
        <v>1196</v>
      </c>
      <c r="H811" s="33" t="s">
        <v>1571</v>
      </c>
      <c r="I811" s="33" t="s">
        <v>1572</v>
      </c>
      <c r="J811" s="33" t="s">
        <v>1573</v>
      </c>
      <c r="L811" s="34" t="s">
        <v>1050</v>
      </c>
      <c r="M811" s="33" t="s">
        <v>877</v>
      </c>
      <c r="N811" s="33">
        <v>1</v>
      </c>
      <c r="O811" s="35">
        <v>1.14E-2</v>
      </c>
      <c r="P811" s="34" t="s">
        <v>1148</v>
      </c>
    </row>
    <row r="812" spans="1:18" s="33" customFormat="1">
      <c r="A812" s="32">
        <v>38585</v>
      </c>
      <c r="B812" s="33" t="s">
        <v>1228</v>
      </c>
      <c r="C812" s="33" t="s">
        <v>1229</v>
      </c>
      <c r="D812" s="34">
        <v>7</v>
      </c>
      <c r="E812" s="37">
        <v>52</v>
      </c>
      <c r="F812" s="33" t="s">
        <v>1198</v>
      </c>
      <c r="G812" s="33" t="s">
        <v>1196</v>
      </c>
      <c r="H812" s="33" t="s">
        <v>1571</v>
      </c>
      <c r="I812" s="33" t="s">
        <v>1572</v>
      </c>
      <c r="J812" s="33" t="s">
        <v>1573</v>
      </c>
      <c r="L812" s="34" t="s">
        <v>1050</v>
      </c>
      <c r="M812" s="33" t="s">
        <v>877</v>
      </c>
      <c r="N812" s="33">
        <v>2</v>
      </c>
      <c r="O812" s="35">
        <v>0.22719999999999985</v>
      </c>
      <c r="P812" s="34" t="s">
        <v>1148</v>
      </c>
    </row>
    <row r="813" spans="1:18" s="33" customFormat="1">
      <c r="A813" s="32">
        <v>38584</v>
      </c>
      <c r="B813" s="33" t="s">
        <v>1228</v>
      </c>
      <c r="C813" s="33" t="s">
        <v>1231</v>
      </c>
      <c r="D813" s="34">
        <v>1</v>
      </c>
      <c r="E813" s="37">
        <v>55</v>
      </c>
      <c r="F813" s="33" t="s">
        <v>976</v>
      </c>
      <c r="G813" s="33" t="s">
        <v>1115</v>
      </c>
      <c r="H813" s="33" t="s">
        <v>1571</v>
      </c>
      <c r="I813" s="33" t="s">
        <v>1572</v>
      </c>
      <c r="J813" s="33" t="s">
        <v>1573</v>
      </c>
      <c r="L813" s="34" t="s">
        <v>1050</v>
      </c>
      <c r="M813" s="33" t="s">
        <v>877</v>
      </c>
      <c r="N813" s="33">
        <v>3</v>
      </c>
      <c r="O813" s="35">
        <v>0.10489999999999999</v>
      </c>
      <c r="P813" s="34" t="s">
        <v>1148</v>
      </c>
    </row>
    <row r="814" spans="1:18" s="33" customFormat="1">
      <c r="A814" s="32">
        <v>38581</v>
      </c>
      <c r="B814" s="33" t="s">
        <v>1228</v>
      </c>
      <c r="C814" s="33" t="s">
        <v>1232</v>
      </c>
      <c r="D814" s="34">
        <v>4</v>
      </c>
      <c r="E814" s="37">
        <v>69</v>
      </c>
      <c r="F814" s="33" t="s">
        <v>1222</v>
      </c>
      <c r="G814" s="33" t="s">
        <v>1115</v>
      </c>
      <c r="H814" s="33" t="s">
        <v>1571</v>
      </c>
      <c r="I814" s="33" t="s">
        <v>1572</v>
      </c>
      <c r="J814" s="33" t="s">
        <v>1573</v>
      </c>
      <c r="L814" s="34" t="s">
        <v>1050</v>
      </c>
      <c r="M814" s="33" t="s">
        <v>877</v>
      </c>
      <c r="N814" s="33">
        <v>4</v>
      </c>
      <c r="O814" s="35">
        <v>2.0840000000000001</v>
      </c>
      <c r="P814" s="34" t="s">
        <v>1148</v>
      </c>
    </row>
    <row r="815" spans="1:18" s="33" customFormat="1">
      <c r="A815" s="32">
        <v>38533</v>
      </c>
      <c r="B815" s="33" t="s">
        <v>1224</v>
      </c>
      <c r="C815" s="33" t="s">
        <v>1226</v>
      </c>
      <c r="D815" s="34">
        <v>4</v>
      </c>
      <c r="E815" s="37">
        <v>16</v>
      </c>
      <c r="F815" s="33" t="s">
        <v>845</v>
      </c>
      <c r="G815" s="33" t="s">
        <v>1290</v>
      </c>
      <c r="H815" s="33" t="s">
        <v>1571</v>
      </c>
      <c r="J815" s="33" t="s">
        <v>1573</v>
      </c>
      <c r="L815" s="33" t="s">
        <v>1050</v>
      </c>
      <c r="M815" s="33" t="s">
        <v>877</v>
      </c>
      <c r="N815" s="33">
        <v>1</v>
      </c>
      <c r="O815" s="35">
        <v>0.56000000000000005</v>
      </c>
      <c r="P815" s="34" t="s">
        <v>1149</v>
      </c>
    </row>
    <row r="816" spans="1:18" s="33" customFormat="1">
      <c r="A816" s="32">
        <v>38584</v>
      </c>
      <c r="B816" s="33" t="s">
        <v>1228</v>
      </c>
      <c r="C816" s="33" t="s">
        <v>1231</v>
      </c>
      <c r="D816" s="34">
        <v>5</v>
      </c>
      <c r="E816" s="37">
        <v>59</v>
      </c>
      <c r="F816" s="33" t="s">
        <v>1244</v>
      </c>
      <c r="G816" s="34" t="s">
        <v>1329</v>
      </c>
      <c r="H816" s="34" t="s">
        <v>1402</v>
      </c>
      <c r="I816" s="33" t="s">
        <v>1471</v>
      </c>
      <c r="J816" s="33" t="s">
        <v>1403</v>
      </c>
      <c r="L816" s="33" t="s">
        <v>1050</v>
      </c>
      <c r="M816" s="33" t="s">
        <v>877</v>
      </c>
      <c r="N816" s="33">
        <v>1</v>
      </c>
      <c r="O816" s="35">
        <v>3.92</v>
      </c>
      <c r="P816" s="34" t="s">
        <v>1149</v>
      </c>
    </row>
    <row r="817" spans="1:18" s="33" customFormat="1">
      <c r="A817" s="32">
        <v>38535</v>
      </c>
      <c r="B817" s="33" t="s">
        <v>1224</v>
      </c>
      <c r="C817" s="33" t="s">
        <v>1225</v>
      </c>
      <c r="D817" s="34">
        <v>1</v>
      </c>
      <c r="E817" s="37">
        <v>1</v>
      </c>
      <c r="F817" s="33" t="s">
        <v>888</v>
      </c>
      <c r="G817" s="33" t="s">
        <v>1021</v>
      </c>
      <c r="H817" s="33" t="s">
        <v>1402</v>
      </c>
      <c r="J817" s="33" t="s">
        <v>1403</v>
      </c>
      <c r="L817" s="33" t="s">
        <v>1050</v>
      </c>
      <c r="M817" s="33" t="s">
        <v>877</v>
      </c>
      <c r="N817" s="33">
        <v>1</v>
      </c>
      <c r="O817" s="35">
        <v>0.1898</v>
      </c>
      <c r="P817" s="34" t="s">
        <v>1148</v>
      </c>
    </row>
    <row r="818" spans="1:18" s="33" customFormat="1">
      <c r="A818" s="32">
        <v>38535</v>
      </c>
      <c r="B818" s="33" t="s">
        <v>1224</v>
      </c>
      <c r="C818" s="33" t="s">
        <v>1225</v>
      </c>
      <c r="D818" s="34">
        <v>2</v>
      </c>
      <c r="E818" s="37">
        <v>2</v>
      </c>
      <c r="F818" s="33" t="s">
        <v>1074</v>
      </c>
      <c r="G818" s="33" t="s">
        <v>1021</v>
      </c>
      <c r="H818" s="33" t="s">
        <v>1402</v>
      </c>
      <c r="J818" s="33" t="s">
        <v>1403</v>
      </c>
      <c r="L818" s="33" t="s">
        <v>1050</v>
      </c>
      <c r="M818" s="33" t="s">
        <v>877</v>
      </c>
      <c r="N818" s="33">
        <v>5</v>
      </c>
      <c r="O818" s="35">
        <v>7.3099999999999998E-2</v>
      </c>
      <c r="P818" s="34" t="s">
        <v>1148</v>
      </c>
    </row>
    <row r="819" spans="1:18" s="33" customFormat="1">
      <c r="A819" s="32">
        <v>38535</v>
      </c>
      <c r="B819" s="33" t="s">
        <v>1224</v>
      </c>
      <c r="C819" s="33" t="s">
        <v>1225</v>
      </c>
      <c r="D819" s="34">
        <v>4</v>
      </c>
      <c r="E819" s="37">
        <v>4</v>
      </c>
      <c r="F819" s="33" t="s">
        <v>845</v>
      </c>
      <c r="G819" s="33" t="s">
        <v>1021</v>
      </c>
      <c r="H819" s="33" t="s">
        <v>1402</v>
      </c>
      <c r="J819" s="33" t="s">
        <v>1403</v>
      </c>
      <c r="L819" s="33" t="s">
        <v>1050</v>
      </c>
      <c r="M819" s="33" t="s">
        <v>877</v>
      </c>
      <c r="N819" s="33">
        <v>2</v>
      </c>
      <c r="O819" s="35">
        <v>3.2399999999999998E-2</v>
      </c>
      <c r="P819" s="34" t="s">
        <v>1148</v>
      </c>
    </row>
    <row r="820" spans="1:18" s="33" customFormat="1">
      <c r="A820" s="32">
        <v>38532</v>
      </c>
      <c r="B820" s="33" t="s">
        <v>1224</v>
      </c>
      <c r="C820" s="33" t="s">
        <v>1226</v>
      </c>
      <c r="D820" s="34">
        <v>2</v>
      </c>
      <c r="E820" s="37">
        <v>14</v>
      </c>
      <c r="F820" s="33" t="s">
        <v>1074</v>
      </c>
      <c r="G820" s="33" t="s">
        <v>1021</v>
      </c>
      <c r="H820" s="33" t="s">
        <v>1402</v>
      </c>
      <c r="J820" s="33" t="s">
        <v>1403</v>
      </c>
      <c r="L820" s="33" t="s">
        <v>1050</v>
      </c>
      <c r="M820" s="33" t="s">
        <v>877</v>
      </c>
      <c r="N820" s="33">
        <v>1</v>
      </c>
      <c r="O820" s="35">
        <v>1.12E-2</v>
      </c>
      <c r="P820" s="34" t="s">
        <v>1148</v>
      </c>
    </row>
    <row r="821" spans="1:18" s="33" customFormat="1">
      <c r="A821" s="32">
        <v>38532</v>
      </c>
      <c r="B821" s="33" t="s">
        <v>1224</v>
      </c>
      <c r="C821" s="33" t="s">
        <v>1226</v>
      </c>
      <c r="D821" s="34">
        <v>2</v>
      </c>
      <c r="E821" s="37">
        <v>14</v>
      </c>
      <c r="F821" s="33" t="s">
        <v>1074</v>
      </c>
      <c r="G821" s="33" t="s">
        <v>1282</v>
      </c>
      <c r="H821" s="33" t="s">
        <v>1402</v>
      </c>
      <c r="J821" s="33" t="s">
        <v>1403</v>
      </c>
      <c r="L821" s="33" t="s">
        <v>1050</v>
      </c>
      <c r="M821" s="33" t="s">
        <v>877</v>
      </c>
      <c r="N821" s="33">
        <v>1</v>
      </c>
      <c r="O821" s="35">
        <v>0.79</v>
      </c>
      <c r="P821" s="34" t="s">
        <v>1149</v>
      </c>
      <c r="Q821" s="33">
        <f>SUM(N820:N821)</f>
        <v>2</v>
      </c>
      <c r="R821" s="35">
        <f>SUM(O820:O821)</f>
        <v>0.80120000000000002</v>
      </c>
    </row>
    <row r="822" spans="1:18" s="33" customFormat="1">
      <c r="A822" s="32">
        <v>38533</v>
      </c>
      <c r="B822" s="33" t="s">
        <v>1224</v>
      </c>
      <c r="C822" s="33" t="s">
        <v>1226</v>
      </c>
      <c r="D822" s="34">
        <v>4</v>
      </c>
      <c r="E822" s="37">
        <v>16</v>
      </c>
      <c r="F822" s="33" t="s">
        <v>845</v>
      </c>
      <c r="G822" s="33" t="s">
        <v>1021</v>
      </c>
      <c r="H822" s="33" t="s">
        <v>1402</v>
      </c>
      <c r="J822" s="33" t="s">
        <v>1403</v>
      </c>
      <c r="L822" s="33" t="s">
        <v>1050</v>
      </c>
      <c r="M822" s="33" t="s">
        <v>877</v>
      </c>
      <c r="N822" s="33">
        <v>2</v>
      </c>
      <c r="O822" s="35">
        <v>8.9899999999999994E-2</v>
      </c>
      <c r="P822" s="34" t="s">
        <v>1148</v>
      </c>
    </row>
    <row r="823" spans="1:18" s="33" customFormat="1">
      <c r="A823" s="32">
        <v>38533</v>
      </c>
      <c r="B823" s="33" t="s">
        <v>1224</v>
      </c>
      <c r="C823" s="33" t="s">
        <v>1226</v>
      </c>
      <c r="D823" s="34">
        <v>6</v>
      </c>
      <c r="E823" s="37">
        <v>18</v>
      </c>
      <c r="F823" s="33" t="s">
        <v>1091</v>
      </c>
      <c r="G823" s="33" t="s">
        <v>1021</v>
      </c>
      <c r="H823" s="33" t="s">
        <v>1402</v>
      </c>
      <c r="J823" s="33" t="s">
        <v>1403</v>
      </c>
      <c r="L823" s="33" t="s">
        <v>1050</v>
      </c>
      <c r="M823" s="33" t="s">
        <v>877</v>
      </c>
      <c r="N823" s="33">
        <v>1</v>
      </c>
      <c r="O823" s="35">
        <v>5.3E-3</v>
      </c>
      <c r="P823" s="34" t="s">
        <v>1148</v>
      </c>
    </row>
    <row r="824" spans="1:18" s="33" customFormat="1">
      <c r="A824" s="32">
        <v>38534</v>
      </c>
      <c r="B824" s="33" t="s">
        <v>1224</v>
      </c>
      <c r="C824" s="33" t="s">
        <v>1227</v>
      </c>
      <c r="D824" s="34">
        <v>2</v>
      </c>
      <c r="E824" s="37">
        <v>32</v>
      </c>
      <c r="F824" s="33" t="s">
        <v>1074</v>
      </c>
      <c r="G824" s="33" t="s">
        <v>1021</v>
      </c>
      <c r="H824" s="33" t="s">
        <v>1402</v>
      </c>
      <c r="J824" s="33" t="s">
        <v>1403</v>
      </c>
      <c r="L824" s="33" t="s">
        <v>1050</v>
      </c>
      <c r="M824" s="33" t="s">
        <v>877</v>
      </c>
      <c r="N824" s="33">
        <v>3</v>
      </c>
      <c r="O824" s="35">
        <v>4.3999999999999997E-2</v>
      </c>
      <c r="P824" s="34" t="s">
        <v>1148</v>
      </c>
    </row>
    <row r="825" spans="1:18" s="33" customFormat="1">
      <c r="A825" s="32">
        <v>38534</v>
      </c>
      <c r="B825" s="33" t="s">
        <v>1224</v>
      </c>
      <c r="C825" s="33" t="s">
        <v>1227</v>
      </c>
      <c r="D825" s="34">
        <v>12</v>
      </c>
      <c r="E825" s="37">
        <v>42</v>
      </c>
      <c r="F825" s="33" t="s">
        <v>951</v>
      </c>
      <c r="G825" s="33" t="s">
        <v>1021</v>
      </c>
      <c r="H825" s="33" t="s">
        <v>1402</v>
      </c>
      <c r="J825" s="33" t="s">
        <v>1403</v>
      </c>
      <c r="L825" s="33" t="s">
        <v>1050</v>
      </c>
      <c r="M825" s="33" t="s">
        <v>877</v>
      </c>
      <c r="N825" s="33">
        <v>8</v>
      </c>
      <c r="O825" s="35">
        <v>0.20030000000000001</v>
      </c>
      <c r="P825" s="34" t="s">
        <v>1148</v>
      </c>
    </row>
    <row r="826" spans="1:18" s="33" customFormat="1">
      <c r="A826" s="32">
        <v>38534</v>
      </c>
      <c r="B826" s="33" t="s">
        <v>1224</v>
      </c>
      <c r="C826" s="33" t="s">
        <v>1227</v>
      </c>
      <c r="D826" s="34">
        <v>13</v>
      </c>
      <c r="E826" s="37">
        <v>43</v>
      </c>
      <c r="F826" s="33" t="s">
        <v>954</v>
      </c>
      <c r="G826" s="33" t="s">
        <v>1021</v>
      </c>
      <c r="H826" s="33" t="s">
        <v>1402</v>
      </c>
      <c r="J826" s="33" t="s">
        <v>1403</v>
      </c>
      <c r="L826" s="33" t="s">
        <v>1050</v>
      </c>
      <c r="M826" s="33" t="s">
        <v>877</v>
      </c>
      <c r="N826" s="33">
        <v>4</v>
      </c>
      <c r="O826" s="35">
        <v>1.4522999999999999</v>
      </c>
      <c r="P826" s="34" t="s">
        <v>1148</v>
      </c>
    </row>
    <row r="827" spans="1:18" s="33" customFormat="1">
      <c r="A827" s="32">
        <v>38585</v>
      </c>
      <c r="B827" s="33" t="s">
        <v>1228</v>
      </c>
      <c r="C827" s="33" t="s">
        <v>1229</v>
      </c>
      <c r="D827" s="34">
        <v>6</v>
      </c>
      <c r="E827" s="37">
        <v>51</v>
      </c>
      <c r="F827" s="33" t="s">
        <v>1194</v>
      </c>
      <c r="G827" s="33" t="s">
        <v>1021</v>
      </c>
      <c r="H827" s="33" t="s">
        <v>1402</v>
      </c>
      <c r="J827" s="33" t="s">
        <v>1403</v>
      </c>
      <c r="L827" s="33" t="s">
        <v>1050</v>
      </c>
      <c r="M827" s="33" t="s">
        <v>877</v>
      </c>
      <c r="N827" s="33">
        <v>1</v>
      </c>
      <c r="O827" s="35">
        <v>4.3099999999999916E-2</v>
      </c>
      <c r="P827" s="34" t="s">
        <v>1148</v>
      </c>
    </row>
    <row r="828" spans="1:18" s="33" customFormat="1">
      <c r="A828" s="32">
        <v>38585</v>
      </c>
      <c r="B828" s="33" t="s">
        <v>1228</v>
      </c>
      <c r="C828" s="33" t="s">
        <v>1229</v>
      </c>
      <c r="D828" s="34">
        <v>6</v>
      </c>
      <c r="E828" s="37">
        <v>51</v>
      </c>
      <c r="F828" s="33" t="s">
        <v>1194</v>
      </c>
      <c r="G828" s="33" t="s">
        <v>1314</v>
      </c>
      <c r="H828" s="34" t="s">
        <v>1402</v>
      </c>
      <c r="J828" s="33" t="s">
        <v>1403</v>
      </c>
      <c r="L828" s="33" t="s">
        <v>1050</v>
      </c>
      <c r="M828" s="33" t="s">
        <v>877</v>
      </c>
      <c r="N828" s="33">
        <v>1</v>
      </c>
      <c r="O828" s="35">
        <v>0.43</v>
      </c>
      <c r="P828" s="34" t="s">
        <v>1149</v>
      </c>
      <c r="Q828" s="33">
        <f>SUM(N827:N828)</f>
        <v>2</v>
      </c>
      <c r="R828" s="35">
        <f>SUM(O827:O828)</f>
        <v>0.47309999999999991</v>
      </c>
    </row>
    <row r="829" spans="1:18" s="33" customFormat="1">
      <c r="A829" s="32">
        <v>38585</v>
      </c>
      <c r="B829" s="33" t="s">
        <v>1228</v>
      </c>
      <c r="C829" s="33" t="s">
        <v>1229</v>
      </c>
      <c r="D829" s="34">
        <v>8</v>
      </c>
      <c r="E829" s="37">
        <v>53</v>
      </c>
      <c r="F829" s="33" t="s">
        <v>1202</v>
      </c>
      <c r="G829" s="33" t="s">
        <v>1021</v>
      </c>
      <c r="H829" s="33" t="s">
        <v>1402</v>
      </c>
      <c r="J829" s="33" t="s">
        <v>1403</v>
      </c>
      <c r="L829" s="33" t="s">
        <v>1050</v>
      </c>
      <c r="M829" s="33" t="s">
        <v>877</v>
      </c>
      <c r="N829" s="33">
        <v>2</v>
      </c>
      <c r="O829" s="35">
        <v>5.5200000000000138E-2</v>
      </c>
      <c r="P829" s="34" t="s">
        <v>1148</v>
      </c>
    </row>
    <row r="830" spans="1:18" s="33" customFormat="1">
      <c r="A830" s="32">
        <v>38585</v>
      </c>
      <c r="B830" s="33" t="s">
        <v>1228</v>
      </c>
      <c r="C830" s="33" t="s">
        <v>1229</v>
      </c>
      <c r="D830" s="34">
        <v>9</v>
      </c>
      <c r="E830" s="37">
        <v>54</v>
      </c>
      <c r="F830" s="33" t="s">
        <v>1207</v>
      </c>
      <c r="G830" s="33" t="s">
        <v>1021</v>
      </c>
      <c r="H830" s="33" t="s">
        <v>1402</v>
      </c>
      <c r="J830" s="33" t="s">
        <v>1403</v>
      </c>
      <c r="L830" s="33" t="s">
        <v>1050</v>
      </c>
      <c r="M830" s="33" t="s">
        <v>877</v>
      </c>
      <c r="N830" s="33">
        <v>2</v>
      </c>
      <c r="O830" s="35">
        <v>3.2099999999999997E-2</v>
      </c>
      <c r="P830" s="34" t="s">
        <v>1148</v>
      </c>
    </row>
    <row r="831" spans="1:18" s="33" customFormat="1">
      <c r="A831" s="32">
        <v>38585</v>
      </c>
      <c r="B831" s="33" t="s">
        <v>1228</v>
      </c>
      <c r="C831" s="33" t="s">
        <v>1229</v>
      </c>
      <c r="D831" s="34">
        <v>9</v>
      </c>
      <c r="E831" s="37">
        <v>54</v>
      </c>
      <c r="F831" s="33" t="s">
        <v>1207</v>
      </c>
      <c r="G831" s="33" t="s">
        <v>1319</v>
      </c>
      <c r="H831" s="34" t="s">
        <v>1402</v>
      </c>
      <c r="J831" s="33" t="s">
        <v>1403</v>
      </c>
      <c r="L831" s="33" t="s">
        <v>1050</v>
      </c>
      <c r="M831" s="33" t="s">
        <v>877</v>
      </c>
      <c r="N831" s="33">
        <v>1</v>
      </c>
      <c r="O831" s="35">
        <v>0.2</v>
      </c>
      <c r="P831" s="34" t="s">
        <v>1149</v>
      </c>
      <c r="Q831" s="33">
        <f>SUM(N830:N831)</f>
        <v>3</v>
      </c>
      <c r="R831" s="35">
        <f>SUM(O830:O831)</f>
        <v>0.2321</v>
      </c>
    </row>
    <row r="832" spans="1:18" s="33" customFormat="1">
      <c r="A832" s="32">
        <v>38584</v>
      </c>
      <c r="B832" s="33" t="s">
        <v>1228</v>
      </c>
      <c r="C832" s="33" t="s">
        <v>1231</v>
      </c>
      <c r="D832" s="34">
        <v>1</v>
      </c>
      <c r="E832" s="37">
        <v>55</v>
      </c>
      <c r="F832" s="33" t="s">
        <v>976</v>
      </c>
      <c r="G832" s="33" t="s">
        <v>1021</v>
      </c>
      <c r="H832" s="33" t="s">
        <v>1402</v>
      </c>
      <c r="J832" s="33" t="s">
        <v>1403</v>
      </c>
      <c r="L832" s="33" t="s">
        <v>1050</v>
      </c>
      <c r="M832" s="33" t="s">
        <v>877</v>
      </c>
      <c r="N832" s="33">
        <v>11</v>
      </c>
      <c r="O832" s="35">
        <v>0.98499999999999999</v>
      </c>
      <c r="P832" s="34" t="s">
        <v>1148</v>
      </c>
    </row>
    <row r="833" spans="1:16" s="33" customFormat="1">
      <c r="A833" s="32">
        <v>38584</v>
      </c>
      <c r="B833" s="33" t="s">
        <v>1228</v>
      </c>
      <c r="C833" s="33" t="s">
        <v>1231</v>
      </c>
      <c r="D833" s="34">
        <v>2</v>
      </c>
      <c r="E833" s="37">
        <v>56</v>
      </c>
      <c r="F833" s="33" t="s">
        <v>1188</v>
      </c>
      <c r="G833" s="33" t="s">
        <v>1021</v>
      </c>
      <c r="H833" s="33" t="s">
        <v>1402</v>
      </c>
      <c r="J833" s="33" t="s">
        <v>1403</v>
      </c>
      <c r="L833" s="33" t="s">
        <v>1050</v>
      </c>
      <c r="M833" s="33" t="s">
        <v>877</v>
      </c>
      <c r="N833" s="33">
        <v>4</v>
      </c>
      <c r="O833" s="35">
        <v>6.4699999999999994E-2</v>
      </c>
      <c r="P833" s="34" t="s">
        <v>1148</v>
      </c>
    </row>
    <row r="834" spans="1:16" s="33" customFormat="1">
      <c r="A834" s="32">
        <v>38584</v>
      </c>
      <c r="B834" s="33" t="s">
        <v>1228</v>
      </c>
      <c r="C834" s="33" t="s">
        <v>1231</v>
      </c>
      <c r="D834" s="34">
        <v>4</v>
      </c>
      <c r="E834" s="37">
        <v>58</v>
      </c>
      <c r="F834" s="33" t="s">
        <v>1190</v>
      </c>
      <c r="G834" s="33" t="s">
        <v>1021</v>
      </c>
      <c r="H834" s="33" t="s">
        <v>1402</v>
      </c>
      <c r="J834" s="33" t="s">
        <v>1403</v>
      </c>
      <c r="L834" s="33" t="s">
        <v>1050</v>
      </c>
      <c r="M834" s="33" t="s">
        <v>877</v>
      </c>
      <c r="N834" s="33">
        <v>1</v>
      </c>
      <c r="O834" s="35">
        <v>0.1171</v>
      </c>
      <c r="P834" s="34" t="s">
        <v>1148</v>
      </c>
    </row>
    <row r="835" spans="1:16" s="33" customFormat="1">
      <c r="A835" s="32">
        <v>38586</v>
      </c>
      <c r="B835" s="33" t="s">
        <v>1228</v>
      </c>
      <c r="C835" s="33" t="s">
        <v>1231</v>
      </c>
      <c r="D835" s="34">
        <v>9</v>
      </c>
      <c r="E835" s="37">
        <v>63</v>
      </c>
      <c r="F835" s="33" t="s">
        <v>1181</v>
      </c>
      <c r="G835" s="33" t="s">
        <v>1021</v>
      </c>
      <c r="H835" s="33" t="s">
        <v>1402</v>
      </c>
      <c r="J835" s="33" t="s">
        <v>1403</v>
      </c>
      <c r="L835" s="33" t="s">
        <v>1050</v>
      </c>
      <c r="M835" s="33" t="s">
        <v>877</v>
      </c>
      <c r="N835" s="33">
        <v>5</v>
      </c>
      <c r="O835" s="35">
        <v>0.70269999999999999</v>
      </c>
      <c r="P835" s="34" t="s">
        <v>1148</v>
      </c>
    </row>
    <row r="836" spans="1:16" s="33" customFormat="1">
      <c r="A836" s="32">
        <v>38581</v>
      </c>
      <c r="B836" s="33" t="s">
        <v>1228</v>
      </c>
      <c r="C836" s="33" t="s">
        <v>1232</v>
      </c>
      <c r="D836" s="34">
        <v>4</v>
      </c>
      <c r="E836" s="37">
        <v>69</v>
      </c>
      <c r="F836" s="33" t="s">
        <v>1222</v>
      </c>
      <c r="G836" s="33" t="s">
        <v>1021</v>
      </c>
      <c r="H836" s="33" t="s">
        <v>1402</v>
      </c>
      <c r="J836" s="33" t="s">
        <v>1403</v>
      </c>
      <c r="L836" s="33" t="s">
        <v>1050</v>
      </c>
      <c r="M836" s="33" t="s">
        <v>877</v>
      </c>
      <c r="N836" s="33">
        <v>2</v>
      </c>
      <c r="O836" s="35">
        <v>9.2164000000000001</v>
      </c>
      <c r="P836" s="34" t="s">
        <v>1148</v>
      </c>
    </row>
    <row r="837" spans="1:16" s="33" customFormat="1">
      <c r="A837" s="32">
        <v>38581</v>
      </c>
      <c r="B837" s="33" t="s">
        <v>1228</v>
      </c>
      <c r="C837" s="33" t="s">
        <v>1232</v>
      </c>
      <c r="D837" s="34">
        <v>5</v>
      </c>
      <c r="E837" s="37">
        <v>70</v>
      </c>
      <c r="F837" s="33" t="s">
        <v>1217</v>
      </c>
      <c r="G837" s="33" t="s">
        <v>1319</v>
      </c>
      <c r="H837" s="34" t="s">
        <v>1402</v>
      </c>
      <c r="J837" s="33" t="s">
        <v>1403</v>
      </c>
      <c r="L837" s="33" t="s">
        <v>1050</v>
      </c>
      <c r="M837" s="33" t="s">
        <v>877</v>
      </c>
      <c r="N837" s="33">
        <v>1</v>
      </c>
      <c r="O837" s="35">
        <v>0.46</v>
      </c>
      <c r="P837" s="34" t="s">
        <v>1149</v>
      </c>
    </row>
    <row r="838" spans="1:16" s="33" customFormat="1">
      <c r="A838" s="32">
        <v>38583</v>
      </c>
      <c r="B838" s="33" t="s">
        <v>1228</v>
      </c>
      <c r="C838" s="33" t="s">
        <v>1232</v>
      </c>
      <c r="D838" s="34">
        <v>11</v>
      </c>
      <c r="E838" s="37">
        <v>76</v>
      </c>
      <c r="F838" s="33" t="s">
        <v>1233</v>
      </c>
      <c r="G838" s="33" t="s">
        <v>1021</v>
      </c>
      <c r="H838" s="33" t="s">
        <v>1402</v>
      </c>
      <c r="J838" s="33" t="s">
        <v>1403</v>
      </c>
      <c r="L838" s="33" t="s">
        <v>1050</v>
      </c>
      <c r="M838" s="33" t="s">
        <v>877</v>
      </c>
      <c r="N838" s="33">
        <v>1</v>
      </c>
      <c r="O838" s="35">
        <v>0.99170000000000003</v>
      </c>
      <c r="P838" s="34" t="s">
        <v>1148</v>
      </c>
    </row>
    <row r="839" spans="1:16" s="33" customFormat="1">
      <c r="A839" s="32">
        <v>38533</v>
      </c>
      <c r="B839" s="33" t="s">
        <v>1224</v>
      </c>
      <c r="C839" s="33" t="s">
        <v>1226</v>
      </c>
      <c r="D839" s="34">
        <v>4</v>
      </c>
      <c r="E839" s="37">
        <v>16</v>
      </c>
      <c r="F839" s="33" t="s">
        <v>845</v>
      </c>
      <c r="G839" s="34" t="s">
        <v>1289</v>
      </c>
      <c r="H839" s="34" t="s">
        <v>1196</v>
      </c>
      <c r="I839" s="33" t="s">
        <v>1673</v>
      </c>
      <c r="J839" s="33" t="s">
        <v>1573</v>
      </c>
      <c r="L839" s="33" t="s">
        <v>1050</v>
      </c>
      <c r="M839" s="33" t="s">
        <v>877</v>
      </c>
      <c r="N839" s="33">
        <v>1</v>
      </c>
      <c r="O839" s="35">
        <v>0.55000000000000004</v>
      </c>
      <c r="P839" s="34" t="s">
        <v>1149</v>
      </c>
    </row>
    <row r="840" spans="1:16" s="33" customFormat="1">
      <c r="A840" s="32">
        <v>38534</v>
      </c>
      <c r="B840" s="33" t="s">
        <v>1224</v>
      </c>
      <c r="C840" s="33" t="s">
        <v>1227</v>
      </c>
      <c r="D840" s="34">
        <v>12</v>
      </c>
      <c r="E840" s="37">
        <v>42</v>
      </c>
      <c r="F840" s="33" t="s">
        <v>951</v>
      </c>
      <c r="G840" s="33" t="s">
        <v>949</v>
      </c>
      <c r="H840" s="33" t="s">
        <v>1206</v>
      </c>
      <c r="I840" s="33" t="s">
        <v>1373</v>
      </c>
      <c r="J840" s="33" t="s">
        <v>1374</v>
      </c>
      <c r="L840" s="34" t="s">
        <v>1050</v>
      </c>
      <c r="M840" s="33" t="s">
        <v>877</v>
      </c>
      <c r="N840" s="33">
        <v>1</v>
      </c>
      <c r="O840" s="35">
        <v>3.7699999999999997E-2</v>
      </c>
      <c r="P840" s="34" t="s">
        <v>1148</v>
      </c>
    </row>
    <row r="841" spans="1:16" s="33" customFormat="1">
      <c r="A841" s="32">
        <v>38585</v>
      </c>
      <c r="B841" s="33" t="s">
        <v>1228</v>
      </c>
      <c r="C841" s="33" t="s">
        <v>1229</v>
      </c>
      <c r="D841" s="34">
        <v>9</v>
      </c>
      <c r="E841" s="37">
        <v>54</v>
      </c>
      <c r="F841" s="33" t="s">
        <v>1207</v>
      </c>
      <c r="G841" s="33" t="s">
        <v>1206</v>
      </c>
      <c r="H841" s="33" t="s">
        <v>1206</v>
      </c>
      <c r="I841" s="33" t="s">
        <v>1373</v>
      </c>
      <c r="J841" s="33" t="s">
        <v>1374</v>
      </c>
      <c r="L841" s="34" t="s">
        <v>1050</v>
      </c>
      <c r="M841" s="33" t="s">
        <v>877</v>
      </c>
      <c r="N841" s="33">
        <v>1</v>
      </c>
      <c r="O841" s="35">
        <v>2.5100000000000001E-2</v>
      </c>
      <c r="P841" s="34" t="s">
        <v>1148</v>
      </c>
    </row>
    <row r="842" spans="1:16" s="33" customFormat="1">
      <c r="A842" s="32">
        <v>38584</v>
      </c>
      <c r="B842" s="33" t="s">
        <v>1228</v>
      </c>
      <c r="C842" s="33" t="s">
        <v>1231</v>
      </c>
      <c r="D842" s="34">
        <v>1</v>
      </c>
      <c r="E842" s="37">
        <v>55</v>
      </c>
      <c r="F842" s="33" t="s">
        <v>976</v>
      </c>
      <c r="G842" s="34" t="s">
        <v>1323</v>
      </c>
      <c r="H842" s="33" t="s">
        <v>1426</v>
      </c>
      <c r="I842" s="33" t="s">
        <v>1661</v>
      </c>
      <c r="J842" s="33" t="s">
        <v>1427</v>
      </c>
      <c r="L842" s="33" t="s">
        <v>1050</v>
      </c>
      <c r="M842" s="33" t="s">
        <v>877</v>
      </c>
      <c r="N842" s="33">
        <v>3</v>
      </c>
      <c r="O842" s="35">
        <v>0.85</v>
      </c>
      <c r="P842" s="34" t="s">
        <v>1149</v>
      </c>
    </row>
    <row r="843" spans="1:16" s="33" customFormat="1">
      <c r="A843" s="32">
        <v>38581</v>
      </c>
      <c r="B843" s="33" t="s">
        <v>1228</v>
      </c>
      <c r="C843" s="33" t="s">
        <v>1232</v>
      </c>
      <c r="D843" s="34">
        <v>1</v>
      </c>
      <c r="E843" s="37">
        <v>66</v>
      </c>
      <c r="F843" s="33" t="s">
        <v>1040</v>
      </c>
      <c r="G843" s="33" t="s">
        <v>1323</v>
      </c>
      <c r="H843" s="33" t="s">
        <v>1426</v>
      </c>
      <c r="I843" s="33" t="s">
        <v>1661</v>
      </c>
      <c r="J843" s="33" t="s">
        <v>1427</v>
      </c>
      <c r="L843" s="33" t="s">
        <v>1050</v>
      </c>
      <c r="M843" s="33" t="s">
        <v>877</v>
      </c>
      <c r="O843" s="35">
        <v>0.93</v>
      </c>
      <c r="P843" s="34" t="s">
        <v>1149</v>
      </c>
    </row>
    <row r="844" spans="1:16" s="33" customFormat="1">
      <c r="A844" s="32">
        <v>38535</v>
      </c>
      <c r="B844" s="33" t="s">
        <v>1224</v>
      </c>
      <c r="C844" s="33" t="s">
        <v>1225</v>
      </c>
      <c r="D844" s="34">
        <v>2</v>
      </c>
      <c r="E844" s="37">
        <v>2</v>
      </c>
      <c r="F844" s="33" t="s">
        <v>1074</v>
      </c>
      <c r="G844" s="33" t="s">
        <v>1032</v>
      </c>
      <c r="H844" s="33" t="s">
        <v>1426</v>
      </c>
      <c r="I844" s="33" t="s">
        <v>1277</v>
      </c>
      <c r="J844" s="33" t="s">
        <v>1427</v>
      </c>
      <c r="L844" s="33" t="s">
        <v>1050</v>
      </c>
      <c r="M844" s="33" t="s">
        <v>877</v>
      </c>
      <c r="N844" s="33">
        <v>4</v>
      </c>
      <c r="O844" s="35">
        <v>0.17199999999999999</v>
      </c>
      <c r="P844" s="34" t="s">
        <v>1148</v>
      </c>
    </row>
    <row r="845" spans="1:16" s="33" customFormat="1">
      <c r="A845" s="32">
        <v>38585</v>
      </c>
      <c r="B845" s="33" t="s">
        <v>1228</v>
      </c>
      <c r="C845" s="33" t="s">
        <v>1229</v>
      </c>
      <c r="D845" s="34">
        <v>5</v>
      </c>
      <c r="E845" s="37">
        <v>50</v>
      </c>
      <c r="F845" s="33" t="s">
        <v>1200</v>
      </c>
      <c r="G845" s="33" t="s">
        <v>1032</v>
      </c>
      <c r="H845" s="33" t="s">
        <v>1426</v>
      </c>
      <c r="I845" s="33" t="s">
        <v>1277</v>
      </c>
      <c r="J845" s="33" t="s">
        <v>1427</v>
      </c>
      <c r="L845" s="33" t="s">
        <v>1050</v>
      </c>
      <c r="M845" s="33" t="s">
        <v>877</v>
      </c>
      <c r="N845" s="33">
        <v>3</v>
      </c>
      <c r="O845" s="35">
        <v>0.13070000000000001</v>
      </c>
      <c r="P845" s="34" t="s">
        <v>1148</v>
      </c>
    </row>
    <row r="846" spans="1:16" s="33" customFormat="1">
      <c r="A846" s="32">
        <v>38535</v>
      </c>
      <c r="B846" s="33" t="s">
        <v>1224</v>
      </c>
      <c r="C846" s="33" t="s">
        <v>1225</v>
      </c>
      <c r="D846" s="34">
        <v>5</v>
      </c>
      <c r="E846" s="37">
        <v>5</v>
      </c>
      <c r="F846" s="33" t="s">
        <v>1089</v>
      </c>
      <c r="G846" s="33" t="s">
        <v>1032</v>
      </c>
      <c r="H846" s="33" t="s">
        <v>1426</v>
      </c>
      <c r="I846" s="33" t="s">
        <v>1544</v>
      </c>
      <c r="J846" s="33" t="s">
        <v>1427</v>
      </c>
      <c r="L846" s="33" t="s">
        <v>1050</v>
      </c>
      <c r="M846" s="33" t="s">
        <v>877</v>
      </c>
      <c r="N846" s="33">
        <v>2</v>
      </c>
      <c r="O846" s="35">
        <v>0.4178</v>
      </c>
      <c r="P846" s="34" t="s">
        <v>1148</v>
      </c>
    </row>
    <row r="847" spans="1:16" s="33" customFormat="1">
      <c r="A847" s="32">
        <v>38585</v>
      </c>
      <c r="B847" s="33" t="s">
        <v>1228</v>
      </c>
      <c r="C847" s="33" t="s">
        <v>1229</v>
      </c>
      <c r="D847" s="34">
        <v>7</v>
      </c>
      <c r="E847" s="37">
        <v>52</v>
      </c>
      <c r="F847" s="33" t="s">
        <v>1198</v>
      </c>
      <c r="G847" s="34" t="s">
        <v>1315</v>
      </c>
      <c r="H847" s="33" t="s">
        <v>1426</v>
      </c>
      <c r="I847" s="33" t="s">
        <v>1544</v>
      </c>
      <c r="J847" s="33" t="s">
        <v>1427</v>
      </c>
      <c r="L847" s="33" t="s">
        <v>1050</v>
      </c>
      <c r="M847" s="33" t="s">
        <v>877</v>
      </c>
      <c r="N847" s="33">
        <v>1</v>
      </c>
      <c r="O847" s="35">
        <v>6.91</v>
      </c>
      <c r="P847" s="34" t="s">
        <v>1149</v>
      </c>
    </row>
    <row r="848" spans="1:16" s="33" customFormat="1">
      <c r="A848" s="32">
        <v>38585</v>
      </c>
      <c r="B848" s="33" t="s">
        <v>1228</v>
      </c>
      <c r="C848" s="33" t="s">
        <v>1229</v>
      </c>
      <c r="D848" s="34">
        <v>8</v>
      </c>
      <c r="E848" s="37">
        <v>53</v>
      </c>
      <c r="F848" s="33" t="s">
        <v>1202</v>
      </c>
      <c r="G848" s="33" t="s">
        <v>1032</v>
      </c>
      <c r="H848" s="33" t="s">
        <v>1426</v>
      </c>
      <c r="I848" s="33" t="s">
        <v>1544</v>
      </c>
      <c r="J848" s="33" t="s">
        <v>1427</v>
      </c>
      <c r="L848" s="33" t="s">
        <v>1050</v>
      </c>
      <c r="M848" s="33" t="s">
        <v>877</v>
      </c>
      <c r="N848" s="33">
        <v>2</v>
      </c>
      <c r="O848" s="35">
        <v>1.5993999999999997</v>
      </c>
      <c r="P848" s="34" t="s">
        <v>1148</v>
      </c>
    </row>
    <row r="849" spans="1:16" s="33" customFormat="1">
      <c r="A849" s="32">
        <v>38584</v>
      </c>
      <c r="B849" s="33" t="s">
        <v>1228</v>
      </c>
      <c r="C849" s="33" t="s">
        <v>1231</v>
      </c>
      <c r="D849" s="34">
        <v>2</v>
      </c>
      <c r="E849" s="37">
        <v>56</v>
      </c>
      <c r="F849" s="33" t="s">
        <v>1188</v>
      </c>
      <c r="G849" s="33" t="s">
        <v>1315</v>
      </c>
      <c r="H849" s="33" t="s">
        <v>1426</v>
      </c>
      <c r="I849" s="33" t="s">
        <v>1544</v>
      </c>
      <c r="J849" s="33" t="s">
        <v>1427</v>
      </c>
      <c r="L849" s="33" t="s">
        <v>1050</v>
      </c>
      <c r="M849" s="33" t="s">
        <v>877</v>
      </c>
      <c r="N849" s="33">
        <v>6</v>
      </c>
      <c r="O849" s="35">
        <v>3.16</v>
      </c>
      <c r="P849" s="34" t="s">
        <v>1149</v>
      </c>
    </row>
    <row r="850" spans="1:16" s="33" customFormat="1">
      <c r="A850" s="32">
        <v>38584</v>
      </c>
      <c r="B850" s="33" t="s">
        <v>1228</v>
      </c>
      <c r="C850" s="33" t="s">
        <v>1231</v>
      </c>
      <c r="D850" s="34">
        <v>3</v>
      </c>
      <c r="E850" s="37">
        <v>57</v>
      </c>
      <c r="F850" s="33" t="s">
        <v>1182</v>
      </c>
      <c r="G850" s="33" t="s">
        <v>1315</v>
      </c>
      <c r="H850" s="33" t="s">
        <v>1426</v>
      </c>
      <c r="I850" s="33" t="s">
        <v>1544</v>
      </c>
      <c r="J850" s="33" t="s">
        <v>1427</v>
      </c>
      <c r="L850" s="33" t="s">
        <v>1050</v>
      </c>
      <c r="M850" s="33" t="s">
        <v>877</v>
      </c>
      <c r="N850" s="33">
        <v>1</v>
      </c>
      <c r="O850" s="35">
        <v>0.31</v>
      </c>
      <c r="P850" s="34" t="s">
        <v>1149</v>
      </c>
    </row>
    <row r="851" spans="1:16" s="33" customFormat="1">
      <c r="A851" s="32">
        <v>38586</v>
      </c>
      <c r="B851" s="33" t="s">
        <v>1228</v>
      </c>
      <c r="C851" s="33" t="s">
        <v>1231</v>
      </c>
      <c r="D851" s="34">
        <v>9</v>
      </c>
      <c r="E851" s="37">
        <v>63</v>
      </c>
      <c r="F851" s="33" t="s">
        <v>1181</v>
      </c>
      <c r="G851" s="33" t="s">
        <v>1315</v>
      </c>
      <c r="H851" s="33" t="s">
        <v>1426</v>
      </c>
      <c r="I851" s="33" t="s">
        <v>1544</v>
      </c>
      <c r="J851" s="33" t="s">
        <v>1427</v>
      </c>
      <c r="L851" s="33" t="s">
        <v>1050</v>
      </c>
      <c r="M851" s="33" t="s">
        <v>877</v>
      </c>
      <c r="N851" s="33">
        <v>1</v>
      </c>
      <c r="O851" s="35">
        <v>0.13</v>
      </c>
      <c r="P851" s="34" t="s">
        <v>1149</v>
      </c>
    </row>
    <row r="852" spans="1:16" s="33" customFormat="1">
      <c r="A852" s="32">
        <v>38583</v>
      </c>
      <c r="B852" s="33" t="s">
        <v>1228</v>
      </c>
      <c r="C852" s="33" t="s">
        <v>1232</v>
      </c>
      <c r="D852" s="34">
        <v>8</v>
      </c>
      <c r="E852" s="37">
        <v>72</v>
      </c>
      <c r="F852" s="33" t="s">
        <v>1044</v>
      </c>
      <c r="G852" s="33" t="s">
        <v>1315</v>
      </c>
      <c r="H852" s="33" t="s">
        <v>1426</v>
      </c>
      <c r="I852" s="33" t="s">
        <v>1544</v>
      </c>
      <c r="J852" s="33" t="s">
        <v>1427</v>
      </c>
      <c r="L852" s="33" t="s">
        <v>1050</v>
      </c>
      <c r="M852" s="33" t="s">
        <v>877</v>
      </c>
      <c r="N852" s="33">
        <v>1</v>
      </c>
      <c r="O852" s="35">
        <v>4.87</v>
      </c>
      <c r="P852" s="34" t="s">
        <v>1149</v>
      </c>
    </row>
    <row r="853" spans="1:16" s="33" customFormat="1">
      <c r="A853" s="32">
        <v>38535</v>
      </c>
      <c r="B853" s="33" t="s">
        <v>1224</v>
      </c>
      <c r="C853" s="33" t="s">
        <v>1225</v>
      </c>
      <c r="D853" s="34">
        <v>1</v>
      </c>
      <c r="E853" s="37">
        <v>1</v>
      </c>
      <c r="F853" s="33" t="s">
        <v>888</v>
      </c>
      <c r="G853" s="33" t="s">
        <v>1032</v>
      </c>
      <c r="H853" s="33" t="s">
        <v>1426</v>
      </c>
      <c r="J853" s="33" t="s">
        <v>1427</v>
      </c>
      <c r="L853" s="33" t="s">
        <v>1050</v>
      </c>
      <c r="M853" s="33" t="s">
        <v>877</v>
      </c>
      <c r="N853" s="33">
        <v>1</v>
      </c>
      <c r="O853" s="35">
        <v>6.7799999999999999E-2</v>
      </c>
      <c r="P853" s="34" t="s">
        <v>1148</v>
      </c>
    </row>
    <row r="854" spans="1:16" s="33" customFormat="1">
      <c r="A854" s="32">
        <v>38535</v>
      </c>
      <c r="B854" s="33" t="s">
        <v>1224</v>
      </c>
      <c r="C854" s="33" t="s">
        <v>1225</v>
      </c>
      <c r="D854" s="34">
        <v>4</v>
      </c>
      <c r="E854" s="37">
        <v>4</v>
      </c>
      <c r="F854" s="33" t="s">
        <v>845</v>
      </c>
      <c r="G854" s="33" t="s">
        <v>1032</v>
      </c>
      <c r="H854" s="33" t="s">
        <v>1426</v>
      </c>
      <c r="J854" s="33" t="s">
        <v>1427</v>
      </c>
      <c r="L854" s="33" t="s">
        <v>1050</v>
      </c>
      <c r="M854" s="33" t="s">
        <v>877</v>
      </c>
      <c r="N854" s="33">
        <v>1</v>
      </c>
      <c r="O854" s="35">
        <v>4.1200000000000001E-2</v>
      </c>
      <c r="P854" s="34" t="s">
        <v>1148</v>
      </c>
    </row>
    <row r="855" spans="1:16" s="33" customFormat="1">
      <c r="A855" s="32">
        <v>38535</v>
      </c>
      <c r="B855" s="33" t="s">
        <v>1224</v>
      </c>
      <c r="C855" s="33" t="s">
        <v>1225</v>
      </c>
      <c r="D855" s="34">
        <v>6</v>
      </c>
      <c r="E855" s="37">
        <v>6</v>
      </c>
      <c r="F855" s="33" t="s">
        <v>1091</v>
      </c>
      <c r="G855" s="33" t="s">
        <v>1032</v>
      </c>
      <c r="H855" s="33" t="s">
        <v>1426</v>
      </c>
      <c r="J855" s="33" t="s">
        <v>1427</v>
      </c>
      <c r="L855" s="33" t="s">
        <v>1050</v>
      </c>
      <c r="M855" s="33" t="s">
        <v>877</v>
      </c>
      <c r="N855" s="33">
        <v>3</v>
      </c>
      <c r="O855" s="35">
        <v>4.4499999999999998E-2</v>
      </c>
      <c r="P855" s="34" t="s">
        <v>1148</v>
      </c>
    </row>
    <row r="856" spans="1:16" s="33" customFormat="1">
      <c r="A856" s="32">
        <v>38532</v>
      </c>
      <c r="B856" s="33" t="s">
        <v>1224</v>
      </c>
      <c r="C856" s="33" t="s">
        <v>1226</v>
      </c>
      <c r="D856" s="34">
        <v>1</v>
      </c>
      <c r="E856" s="37">
        <v>13</v>
      </c>
      <c r="F856" s="33" t="s">
        <v>888</v>
      </c>
      <c r="G856" s="33" t="s">
        <v>1032</v>
      </c>
      <c r="H856" s="33" t="s">
        <v>1426</v>
      </c>
      <c r="J856" s="33" t="s">
        <v>1427</v>
      </c>
      <c r="L856" s="33" t="s">
        <v>1050</v>
      </c>
      <c r="M856" s="33" t="s">
        <v>877</v>
      </c>
      <c r="N856" s="33">
        <v>3</v>
      </c>
      <c r="O856" s="35">
        <v>0.1457</v>
      </c>
      <c r="P856" s="34" t="s">
        <v>1148</v>
      </c>
    </row>
    <row r="857" spans="1:16" s="33" customFormat="1">
      <c r="A857" s="32">
        <v>38532</v>
      </c>
      <c r="B857" s="33" t="s">
        <v>1224</v>
      </c>
      <c r="C857" s="33" t="s">
        <v>1226</v>
      </c>
      <c r="D857" s="34">
        <v>2</v>
      </c>
      <c r="E857" s="37">
        <v>14</v>
      </c>
      <c r="F857" s="33" t="s">
        <v>1074</v>
      </c>
      <c r="G857" s="33" t="s">
        <v>1032</v>
      </c>
      <c r="H857" s="33" t="s">
        <v>1426</v>
      </c>
      <c r="J857" s="33" t="s">
        <v>1427</v>
      </c>
      <c r="L857" s="33" t="s">
        <v>1050</v>
      </c>
      <c r="M857" s="33" t="s">
        <v>877</v>
      </c>
      <c r="N857" s="33">
        <v>3</v>
      </c>
      <c r="O857" s="35">
        <v>2.5399999999999999E-2</v>
      </c>
      <c r="P857" s="34" t="s">
        <v>1148</v>
      </c>
    </row>
    <row r="858" spans="1:16" s="33" customFormat="1">
      <c r="A858" s="32">
        <v>38533</v>
      </c>
      <c r="B858" s="33" t="s">
        <v>1224</v>
      </c>
      <c r="C858" s="33" t="s">
        <v>1226</v>
      </c>
      <c r="D858" s="34">
        <v>4</v>
      </c>
      <c r="E858" s="37">
        <v>16</v>
      </c>
      <c r="F858" s="33" t="s">
        <v>845</v>
      </c>
      <c r="G858" s="33" t="s">
        <v>1032</v>
      </c>
      <c r="H858" s="33" t="s">
        <v>1426</v>
      </c>
      <c r="J858" s="33" t="s">
        <v>1427</v>
      </c>
      <c r="L858" s="33" t="s">
        <v>1050</v>
      </c>
      <c r="M858" s="33" t="s">
        <v>877</v>
      </c>
      <c r="N858" s="33">
        <v>15</v>
      </c>
      <c r="O858" s="35">
        <v>0.57110000000000005</v>
      </c>
      <c r="P858" s="34" t="s">
        <v>1148</v>
      </c>
    </row>
    <row r="859" spans="1:16" s="33" customFormat="1">
      <c r="A859" s="32">
        <v>38534</v>
      </c>
      <c r="B859" s="33" t="s">
        <v>1224</v>
      </c>
      <c r="C859" s="33" t="s">
        <v>1227</v>
      </c>
      <c r="D859" s="34">
        <v>2</v>
      </c>
      <c r="E859" s="37">
        <v>32</v>
      </c>
      <c r="F859" s="33" t="s">
        <v>1074</v>
      </c>
      <c r="G859" s="33" t="s">
        <v>1032</v>
      </c>
      <c r="H859" s="33" t="s">
        <v>1426</v>
      </c>
      <c r="J859" s="33" t="s">
        <v>1427</v>
      </c>
      <c r="L859" s="33" t="s">
        <v>1050</v>
      </c>
      <c r="M859" s="33" t="s">
        <v>877</v>
      </c>
      <c r="N859" s="33">
        <v>1</v>
      </c>
      <c r="O859" s="35">
        <v>4.7000000000000002E-3</v>
      </c>
      <c r="P859" s="34" t="s">
        <v>1148</v>
      </c>
    </row>
    <row r="860" spans="1:16" s="33" customFormat="1">
      <c r="A860" s="32">
        <v>38534</v>
      </c>
      <c r="B860" s="33" t="s">
        <v>1224</v>
      </c>
      <c r="C860" s="33" t="s">
        <v>1227</v>
      </c>
      <c r="D860" s="34">
        <v>9</v>
      </c>
      <c r="E860" s="37">
        <v>39</v>
      </c>
      <c r="F860" s="33" t="s">
        <v>1134</v>
      </c>
      <c r="G860" s="33" t="s">
        <v>1032</v>
      </c>
      <c r="H860" s="33" t="s">
        <v>1426</v>
      </c>
      <c r="J860" s="33" t="s">
        <v>1427</v>
      </c>
      <c r="L860" s="33" t="s">
        <v>1050</v>
      </c>
      <c r="M860" s="33" t="s">
        <v>877</v>
      </c>
      <c r="N860" s="33">
        <v>1</v>
      </c>
      <c r="O860" s="35">
        <v>0</v>
      </c>
      <c r="P860" s="34" t="s">
        <v>1148</v>
      </c>
    </row>
    <row r="861" spans="1:16" s="33" customFormat="1">
      <c r="A861" s="32">
        <v>38534</v>
      </c>
      <c r="B861" s="33" t="s">
        <v>1224</v>
      </c>
      <c r="C861" s="33" t="s">
        <v>1227</v>
      </c>
      <c r="D861" s="34">
        <v>12</v>
      </c>
      <c r="E861" s="37">
        <v>42</v>
      </c>
      <c r="F861" s="33" t="s">
        <v>951</v>
      </c>
      <c r="G861" s="33" t="s">
        <v>1032</v>
      </c>
      <c r="H861" s="33" t="s">
        <v>1426</v>
      </c>
      <c r="J861" s="33" t="s">
        <v>1427</v>
      </c>
      <c r="L861" s="33" t="s">
        <v>1050</v>
      </c>
      <c r="M861" s="33" t="s">
        <v>877</v>
      </c>
      <c r="N861" s="33">
        <v>6</v>
      </c>
      <c r="O861" s="35">
        <v>0.66490000000000005</v>
      </c>
      <c r="P861" s="34" t="s">
        <v>1148</v>
      </c>
    </row>
    <row r="862" spans="1:16" s="33" customFormat="1">
      <c r="A862" s="32">
        <v>38534</v>
      </c>
      <c r="B862" s="33" t="s">
        <v>1224</v>
      </c>
      <c r="C862" s="33" t="s">
        <v>1227</v>
      </c>
      <c r="D862" s="34">
        <v>13</v>
      </c>
      <c r="E862" s="37">
        <v>43</v>
      </c>
      <c r="F862" s="33" t="s">
        <v>954</v>
      </c>
      <c r="G862" s="33" t="s">
        <v>1032</v>
      </c>
      <c r="H862" s="33" t="s">
        <v>1426</v>
      </c>
      <c r="J862" s="33" t="s">
        <v>1427</v>
      </c>
      <c r="L862" s="33" t="s">
        <v>1050</v>
      </c>
      <c r="M862" s="33" t="s">
        <v>877</v>
      </c>
      <c r="N862" s="33">
        <v>1</v>
      </c>
      <c r="O862" s="35">
        <v>0.19539999999999999</v>
      </c>
      <c r="P862" s="34" t="s">
        <v>1148</v>
      </c>
    </row>
    <row r="863" spans="1:16" s="33" customFormat="1">
      <c r="A863" s="32">
        <v>38583</v>
      </c>
      <c r="B863" s="33" t="s">
        <v>1228</v>
      </c>
      <c r="C863" s="33" t="s">
        <v>1229</v>
      </c>
      <c r="D863" s="34">
        <v>2</v>
      </c>
      <c r="E863" s="37">
        <v>47</v>
      </c>
      <c r="F863" s="33" t="s">
        <v>1230</v>
      </c>
      <c r="G863" s="33" t="s">
        <v>1032</v>
      </c>
      <c r="H863" s="33" t="s">
        <v>1426</v>
      </c>
      <c r="J863" s="33" t="s">
        <v>1427</v>
      </c>
      <c r="L863" s="33" t="s">
        <v>1050</v>
      </c>
      <c r="M863" s="33" t="s">
        <v>877</v>
      </c>
      <c r="N863" s="33">
        <v>8</v>
      </c>
      <c r="O863" s="35">
        <v>0.21379999999999999</v>
      </c>
      <c r="P863" s="34" t="s">
        <v>1148</v>
      </c>
    </row>
    <row r="864" spans="1:16" s="33" customFormat="1">
      <c r="A864" s="32">
        <v>38585</v>
      </c>
      <c r="B864" s="33" t="s">
        <v>1228</v>
      </c>
      <c r="C864" s="33" t="s">
        <v>1229</v>
      </c>
      <c r="D864" s="34">
        <v>6</v>
      </c>
      <c r="E864" s="37">
        <v>51</v>
      </c>
      <c r="F864" s="33" t="s">
        <v>1194</v>
      </c>
      <c r="G864" s="33" t="s">
        <v>1032</v>
      </c>
      <c r="H864" s="33" t="s">
        <v>1426</v>
      </c>
      <c r="J864" s="33" t="s">
        <v>1427</v>
      </c>
      <c r="L864" s="33" t="s">
        <v>1050</v>
      </c>
      <c r="M864" s="33" t="s">
        <v>877</v>
      </c>
      <c r="N864" s="33">
        <v>1</v>
      </c>
      <c r="O864" s="35">
        <v>1.089999999999991E-2</v>
      </c>
      <c r="P864" s="34" t="s">
        <v>1148</v>
      </c>
    </row>
    <row r="865" spans="1:18" s="33" customFormat="1">
      <c r="A865" s="32">
        <v>38585</v>
      </c>
      <c r="B865" s="33" t="s">
        <v>1228</v>
      </c>
      <c r="C865" s="33" t="s">
        <v>1229</v>
      </c>
      <c r="D865" s="34">
        <v>7</v>
      </c>
      <c r="E865" s="37">
        <v>52</v>
      </c>
      <c r="F865" s="33" t="s">
        <v>1198</v>
      </c>
      <c r="G865" s="33" t="s">
        <v>1032</v>
      </c>
      <c r="H865" s="33" t="s">
        <v>1426</v>
      </c>
      <c r="J865" s="33" t="s">
        <v>1427</v>
      </c>
      <c r="L865" s="33" t="s">
        <v>1050</v>
      </c>
      <c r="M865" s="33" t="s">
        <v>877</v>
      </c>
      <c r="N865" s="33">
        <v>2</v>
      </c>
      <c r="O865" s="35">
        <v>0</v>
      </c>
      <c r="P865" s="34" t="s">
        <v>1148</v>
      </c>
    </row>
    <row r="866" spans="1:18" s="33" customFormat="1">
      <c r="A866" s="32">
        <v>38585</v>
      </c>
      <c r="B866" s="33" t="s">
        <v>1228</v>
      </c>
      <c r="C866" s="33" t="s">
        <v>1229</v>
      </c>
      <c r="D866" s="34">
        <v>9</v>
      </c>
      <c r="E866" s="37">
        <v>54</v>
      </c>
      <c r="F866" s="33" t="s">
        <v>1207</v>
      </c>
      <c r="G866" s="33" t="s">
        <v>1032</v>
      </c>
      <c r="H866" s="33" t="s">
        <v>1426</v>
      </c>
      <c r="J866" s="33" t="s">
        <v>1427</v>
      </c>
      <c r="L866" s="33" t="s">
        <v>1050</v>
      </c>
      <c r="M866" s="33" t="s">
        <v>877</v>
      </c>
      <c r="N866" s="33">
        <v>15</v>
      </c>
      <c r="O866" s="35">
        <v>0.9758</v>
      </c>
      <c r="P866" s="34" t="s">
        <v>1148</v>
      </c>
    </row>
    <row r="867" spans="1:18" s="33" customFormat="1">
      <c r="A867" s="32">
        <v>38584</v>
      </c>
      <c r="B867" s="33" t="s">
        <v>1228</v>
      </c>
      <c r="C867" s="33" t="s">
        <v>1231</v>
      </c>
      <c r="D867" s="34">
        <v>1</v>
      </c>
      <c r="E867" s="37">
        <v>55</v>
      </c>
      <c r="F867" s="33" t="s">
        <v>976</v>
      </c>
      <c r="G867" s="33" t="s">
        <v>1032</v>
      </c>
      <c r="H867" s="33" t="s">
        <v>1426</v>
      </c>
      <c r="J867" s="33" t="s">
        <v>1427</v>
      </c>
      <c r="L867" s="33" t="s">
        <v>1050</v>
      </c>
      <c r="M867" s="33" t="s">
        <v>877</v>
      </c>
      <c r="N867" s="33">
        <v>4</v>
      </c>
      <c r="O867" s="35">
        <v>0.1326</v>
      </c>
      <c r="P867" s="34" t="s">
        <v>1148</v>
      </c>
    </row>
    <row r="868" spans="1:18" s="33" customFormat="1">
      <c r="A868" s="32">
        <v>38584</v>
      </c>
      <c r="B868" s="33" t="s">
        <v>1228</v>
      </c>
      <c r="C868" s="33" t="s">
        <v>1231</v>
      </c>
      <c r="D868" s="34">
        <v>2</v>
      </c>
      <c r="E868" s="37">
        <v>56</v>
      </c>
      <c r="F868" s="33" t="s">
        <v>1188</v>
      </c>
      <c r="G868" s="33" t="s">
        <v>1032</v>
      </c>
      <c r="H868" s="33" t="s">
        <v>1426</v>
      </c>
      <c r="J868" s="33" t="s">
        <v>1427</v>
      </c>
      <c r="L868" s="33" t="s">
        <v>1050</v>
      </c>
      <c r="M868" s="33" t="s">
        <v>877</v>
      </c>
      <c r="N868" s="33">
        <v>12</v>
      </c>
      <c r="O868" s="35">
        <v>0.90549999999999997</v>
      </c>
      <c r="P868" s="34" t="s">
        <v>1148</v>
      </c>
    </row>
    <row r="869" spans="1:18" s="33" customFormat="1">
      <c r="A869" s="32">
        <v>38584</v>
      </c>
      <c r="B869" s="33" t="s">
        <v>1228</v>
      </c>
      <c r="C869" s="33" t="s">
        <v>1231</v>
      </c>
      <c r="D869" s="34">
        <v>3</v>
      </c>
      <c r="E869" s="37">
        <v>57</v>
      </c>
      <c r="F869" s="33" t="s">
        <v>1182</v>
      </c>
      <c r="G869" s="33" t="s">
        <v>1032</v>
      </c>
      <c r="H869" s="33" t="s">
        <v>1426</v>
      </c>
      <c r="J869" s="33" t="s">
        <v>1427</v>
      </c>
      <c r="L869" s="33" t="s">
        <v>1050</v>
      </c>
      <c r="M869" s="33" t="s">
        <v>877</v>
      </c>
      <c r="N869" s="33">
        <v>4</v>
      </c>
      <c r="O869" s="35">
        <v>3.2300000000000002E-2</v>
      </c>
      <c r="P869" s="34" t="s">
        <v>1148</v>
      </c>
    </row>
    <row r="870" spans="1:18" s="33" customFormat="1">
      <c r="A870" s="32">
        <v>38586</v>
      </c>
      <c r="B870" s="33" t="s">
        <v>1228</v>
      </c>
      <c r="C870" s="33" t="s">
        <v>1231</v>
      </c>
      <c r="D870" s="34">
        <v>9</v>
      </c>
      <c r="E870" s="37">
        <v>63</v>
      </c>
      <c r="F870" s="33" t="s">
        <v>1181</v>
      </c>
      <c r="G870" s="33" t="s">
        <v>1032</v>
      </c>
      <c r="H870" s="33" t="s">
        <v>1426</v>
      </c>
      <c r="J870" s="33" t="s">
        <v>1427</v>
      </c>
      <c r="L870" s="33" t="s">
        <v>1050</v>
      </c>
      <c r="M870" s="33" t="s">
        <v>877</v>
      </c>
      <c r="N870" s="33">
        <v>30</v>
      </c>
      <c r="O870" s="35">
        <v>0.86460000000000004</v>
      </c>
      <c r="P870" s="34" t="s">
        <v>1148</v>
      </c>
    </row>
    <row r="871" spans="1:18" s="33" customFormat="1">
      <c r="A871" s="32">
        <v>38581</v>
      </c>
      <c r="B871" s="33" t="s">
        <v>1228</v>
      </c>
      <c r="C871" s="33" t="s">
        <v>1232</v>
      </c>
      <c r="D871" s="34">
        <v>4</v>
      </c>
      <c r="E871" s="37">
        <v>69</v>
      </c>
      <c r="F871" s="33" t="s">
        <v>1222</v>
      </c>
      <c r="G871" s="33" t="s">
        <v>1032</v>
      </c>
      <c r="H871" s="33" t="s">
        <v>1426</v>
      </c>
      <c r="J871" s="33" t="s">
        <v>1427</v>
      </c>
      <c r="L871" s="33" t="s">
        <v>1050</v>
      </c>
      <c r="M871" s="33" t="s">
        <v>877</v>
      </c>
      <c r="N871" s="33">
        <v>4</v>
      </c>
      <c r="O871" s="35">
        <v>0.1186</v>
      </c>
      <c r="P871" s="34" t="s">
        <v>1148</v>
      </c>
    </row>
    <row r="872" spans="1:18" s="33" customFormat="1">
      <c r="A872" s="32">
        <v>38581</v>
      </c>
      <c r="B872" s="33" t="s">
        <v>1228</v>
      </c>
      <c r="C872" s="33" t="s">
        <v>1232</v>
      </c>
      <c r="D872" s="34">
        <v>5</v>
      </c>
      <c r="E872" s="37">
        <v>70</v>
      </c>
      <c r="F872" s="33" t="s">
        <v>1217</v>
      </c>
      <c r="G872" s="33" t="s">
        <v>1032</v>
      </c>
      <c r="H872" s="33" t="s">
        <v>1426</v>
      </c>
      <c r="J872" s="33" t="s">
        <v>1427</v>
      </c>
      <c r="L872" s="33" t="s">
        <v>1050</v>
      </c>
      <c r="M872" s="33" t="s">
        <v>877</v>
      </c>
      <c r="N872" s="33">
        <v>3</v>
      </c>
      <c r="O872" s="35">
        <v>6.1100000000000002E-2</v>
      </c>
      <c r="P872" s="34" t="s">
        <v>1148</v>
      </c>
    </row>
    <row r="873" spans="1:18" s="33" customFormat="1">
      <c r="A873" s="32">
        <v>38581</v>
      </c>
      <c r="B873" s="33" t="s">
        <v>1228</v>
      </c>
      <c r="C873" s="33" t="s">
        <v>1232</v>
      </c>
      <c r="D873" s="34">
        <v>6</v>
      </c>
      <c r="E873" s="37">
        <v>71</v>
      </c>
      <c r="F873" s="33" t="s">
        <v>1220</v>
      </c>
      <c r="G873" s="33" t="s">
        <v>1032</v>
      </c>
      <c r="H873" s="33" t="s">
        <v>1426</v>
      </c>
      <c r="J873" s="33" t="s">
        <v>1427</v>
      </c>
      <c r="L873" s="33" t="s">
        <v>1050</v>
      </c>
      <c r="M873" s="33" t="s">
        <v>877</v>
      </c>
      <c r="N873" s="33">
        <v>4</v>
      </c>
      <c r="O873" s="35">
        <v>4.8800000000000003E-2</v>
      </c>
      <c r="P873" s="34" t="s">
        <v>1148</v>
      </c>
    </row>
    <row r="874" spans="1:18" s="33" customFormat="1">
      <c r="A874" s="32">
        <v>38583</v>
      </c>
      <c r="B874" s="33" t="s">
        <v>1228</v>
      </c>
      <c r="C874" s="33" t="s">
        <v>1232</v>
      </c>
      <c r="D874" s="34">
        <v>11</v>
      </c>
      <c r="E874" s="37">
        <v>76</v>
      </c>
      <c r="F874" s="33" t="s">
        <v>1233</v>
      </c>
      <c r="G874" s="33" t="s">
        <v>1032</v>
      </c>
      <c r="H874" s="33" t="s">
        <v>1426</v>
      </c>
      <c r="J874" s="33" t="s">
        <v>1427</v>
      </c>
      <c r="L874" s="33" t="s">
        <v>1050</v>
      </c>
      <c r="M874" s="33" t="s">
        <v>877</v>
      </c>
      <c r="N874" s="33">
        <v>4</v>
      </c>
      <c r="O874" s="35">
        <v>7.5899999999999995E-2</v>
      </c>
      <c r="P874" s="34" t="s">
        <v>1148</v>
      </c>
    </row>
    <row r="875" spans="1:18" s="33" customFormat="1">
      <c r="A875" s="32">
        <v>38583</v>
      </c>
      <c r="B875" s="33" t="s">
        <v>1228</v>
      </c>
      <c r="C875" s="33" t="s">
        <v>1232</v>
      </c>
      <c r="D875" s="34">
        <v>12</v>
      </c>
      <c r="E875" s="37">
        <v>77</v>
      </c>
      <c r="F875" s="33" t="s">
        <v>1234</v>
      </c>
      <c r="G875" s="33" t="s">
        <v>1032</v>
      </c>
      <c r="H875" s="33" t="s">
        <v>1426</v>
      </c>
      <c r="J875" s="33" t="s">
        <v>1427</v>
      </c>
      <c r="L875" s="33" t="s">
        <v>1050</v>
      </c>
      <c r="M875" s="33" t="s">
        <v>877</v>
      </c>
      <c r="N875" s="33">
        <v>11</v>
      </c>
      <c r="O875" s="35">
        <v>0.92749999999999999</v>
      </c>
      <c r="P875" s="34" t="s">
        <v>1148</v>
      </c>
    </row>
    <row r="876" spans="1:18" s="33" customFormat="1">
      <c r="A876" s="32">
        <v>38583</v>
      </c>
      <c r="B876" s="33" t="s">
        <v>1228</v>
      </c>
      <c r="C876" s="33" t="s">
        <v>1232</v>
      </c>
      <c r="D876" s="34">
        <v>13</v>
      </c>
      <c r="E876" s="37">
        <v>78</v>
      </c>
      <c r="F876" s="33" t="s">
        <v>1235</v>
      </c>
      <c r="G876" s="33" t="s">
        <v>1032</v>
      </c>
      <c r="H876" s="33" t="s">
        <v>1426</v>
      </c>
      <c r="J876" s="33" t="s">
        <v>1427</v>
      </c>
      <c r="L876" s="33" t="s">
        <v>1050</v>
      </c>
      <c r="M876" s="33" t="s">
        <v>877</v>
      </c>
      <c r="N876" s="33">
        <v>13</v>
      </c>
      <c r="O876" s="35">
        <v>0.37530000000000002</v>
      </c>
      <c r="P876" s="34" t="s">
        <v>1148</v>
      </c>
    </row>
    <row r="877" spans="1:18" s="33" customFormat="1">
      <c r="A877" s="32">
        <v>38532</v>
      </c>
      <c r="B877" s="33" t="s">
        <v>1224</v>
      </c>
      <c r="C877" s="33" t="s">
        <v>1226</v>
      </c>
      <c r="D877" s="34">
        <v>2</v>
      </c>
      <c r="E877" s="37">
        <v>14</v>
      </c>
      <c r="F877" s="33" t="s">
        <v>1074</v>
      </c>
      <c r="G877" s="34" t="s">
        <v>1283</v>
      </c>
      <c r="H877" s="34" t="s">
        <v>1608</v>
      </c>
      <c r="I877" s="33" t="s">
        <v>1609</v>
      </c>
      <c r="J877" s="33" t="s">
        <v>1610</v>
      </c>
      <c r="L877" s="33" t="s">
        <v>1050</v>
      </c>
      <c r="M877" s="33" t="s">
        <v>877</v>
      </c>
      <c r="N877" s="33">
        <v>1</v>
      </c>
      <c r="O877" s="35">
        <v>20.059999999999999</v>
      </c>
      <c r="P877" s="34" t="s">
        <v>1149</v>
      </c>
    </row>
    <row r="878" spans="1:18" s="33" customFormat="1">
      <c r="A878" s="32">
        <v>38532</v>
      </c>
      <c r="B878" s="33" t="s">
        <v>1224</v>
      </c>
      <c r="C878" s="33" t="s">
        <v>1226</v>
      </c>
      <c r="D878" s="34">
        <v>2</v>
      </c>
      <c r="E878" s="37">
        <v>14</v>
      </c>
      <c r="F878" s="33" t="s">
        <v>1074</v>
      </c>
      <c r="G878" s="33" t="s">
        <v>1283</v>
      </c>
      <c r="H878" s="34" t="s">
        <v>1608</v>
      </c>
      <c r="I878" s="33" t="s">
        <v>1609</v>
      </c>
      <c r="J878" s="33" t="s">
        <v>1610</v>
      </c>
      <c r="L878" s="33" t="s">
        <v>1050</v>
      </c>
      <c r="M878" s="33" t="s">
        <v>877</v>
      </c>
      <c r="N878" s="33">
        <v>3</v>
      </c>
      <c r="O878" s="35">
        <v>3.4</v>
      </c>
      <c r="P878" s="34" t="s">
        <v>1149</v>
      </c>
      <c r="Q878" s="33">
        <f>SUM(N877:N878)</f>
        <v>4</v>
      </c>
      <c r="R878" s="35">
        <f>SUM(O877:O878)</f>
        <v>23.459999999999997</v>
      </c>
    </row>
    <row r="879" spans="1:18" s="33" customFormat="1">
      <c r="A879" s="32">
        <v>38532</v>
      </c>
      <c r="B879" s="33" t="s">
        <v>1224</v>
      </c>
      <c r="C879" s="33" t="s">
        <v>1226</v>
      </c>
      <c r="D879" s="34">
        <v>3</v>
      </c>
      <c r="E879" s="37">
        <v>15</v>
      </c>
      <c r="F879" s="33" t="s">
        <v>1073</v>
      </c>
      <c r="G879" s="33" t="s">
        <v>1283</v>
      </c>
      <c r="H879" s="34" t="s">
        <v>1608</v>
      </c>
      <c r="I879" s="34" t="s">
        <v>1609</v>
      </c>
      <c r="J879" s="33" t="s">
        <v>1610</v>
      </c>
      <c r="L879" s="33" t="s">
        <v>1050</v>
      </c>
      <c r="M879" s="33" t="s">
        <v>877</v>
      </c>
      <c r="N879" s="33">
        <v>1</v>
      </c>
      <c r="O879" s="35">
        <v>10.02</v>
      </c>
      <c r="P879" s="34" t="s">
        <v>1149</v>
      </c>
    </row>
    <row r="880" spans="1:18" s="33" customFormat="1">
      <c r="A880" s="32">
        <v>38534</v>
      </c>
      <c r="B880" s="33" t="s">
        <v>1224</v>
      </c>
      <c r="C880" s="33" t="s">
        <v>1227</v>
      </c>
      <c r="D880" s="34">
        <v>10</v>
      </c>
      <c r="E880" s="37">
        <v>40</v>
      </c>
      <c r="F880" s="33" t="s">
        <v>1138</v>
      </c>
      <c r="G880" s="33" t="s">
        <v>1283</v>
      </c>
      <c r="H880" s="34" t="s">
        <v>1608</v>
      </c>
      <c r="I880" s="34" t="s">
        <v>1609</v>
      </c>
      <c r="J880" s="33" t="s">
        <v>1610</v>
      </c>
      <c r="L880" s="33" t="s">
        <v>1050</v>
      </c>
      <c r="M880" s="33" t="s">
        <v>877</v>
      </c>
      <c r="N880" s="33">
        <v>1</v>
      </c>
      <c r="O880" s="35">
        <v>0.32</v>
      </c>
      <c r="P880" s="34" t="s">
        <v>1149</v>
      </c>
    </row>
    <row r="881" spans="1:16" s="33" customFormat="1">
      <c r="A881" s="32">
        <v>38534</v>
      </c>
      <c r="B881" s="33" t="s">
        <v>1224</v>
      </c>
      <c r="C881" s="33" t="s">
        <v>1227</v>
      </c>
      <c r="D881" s="34">
        <v>13</v>
      </c>
      <c r="E881" s="37">
        <v>43</v>
      </c>
      <c r="F881" s="33" t="s">
        <v>954</v>
      </c>
      <c r="G881" s="33" t="s">
        <v>1283</v>
      </c>
      <c r="H881" s="34" t="s">
        <v>1608</v>
      </c>
      <c r="I881" s="34" t="s">
        <v>1609</v>
      </c>
      <c r="J881" s="33" t="s">
        <v>1610</v>
      </c>
      <c r="L881" s="33" t="s">
        <v>1050</v>
      </c>
      <c r="M881" s="33" t="s">
        <v>877</v>
      </c>
      <c r="N881" s="33">
        <v>1</v>
      </c>
      <c r="O881" s="35">
        <v>3.41</v>
      </c>
      <c r="P881" s="34" t="s">
        <v>1149</v>
      </c>
    </row>
    <row r="882" spans="1:16" s="33" customFormat="1">
      <c r="A882" s="32">
        <v>38585</v>
      </c>
      <c r="B882" s="33" t="s">
        <v>1228</v>
      </c>
      <c r="C882" s="33" t="s">
        <v>1229</v>
      </c>
      <c r="D882" s="34">
        <v>9</v>
      </c>
      <c r="E882" s="37">
        <v>54</v>
      </c>
      <c r="F882" s="33" t="s">
        <v>1207</v>
      </c>
      <c r="G882" s="33" t="s">
        <v>1283</v>
      </c>
      <c r="H882" s="34" t="s">
        <v>1608</v>
      </c>
      <c r="I882" s="34" t="s">
        <v>1609</v>
      </c>
      <c r="J882" s="33" t="s">
        <v>1610</v>
      </c>
      <c r="L882" s="33" t="s">
        <v>1050</v>
      </c>
      <c r="M882" s="33" t="s">
        <v>877</v>
      </c>
      <c r="N882" s="33">
        <v>1</v>
      </c>
      <c r="O882" s="35">
        <v>0.03</v>
      </c>
      <c r="P882" s="34" t="s">
        <v>1149</v>
      </c>
    </row>
    <row r="883" spans="1:16" s="33" customFormat="1">
      <c r="A883" s="32">
        <v>38584</v>
      </c>
      <c r="B883" s="33" t="s">
        <v>1228</v>
      </c>
      <c r="C883" s="33" t="s">
        <v>1231</v>
      </c>
      <c r="D883" s="34">
        <v>1</v>
      </c>
      <c r="E883" s="37">
        <v>55</v>
      </c>
      <c r="F883" s="33" t="s">
        <v>976</v>
      </c>
      <c r="G883" s="33" t="s">
        <v>967</v>
      </c>
      <c r="H883" s="33" t="s">
        <v>1608</v>
      </c>
      <c r="I883" s="33" t="s">
        <v>1609</v>
      </c>
      <c r="J883" s="33" t="s">
        <v>1610</v>
      </c>
      <c r="L883" s="33" t="s">
        <v>1050</v>
      </c>
      <c r="M883" s="33" t="s">
        <v>877</v>
      </c>
      <c r="N883" s="33">
        <v>1</v>
      </c>
      <c r="O883" s="35">
        <v>3.3014999999999999</v>
      </c>
      <c r="P883" s="34" t="s">
        <v>1148</v>
      </c>
    </row>
    <row r="884" spans="1:16" s="33" customFormat="1">
      <c r="A884" s="32">
        <v>38581</v>
      </c>
      <c r="B884" s="33" t="s">
        <v>1228</v>
      </c>
      <c r="C884" s="33" t="s">
        <v>1232</v>
      </c>
      <c r="D884" s="34">
        <v>5</v>
      </c>
      <c r="E884" s="37">
        <v>70</v>
      </c>
      <c r="F884" s="33" t="s">
        <v>1217</v>
      </c>
      <c r="G884" s="33" t="s">
        <v>1283</v>
      </c>
      <c r="H884" s="34" t="s">
        <v>1608</v>
      </c>
      <c r="I884" s="34" t="s">
        <v>1609</v>
      </c>
      <c r="J884" s="33" t="s">
        <v>1610</v>
      </c>
      <c r="L884" s="33" t="s">
        <v>1050</v>
      </c>
      <c r="M884" s="33" t="s">
        <v>877</v>
      </c>
      <c r="N884" s="33">
        <v>1</v>
      </c>
      <c r="O884" s="35">
        <v>15.01</v>
      </c>
      <c r="P884" s="34" t="s">
        <v>1149</v>
      </c>
    </row>
    <row r="885" spans="1:16" s="33" customFormat="1">
      <c r="A885" s="32">
        <v>38585</v>
      </c>
      <c r="B885" s="33" t="s">
        <v>1228</v>
      </c>
      <c r="C885" s="33" t="s">
        <v>1229</v>
      </c>
      <c r="D885" s="34">
        <v>9</v>
      </c>
      <c r="E885" s="37">
        <v>54</v>
      </c>
      <c r="F885" s="33" t="s">
        <v>1207</v>
      </c>
      <c r="G885" s="33" t="s">
        <v>1077</v>
      </c>
      <c r="H885" s="33" t="s">
        <v>1375</v>
      </c>
      <c r="J885" s="33" t="s">
        <v>1599</v>
      </c>
      <c r="L885" s="33" t="s">
        <v>880</v>
      </c>
      <c r="M885" s="33" t="s">
        <v>877</v>
      </c>
      <c r="N885" s="33">
        <v>2</v>
      </c>
      <c r="O885" s="35">
        <v>6.8400000000000002E-2</v>
      </c>
      <c r="P885" s="34" t="s">
        <v>1148</v>
      </c>
    </row>
    <row r="886" spans="1:16" s="33" customFormat="1">
      <c r="A886" s="32">
        <v>38584</v>
      </c>
      <c r="B886" s="33" t="s">
        <v>1228</v>
      </c>
      <c r="C886" s="33" t="s">
        <v>1231</v>
      </c>
      <c r="D886" s="34">
        <v>1</v>
      </c>
      <c r="E886" s="37">
        <v>55</v>
      </c>
      <c r="F886" s="33" t="s">
        <v>976</v>
      </c>
      <c r="G886" s="33" t="s">
        <v>1014</v>
      </c>
      <c r="H886" s="33" t="s">
        <v>1391</v>
      </c>
      <c r="J886" s="33" t="s">
        <v>1392</v>
      </c>
      <c r="L886" s="34" t="s">
        <v>880</v>
      </c>
      <c r="M886" s="33" t="s">
        <v>877</v>
      </c>
      <c r="N886" s="33">
        <v>2</v>
      </c>
      <c r="O886" s="35">
        <v>0</v>
      </c>
      <c r="P886" s="34" t="s">
        <v>1148</v>
      </c>
    </row>
    <row r="887" spans="1:16" s="33" customFormat="1">
      <c r="A887" s="32">
        <v>38583</v>
      </c>
      <c r="B887" s="33" t="s">
        <v>1228</v>
      </c>
      <c r="C887" s="33" t="s">
        <v>1229</v>
      </c>
      <c r="D887" s="34">
        <v>2</v>
      </c>
      <c r="E887" s="37">
        <v>47</v>
      </c>
      <c r="F887" s="33" t="s">
        <v>1230</v>
      </c>
      <c r="G887" s="33" t="s">
        <v>1077</v>
      </c>
      <c r="H887" s="33" t="s">
        <v>1346</v>
      </c>
      <c r="J887" s="33" t="s">
        <v>1347</v>
      </c>
      <c r="L887" s="33" t="s">
        <v>880</v>
      </c>
      <c r="M887" s="33" t="s">
        <v>877</v>
      </c>
      <c r="N887" s="33">
        <v>1</v>
      </c>
      <c r="O887" s="35">
        <v>0</v>
      </c>
      <c r="P887" s="34" t="s">
        <v>1148</v>
      </c>
    </row>
    <row r="888" spans="1:16" s="33" customFormat="1">
      <c r="A888" s="32">
        <v>38535</v>
      </c>
      <c r="B888" s="33" t="s">
        <v>1224</v>
      </c>
      <c r="C888" s="33" t="s">
        <v>1225</v>
      </c>
      <c r="D888" s="34">
        <v>1</v>
      </c>
      <c r="E888" s="37">
        <v>1</v>
      </c>
      <c r="F888" s="33" t="s">
        <v>888</v>
      </c>
      <c r="G888" s="33" t="s">
        <v>860</v>
      </c>
      <c r="J888" s="33" t="s">
        <v>1436</v>
      </c>
      <c r="L888" s="33" t="s">
        <v>880</v>
      </c>
      <c r="M888" s="33" t="s">
        <v>877</v>
      </c>
      <c r="N888" s="33">
        <v>3</v>
      </c>
      <c r="O888" s="35">
        <v>2E-3</v>
      </c>
      <c r="P888" s="34" t="s">
        <v>1148</v>
      </c>
    </row>
    <row r="889" spans="1:16" s="33" customFormat="1">
      <c r="A889" s="32">
        <v>38535</v>
      </c>
      <c r="B889" s="33" t="s">
        <v>1224</v>
      </c>
      <c r="C889" s="33" t="s">
        <v>1225</v>
      </c>
      <c r="D889" s="34">
        <v>2</v>
      </c>
      <c r="E889" s="37">
        <v>2</v>
      </c>
      <c r="F889" s="33" t="s">
        <v>1074</v>
      </c>
      <c r="G889" s="33" t="s">
        <v>860</v>
      </c>
      <c r="J889" s="33" t="s">
        <v>1436</v>
      </c>
      <c r="L889" s="33" t="s">
        <v>880</v>
      </c>
      <c r="M889" s="33" t="s">
        <v>877</v>
      </c>
      <c r="N889" s="33">
        <v>10</v>
      </c>
      <c r="O889" s="35">
        <v>6.8999999999999999E-3</v>
      </c>
      <c r="P889" s="34" t="s">
        <v>1148</v>
      </c>
    </row>
    <row r="890" spans="1:16" s="33" customFormat="1">
      <c r="A890" s="32">
        <v>38535</v>
      </c>
      <c r="B890" s="33" t="s">
        <v>1224</v>
      </c>
      <c r="C890" s="33" t="s">
        <v>1225</v>
      </c>
      <c r="D890" s="34">
        <v>3</v>
      </c>
      <c r="E890" s="37">
        <v>3</v>
      </c>
      <c r="F890" s="33" t="s">
        <v>1073</v>
      </c>
      <c r="G890" s="33" t="s">
        <v>860</v>
      </c>
      <c r="J890" s="33" t="s">
        <v>1436</v>
      </c>
      <c r="L890" s="33" t="s">
        <v>880</v>
      </c>
      <c r="M890" s="33" t="s">
        <v>877</v>
      </c>
      <c r="N890" s="33">
        <v>15</v>
      </c>
      <c r="O890" s="35">
        <v>8.6999999999999994E-3</v>
      </c>
      <c r="P890" s="34" t="s">
        <v>1148</v>
      </c>
    </row>
    <row r="891" spans="1:16" s="33" customFormat="1">
      <c r="A891" s="32">
        <v>38535</v>
      </c>
      <c r="B891" s="33" t="s">
        <v>1224</v>
      </c>
      <c r="C891" s="33" t="s">
        <v>1225</v>
      </c>
      <c r="D891" s="34">
        <v>4</v>
      </c>
      <c r="E891" s="37">
        <v>4</v>
      </c>
      <c r="F891" s="33" t="s">
        <v>845</v>
      </c>
      <c r="G891" s="33" t="s">
        <v>860</v>
      </c>
      <c r="J891" s="33" t="s">
        <v>1436</v>
      </c>
      <c r="L891" s="33" t="s">
        <v>880</v>
      </c>
      <c r="M891" s="33" t="s">
        <v>877</v>
      </c>
      <c r="N891" s="33">
        <v>4</v>
      </c>
      <c r="O891" s="35">
        <v>4.4999999999999997E-3</v>
      </c>
      <c r="P891" s="34" t="s">
        <v>1148</v>
      </c>
    </row>
    <row r="892" spans="1:16" s="33" customFormat="1">
      <c r="A892" s="32">
        <v>38535</v>
      </c>
      <c r="B892" s="33" t="s">
        <v>1224</v>
      </c>
      <c r="C892" s="33" t="s">
        <v>1225</v>
      </c>
      <c r="D892" s="34">
        <v>6</v>
      </c>
      <c r="E892" s="37">
        <v>6</v>
      </c>
      <c r="F892" s="33" t="s">
        <v>1091</v>
      </c>
      <c r="G892" s="33" t="s">
        <v>860</v>
      </c>
      <c r="J892" s="33" t="s">
        <v>1436</v>
      </c>
      <c r="L892" s="33" t="s">
        <v>880</v>
      </c>
      <c r="M892" s="33" t="s">
        <v>877</v>
      </c>
      <c r="N892" s="33">
        <v>9</v>
      </c>
      <c r="O892" s="35">
        <v>8.2000000000000007E-3</v>
      </c>
      <c r="P892" s="34" t="s">
        <v>1148</v>
      </c>
    </row>
    <row r="893" spans="1:16" s="33" customFormat="1">
      <c r="A893" s="32">
        <v>38533</v>
      </c>
      <c r="B893" s="33" t="s">
        <v>1224</v>
      </c>
      <c r="C893" s="33" t="s">
        <v>1226</v>
      </c>
      <c r="D893" s="34">
        <v>4</v>
      </c>
      <c r="E893" s="37">
        <v>16</v>
      </c>
      <c r="F893" s="33" t="s">
        <v>845</v>
      </c>
      <c r="G893" s="33" t="s">
        <v>860</v>
      </c>
      <c r="J893" s="33" t="s">
        <v>1436</v>
      </c>
      <c r="L893" s="33" t="s">
        <v>880</v>
      </c>
      <c r="M893" s="33" t="s">
        <v>877</v>
      </c>
      <c r="N893" s="33">
        <v>1</v>
      </c>
      <c r="O893" s="35">
        <v>8.9999999999999998E-4</v>
      </c>
      <c r="P893" s="34" t="s">
        <v>1148</v>
      </c>
    </row>
    <row r="894" spans="1:16" s="33" customFormat="1">
      <c r="A894" s="32">
        <v>38534</v>
      </c>
      <c r="B894" s="33" t="s">
        <v>1224</v>
      </c>
      <c r="C894" s="33" t="s">
        <v>1227</v>
      </c>
      <c r="D894" s="34">
        <v>1</v>
      </c>
      <c r="E894" s="37">
        <v>31</v>
      </c>
      <c r="F894" s="33" t="s">
        <v>888</v>
      </c>
      <c r="G894" s="33" t="s">
        <v>860</v>
      </c>
      <c r="J894" s="33" t="s">
        <v>1436</v>
      </c>
      <c r="L894" s="33" t="s">
        <v>880</v>
      </c>
      <c r="M894" s="33" t="s">
        <v>877</v>
      </c>
      <c r="N894" s="33">
        <v>1</v>
      </c>
      <c r="O894" s="35">
        <v>1E-3</v>
      </c>
      <c r="P894" s="34" t="s">
        <v>1148</v>
      </c>
    </row>
    <row r="895" spans="1:16" s="33" customFormat="1">
      <c r="A895" s="32">
        <v>38534</v>
      </c>
      <c r="B895" s="33" t="s">
        <v>1224</v>
      </c>
      <c r="C895" s="33" t="s">
        <v>1227</v>
      </c>
      <c r="D895" s="34">
        <v>2</v>
      </c>
      <c r="E895" s="37">
        <v>32</v>
      </c>
      <c r="F895" s="33" t="s">
        <v>1074</v>
      </c>
      <c r="G895" s="33" t="s">
        <v>1126</v>
      </c>
      <c r="K895" s="33" t="s">
        <v>1353</v>
      </c>
      <c r="L895" s="33" t="s">
        <v>880</v>
      </c>
      <c r="M895" s="33" t="s">
        <v>877</v>
      </c>
      <c r="N895" s="33">
        <v>1</v>
      </c>
      <c r="O895" s="35">
        <v>0</v>
      </c>
      <c r="P895" s="34" t="s">
        <v>1148</v>
      </c>
    </row>
    <row r="896" spans="1:16" s="33" customFormat="1">
      <c r="A896" s="32">
        <v>38534</v>
      </c>
      <c r="B896" s="33" t="s">
        <v>1224</v>
      </c>
      <c r="C896" s="33" t="s">
        <v>1227</v>
      </c>
      <c r="D896" s="34">
        <v>2</v>
      </c>
      <c r="E896" s="37">
        <v>32</v>
      </c>
      <c r="F896" s="33" t="s">
        <v>1074</v>
      </c>
      <c r="G896" s="33" t="s">
        <v>860</v>
      </c>
      <c r="J896" s="33" t="s">
        <v>1436</v>
      </c>
      <c r="L896" s="33" t="s">
        <v>880</v>
      </c>
      <c r="M896" s="33" t="s">
        <v>877</v>
      </c>
      <c r="N896" s="33">
        <v>29</v>
      </c>
      <c r="O896" s="35">
        <v>5.8500000000000003E-2</v>
      </c>
      <c r="P896" s="34" t="s">
        <v>1148</v>
      </c>
    </row>
    <row r="897" spans="1:18" s="33" customFormat="1">
      <c r="A897" s="32">
        <v>38534</v>
      </c>
      <c r="B897" s="33" t="s">
        <v>1224</v>
      </c>
      <c r="C897" s="33" t="s">
        <v>1227</v>
      </c>
      <c r="D897" s="34">
        <v>9</v>
      </c>
      <c r="E897" s="37">
        <v>39</v>
      </c>
      <c r="F897" s="33" t="s">
        <v>1134</v>
      </c>
      <c r="G897" s="33" t="s">
        <v>860</v>
      </c>
      <c r="J897" s="33" t="s">
        <v>1436</v>
      </c>
      <c r="L897" s="33" t="s">
        <v>880</v>
      </c>
      <c r="M897" s="33" t="s">
        <v>877</v>
      </c>
      <c r="N897" s="33">
        <v>12</v>
      </c>
      <c r="O897" s="35">
        <v>0</v>
      </c>
      <c r="P897" s="34" t="s">
        <v>1148</v>
      </c>
    </row>
    <row r="898" spans="1:18" s="33" customFormat="1">
      <c r="A898" s="32">
        <v>38534</v>
      </c>
      <c r="B898" s="33" t="s">
        <v>1224</v>
      </c>
      <c r="C898" s="33" t="s">
        <v>1227</v>
      </c>
      <c r="D898" s="34">
        <v>10</v>
      </c>
      <c r="E898" s="37">
        <v>40</v>
      </c>
      <c r="F898" s="33" t="s">
        <v>1138</v>
      </c>
      <c r="G898" s="33" t="s">
        <v>860</v>
      </c>
      <c r="J898" s="33" t="s">
        <v>1436</v>
      </c>
      <c r="L898" s="33" t="s">
        <v>880</v>
      </c>
      <c r="M898" s="33" t="s">
        <v>877</v>
      </c>
      <c r="N898" s="33">
        <v>21</v>
      </c>
      <c r="O898" s="35">
        <v>6.6199999999999995E-2</v>
      </c>
      <c r="P898" s="34" t="s">
        <v>1148</v>
      </c>
    </row>
    <row r="899" spans="1:18" s="33" customFormat="1">
      <c r="A899" s="32">
        <v>38534</v>
      </c>
      <c r="B899" s="33" t="s">
        <v>1224</v>
      </c>
      <c r="C899" s="33" t="s">
        <v>1227</v>
      </c>
      <c r="D899" s="34">
        <v>12</v>
      </c>
      <c r="E899" s="37">
        <v>42</v>
      </c>
      <c r="F899" s="33" t="s">
        <v>951</v>
      </c>
      <c r="G899" s="33" t="s">
        <v>860</v>
      </c>
      <c r="J899" s="33" t="s">
        <v>1436</v>
      </c>
      <c r="L899" s="33" t="s">
        <v>880</v>
      </c>
      <c r="M899" s="33" t="s">
        <v>877</v>
      </c>
      <c r="N899" s="33">
        <v>10</v>
      </c>
      <c r="O899" s="35">
        <v>8.6E-3</v>
      </c>
      <c r="P899" s="34" t="s">
        <v>1148</v>
      </c>
    </row>
    <row r="900" spans="1:18" s="33" customFormat="1">
      <c r="A900" s="32">
        <v>38534</v>
      </c>
      <c r="B900" s="33" t="s">
        <v>1224</v>
      </c>
      <c r="C900" s="33" t="s">
        <v>1227</v>
      </c>
      <c r="D900" s="34">
        <v>13</v>
      </c>
      <c r="E900" s="37">
        <v>43</v>
      </c>
      <c r="F900" s="33" t="s">
        <v>954</v>
      </c>
      <c r="G900" s="33" t="s">
        <v>1126</v>
      </c>
      <c r="K900" s="33" t="s">
        <v>1353</v>
      </c>
      <c r="L900" s="33" t="s">
        <v>880</v>
      </c>
      <c r="M900" s="33" t="s">
        <v>877</v>
      </c>
      <c r="N900" s="33">
        <v>7</v>
      </c>
      <c r="O900" s="35">
        <v>0</v>
      </c>
      <c r="P900" s="34" t="s">
        <v>1148</v>
      </c>
    </row>
    <row r="901" spans="1:18" s="33" customFormat="1">
      <c r="A901" s="32">
        <v>38585</v>
      </c>
      <c r="B901" s="33" t="s">
        <v>1228</v>
      </c>
      <c r="C901" s="33" t="s">
        <v>1229</v>
      </c>
      <c r="D901" s="34">
        <v>5</v>
      </c>
      <c r="E901" s="37">
        <v>50</v>
      </c>
      <c r="F901" s="33" t="s">
        <v>1200</v>
      </c>
      <c r="G901" s="33" t="s">
        <v>1192</v>
      </c>
      <c r="K901" s="33" t="s">
        <v>1352</v>
      </c>
      <c r="L901" s="33" t="s">
        <v>880</v>
      </c>
      <c r="M901" s="33" t="s">
        <v>877</v>
      </c>
      <c r="N901" s="33">
        <v>2</v>
      </c>
      <c r="O901" s="35">
        <v>0</v>
      </c>
      <c r="P901" s="34" t="s">
        <v>1148</v>
      </c>
    </row>
    <row r="902" spans="1:18" s="33" customFormat="1">
      <c r="A902" s="32">
        <v>38585</v>
      </c>
      <c r="B902" s="33" t="s">
        <v>1228</v>
      </c>
      <c r="C902" s="33" t="s">
        <v>1229</v>
      </c>
      <c r="D902" s="34">
        <v>5</v>
      </c>
      <c r="E902" s="37">
        <v>50</v>
      </c>
      <c r="F902" s="33" t="s">
        <v>1200</v>
      </c>
      <c r="G902" s="33" t="s">
        <v>1126</v>
      </c>
      <c r="K902" s="33" t="s">
        <v>1353</v>
      </c>
      <c r="L902" s="33" t="s">
        <v>880</v>
      </c>
      <c r="M902" s="33" t="s">
        <v>877</v>
      </c>
      <c r="N902" s="33">
        <v>118</v>
      </c>
      <c r="O902" s="35">
        <v>4.8999999999999998E-3</v>
      </c>
      <c r="P902" s="34" t="s">
        <v>1148</v>
      </c>
    </row>
    <row r="903" spans="1:18" s="33" customFormat="1">
      <c r="A903" s="32">
        <v>38585</v>
      </c>
      <c r="B903" s="33" t="s">
        <v>1228</v>
      </c>
      <c r="C903" s="33" t="s">
        <v>1229</v>
      </c>
      <c r="D903" s="34">
        <v>5</v>
      </c>
      <c r="E903" s="37">
        <v>50</v>
      </c>
      <c r="F903" s="33" t="s">
        <v>1200</v>
      </c>
      <c r="G903" s="33" t="s">
        <v>860</v>
      </c>
      <c r="J903" s="33" t="s">
        <v>1436</v>
      </c>
      <c r="L903" s="33" t="s">
        <v>880</v>
      </c>
      <c r="M903" s="33" t="s">
        <v>877</v>
      </c>
      <c r="N903" s="33">
        <v>37</v>
      </c>
      <c r="O903" s="35">
        <v>8.1199999999999939E-2</v>
      </c>
      <c r="P903" s="34" t="s">
        <v>1148</v>
      </c>
      <c r="Q903" s="33">
        <f>SUM(N903,N901)</f>
        <v>39</v>
      </c>
      <c r="R903" s="35">
        <f>SUM(O903,O901)</f>
        <v>8.1199999999999939E-2</v>
      </c>
    </row>
    <row r="904" spans="1:18" s="33" customFormat="1">
      <c r="A904" s="32">
        <v>38585</v>
      </c>
      <c r="B904" s="33" t="s">
        <v>1228</v>
      </c>
      <c r="C904" s="33" t="s">
        <v>1229</v>
      </c>
      <c r="D904" s="34">
        <v>6</v>
      </c>
      <c r="E904" s="37">
        <v>51</v>
      </c>
      <c r="F904" s="33" t="s">
        <v>1194</v>
      </c>
      <c r="G904" s="33" t="s">
        <v>1192</v>
      </c>
      <c r="K904" s="33" t="s">
        <v>1352</v>
      </c>
      <c r="L904" s="33" t="s">
        <v>880</v>
      </c>
      <c r="M904" s="33" t="s">
        <v>877</v>
      </c>
      <c r="N904" s="33">
        <v>7</v>
      </c>
      <c r="O904" s="35">
        <v>9.9999999999988987E-4</v>
      </c>
      <c r="P904" s="34" t="s">
        <v>1148</v>
      </c>
    </row>
    <row r="905" spans="1:18" s="33" customFormat="1">
      <c r="A905" s="32">
        <v>38585</v>
      </c>
      <c r="B905" s="33" t="s">
        <v>1228</v>
      </c>
      <c r="C905" s="33" t="s">
        <v>1229</v>
      </c>
      <c r="D905" s="34">
        <v>7</v>
      </c>
      <c r="E905" s="37">
        <v>52</v>
      </c>
      <c r="F905" s="33" t="s">
        <v>1198</v>
      </c>
      <c r="G905" s="33" t="s">
        <v>1195</v>
      </c>
      <c r="L905" s="33" t="s">
        <v>880</v>
      </c>
      <c r="M905" s="33" t="s">
        <v>877</v>
      </c>
      <c r="N905" s="33" t="s">
        <v>887</v>
      </c>
      <c r="O905" s="35">
        <v>1.8970000000000002</v>
      </c>
      <c r="P905" s="34" t="s">
        <v>1148</v>
      </c>
    </row>
    <row r="906" spans="1:18" s="33" customFormat="1">
      <c r="A906" s="32">
        <v>38585</v>
      </c>
      <c r="B906" s="33" t="s">
        <v>1228</v>
      </c>
      <c r="C906" s="33" t="s">
        <v>1229</v>
      </c>
      <c r="D906" s="34">
        <v>8</v>
      </c>
      <c r="E906" s="37">
        <v>53</v>
      </c>
      <c r="F906" s="33" t="s">
        <v>1202</v>
      </c>
      <c r="G906" s="33" t="s">
        <v>1195</v>
      </c>
      <c r="L906" s="33" t="s">
        <v>880</v>
      </c>
      <c r="M906" s="33" t="s">
        <v>877</v>
      </c>
      <c r="N906" s="33" t="s">
        <v>887</v>
      </c>
      <c r="O906" s="35">
        <v>1.8782000000000001</v>
      </c>
      <c r="P906" s="34" t="s">
        <v>1148</v>
      </c>
    </row>
    <row r="907" spans="1:18" s="33" customFormat="1">
      <c r="A907" s="32">
        <v>38585</v>
      </c>
      <c r="B907" s="33" t="s">
        <v>1228</v>
      </c>
      <c r="C907" s="33" t="s">
        <v>1229</v>
      </c>
      <c r="D907" s="34">
        <v>9</v>
      </c>
      <c r="E907" s="37">
        <v>54</v>
      </c>
      <c r="F907" s="33" t="s">
        <v>1207</v>
      </c>
      <c r="G907" s="33" t="s">
        <v>1195</v>
      </c>
      <c r="L907" s="33" t="s">
        <v>880</v>
      </c>
      <c r="M907" s="33" t="s">
        <v>877</v>
      </c>
      <c r="N907" s="33" t="s">
        <v>887</v>
      </c>
      <c r="O907" s="35">
        <v>0.20810000000000001</v>
      </c>
      <c r="P907" s="34" t="s">
        <v>1148</v>
      </c>
    </row>
    <row r="908" spans="1:18" s="33" customFormat="1">
      <c r="A908" s="32">
        <v>38585</v>
      </c>
      <c r="B908" s="33" t="s">
        <v>1228</v>
      </c>
      <c r="C908" s="33" t="s">
        <v>1229</v>
      </c>
      <c r="D908" s="34">
        <v>9</v>
      </c>
      <c r="E908" s="37">
        <v>54</v>
      </c>
      <c r="F908" s="33" t="s">
        <v>1207</v>
      </c>
      <c r="G908" s="33" t="s">
        <v>860</v>
      </c>
      <c r="J908" s="33" t="s">
        <v>1436</v>
      </c>
      <c r="L908" s="33" t="s">
        <v>880</v>
      </c>
      <c r="M908" s="33" t="s">
        <v>877</v>
      </c>
      <c r="N908" s="33">
        <v>2</v>
      </c>
      <c r="O908" s="35">
        <v>5.9999999999999995E-4</v>
      </c>
      <c r="P908" s="34" t="s">
        <v>1148</v>
      </c>
    </row>
    <row r="909" spans="1:18" s="33" customFormat="1">
      <c r="A909" s="32">
        <v>38584</v>
      </c>
      <c r="B909" s="33" t="s">
        <v>1228</v>
      </c>
      <c r="C909" s="33" t="s">
        <v>1231</v>
      </c>
      <c r="D909" s="34">
        <v>1</v>
      </c>
      <c r="E909" s="37">
        <v>55</v>
      </c>
      <c r="F909" s="33" t="s">
        <v>976</v>
      </c>
      <c r="G909" s="33" t="s">
        <v>963</v>
      </c>
      <c r="L909" s="33" t="s">
        <v>880</v>
      </c>
      <c r="M909" s="33" t="s">
        <v>877</v>
      </c>
      <c r="N909" s="33" t="s">
        <v>887</v>
      </c>
      <c r="O909" s="35">
        <v>0.84750000000000003</v>
      </c>
      <c r="P909" s="34" t="s">
        <v>1148</v>
      </c>
    </row>
    <row r="910" spans="1:18" s="33" customFormat="1">
      <c r="A910" s="32">
        <v>38584</v>
      </c>
      <c r="B910" s="33" t="s">
        <v>1228</v>
      </c>
      <c r="C910" s="33" t="s">
        <v>1231</v>
      </c>
      <c r="D910" s="34">
        <v>2</v>
      </c>
      <c r="E910" s="37">
        <v>56</v>
      </c>
      <c r="F910" s="33" t="s">
        <v>1188</v>
      </c>
      <c r="G910" s="33" t="s">
        <v>1180</v>
      </c>
      <c r="J910" s="33" t="s">
        <v>1436</v>
      </c>
      <c r="L910" s="33" t="s">
        <v>880</v>
      </c>
      <c r="M910" s="33" t="s">
        <v>877</v>
      </c>
      <c r="N910" s="33">
        <v>8</v>
      </c>
      <c r="O910" s="35">
        <v>3.8999999999999998E-3</v>
      </c>
      <c r="P910" s="34" t="s">
        <v>1148</v>
      </c>
    </row>
    <row r="911" spans="1:18" s="33" customFormat="1">
      <c r="A911" s="32">
        <v>38584</v>
      </c>
      <c r="B911" s="33" t="s">
        <v>1228</v>
      </c>
      <c r="C911" s="33" t="s">
        <v>1231</v>
      </c>
      <c r="D911" s="34">
        <v>3</v>
      </c>
      <c r="E911" s="37">
        <v>57</v>
      </c>
      <c r="F911" s="33" t="s">
        <v>1182</v>
      </c>
      <c r="G911" s="33" t="s">
        <v>981</v>
      </c>
      <c r="L911" s="33" t="s">
        <v>880</v>
      </c>
      <c r="M911" s="33" t="s">
        <v>877</v>
      </c>
      <c r="N911" s="33" t="s">
        <v>887</v>
      </c>
      <c r="O911" s="35">
        <v>1.5100000000000001E-2</v>
      </c>
      <c r="P911" s="34" t="s">
        <v>1148</v>
      </c>
    </row>
    <row r="912" spans="1:18" s="33" customFormat="1">
      <c r="A912" s="32">
        <v>38584</v>
      </c>
      <c r="B912" s="33" t="s">
        <v>1228</v>
      </c>
      <c r="C912" s="33" t="s">
        <v>1231</v>
      </c>
      <c r="D912" s="34">
        <v>4</v>
      </c>
      <c r="E912" s="37">
        <v>58</v>
      </c>
      <c r="F912" s="33" t="s">
        <v>1190</v>
      </c>
      <c r="G912" s="33" t="s">
        <v>1180</v>
      </c>
      <c r="J912" s="33" t="s">
        <v>1436</v>
      </c>
      <c r="L912" s="33" t="s">
        <v>880</v>
      </c>
      <c r="M912" s="33" t="s">
        <v>877</v>
      </c>
      <c r="N912" s="33">
        <v>15</v>
      </c>
      <c r="O912" s="35">
        <v>4.0000000000000001E-3</v>
      </c>
      <c r="P912" s="34" t="s">
        <v>1148</v>
      </c>
    </row>
    <row r="913" spans="1:18" s="33" customFormat="1">
      <c r="A913" s="32">
        <v>38584</v>
      </c>
      <c r="B913" s="33" t="s">
        <v>1228</v>
      </c>
      <c r="C913" s="33" t="s">
        <v>1231</v>
      </c>
      <c r="D913" s="34">
        <v>6</v>
      </c>
      <c r="E913" s="37">
        <v>60</v>
      </c>
      <c r="F913" s="33" t="s">
        <v>979</v>
      </c>
      <c r="G913" s="33" t="s">
        <v>860</v>
      </c>
      <c r="J913" s="33" t="s">
        <v>1436</v>
      </c>
      <c r="L913" s="33" t="s">
        <v>880</v>
      </c>
      <c r="M913" s="33" t="s">
        <v>877</v>
      </c>
      <c r="N913" s="33">
        <v>2</v>
      </c>
      <c r="O913" s="35">
        <v>0</v>
      </c>
      <c r="P913" s="34" t="s">
        <v>1148</v>
      </c>
    </row>
    <row r="914" spans="1:18" s="33" customFormat="1">
      <c r="A914" s="32">
        <v>38586</v>
      </c>
      <c r="B914" s="33" t="s">
        <v>1228</v>
      </c>
      <c r="C914" s="33" t="s">
        <v>1231</v>
      </c>
      <c r="D914" s="34">
        <v>9</v>
      </c>
      <c r="E914" s="37">
        <v>63</v>
      </c>
      <c r="F914" s="33" t="s">
        <v>1181</v>
      </c>
      <c r="G914" s="33" t="s">
        <v>981</v>
      </c>
      <c r="L914" s="33" t="s">
        <v>880</v>
      </c>
      <c r="M914" s="33" t="s">
        <v>877</v>
      </c>
      <c r="N914" s="33" t="s">
        <v>887</v>
      </c>
      <c r="O914" s="35">
        <v>0.57879999999999998</v>
      </c>
      <c r="P914" s="34" t="s">
        <v>1148</v>
      </c>
    </row>
    <row r="915" spans="1:18" s="33" customFormat="1">
      <c r="A915" s="32">
        <v>38586</v>
      </c>
      <c r="B915" s="33" t="s">
        <v>1228</v>
      </c>
      <c r="C915" s="33" t="s">
        <v>1231</v>
      </c>
      <c r="D915" s="34">
        <v>9</v>
      </c>
      <c r="E915" s="37">
        <v>63</v>
      </c>
      <c r="F915" s="33" t="s">
        <v>1181</v>
      </c>
      <c r="G915" s="33" t="s">
        <v>1180</v>
      </c>
      <c r="J915" s="33" t="s">
        <v>1436</v>
      </c>
      <c r="L915" s="33" t="s">
        <v>880</v>
      </c>
      <c r="M915" s="33" t="s">
        <v>877</v>
      </c>
      <c r="N915" s="33">
        <v>54</v>
      </c>
      <c r="O915" s="35">
        <v>0.12189999999999999</v>
      </c>
      <c r="P915" s="34" t="s">
        <v>1148</v>
      </c>
    </row>
    <row r="916" spans="1:18" s="33" customFormat="1">
      <c r="A916" s="32">
        <v>38581</v>
      </c>
      <c r="B916" s="33" t="s">
        <v>1228</v>
      </c>
      <c r="C916" s="33" t="s">
        <v>1232</v>
      </c>
      <c r="D916" s="34">
        <v>4</v>
      </c>
      <c r="E916" s="37">
        <v>69</v>
      </c>
      <c r="F916" s="33" t="s">
        <v>1222</v>
      </c>
      <c r="G916" s="33" t="s">
        <v>1180</v>
      </c>
      <c r="J916" s="33" t="s">
        <v>1436</v>
      </c>
      <c r="L916" s="33" t="s">
        <v>880</v>
      </c>
      <c r="M916" s="33" t="s">
        <v>877</v>
      </c>
      <c r="N916" s="33">
        <v>42</v>
      </c>
      <c r="O916" s="35">
        <v>3.5299999999999998E-2</v>
      </c>
      <c r="P916" s="34" t="s">
        <v>1148</v>
      </c>
    </row>
    <row r="917" spans="1:18" s="33" customFormat="1">
      <c r="A917" s="32">
        <v>38581</v>
      </c>
      <c r="B917" s="33" t="s">
        <v>1228</v>
      </c>
      <c r="C917" s="33" t="s">
        <v>1232</v>
      </c>
      <c r="D917" s="34">
        <v>5</v>
      </c>
      <c r="E917" s="37">
        <v>70</v>
      </c>
      <c r="F917" s="33" t="s">
        <v>1217</v>
      </c>
      <c r="G917" s="33" t="s">
        <v>860</v>
      </c>
      <c r="J917" s="33" t="s">
        <v>1436</v>
      </c>
      <c r="L917" s="33" t="s">
        <v>880</v>
      </c>
      <c r="M917" s="33" t="s">
        <v>877</v>
      </c>
      <c r="N917" s="33">
        <v>2</v>
      </c>
      <c r="O917" s="35">
        <v>2.5000000000000001E-3</v>
      </c>
      <c r="P917" s="34" t="s">
        <v>1148</v>
      </c>
    </row>
    <row r="918" spans="1:18" s="33" customFormat="1">
      <c r="A918" s="32">
        <v>38581</v>
      </c>
      <c r="B918" s="33" t="s">
        <v>1228</v>
      </c>
      <c r="C918" s="33" t="s">
        <v>1232</v>
      </c>
      <c r="D918" s="34">
        <v>6</v>
      </c>
      <c r="E918" s="37">
        <v>71</v>
      </c>
      <c r="F918" s="33" t="s">
        <v>1220</v>
      </c>
      <c r="G918" s="33" t="s">
        <v>1180</v>
      </c>
      <c r="J918" s="33" t="s">
        <v>1436</v>
      </c>
      <c r="L918" s="33" t="s">
        <v>880</v>
      </c>
      <c r="M918" s="33" t="s">
        <v>877</v>
      </c>
      <c r="N918" s="33">
        <v>3</v>
      </c>
      <c r="O918" s="35">
        <v>1.4E-3</v>
      </c>
      <c r="P918" s="34" t="s">
        <v>1148</v>
      </c>
    </row>
    <row r="919" spans="1:18" s="33" customFormat="1">
      <c r="A919" s="32">
        <v>38583</v>
      </c>
      <c r="B919" s="33" t="s">
        <v>1228</v>
      </c>
      <c r="C919" s="33" t="s">
        <v>1232</v>
      </c>
      <c r="D919" s="34">
        <v>12</v>
      </c>
      <c r="E919" s="37">
        <v>77</v>
      </c>
      <c r="F919" s="33" t="s">
        <v>1234</v>
      </c>
      <c r="G919" s="33" t="s">
        <v>1192</v>
      </c>
      <c r="K919" s="33" t="s">
        <v>1352</v>
      </c>
      <c r="L919" s="33" t="s">
        <v>880</v>
      </c>
      <c r="M919" s="33" t="s">
        <v>877</v>
      </c>
      <c r="N919" s="33">
        <v>1</v>
      </c>
      <c r="O919" s="35">
        <v>5.9999999999999995E-4</v>
      </c>
      <c r="P919" s="34" t="s">
        <v>1148</v>
      </c>
    </row>
    <row r="920" spans="1:18" s="33" customFormat="1">
      <c r="A920" s="32">
        <v>38583</v>
      </c>
      <c r="B920" s="33" t="s">
        <v>1228</v>
      </c>
      <c r="C920" s="33" t="s">
        <v>1232</v>
      </c>
      <c r="D920" s="34">
        <v>13</v>
      </c>
      <c r="E920" s="37">
        <v>78</v>
      </c>
      <c r="F920" s="33" t="s">
        <v>1235</v>
      </c>
      <c r="G920" s="33" t="s">
        <v>1192</v>
      </c>
      <c r="K920" s="33" t="s">
        <v>1352</v>
      </c>
      <c r="L920" s="33" t="s">
        <v>880</v>
      </c>
      <c r="M920" s="33" t="s">
        <v>877</v>
      </c>
      <c r="N920" s="33">
        <v>43</v>
      </c>
      <c r="O920" s="35">
        <v>8.3000000000000001E-3</v>
      </c>
      <c r="P920" s="34" t="s">
        <v>1148</v>
      </c>
    </row>
    <row r="921" spans="1:18" s="33" customFormat="1">
      <c r="A921" s="32">
        <v>38533</v>
      </c>
      <c r="B921" s="33" t="s">
        <v>1224</v>
      </c>
      <c r="C921" s="33" t="s">
        <v>1226</v>
      </c>
      <c r="D921" s="34">
        <v>4</v>
      </c>
      <c r="E921" s="37">
        <v>16</v>
      </c>
      <c r="F921" s="33" t="s">
        <v>845</v>
      </c>
      <c r="G921" s="34" t="s">
        <v>1287</v>
      </c>
      <c r="H921" s="34" t="s">
        <v>1535</v>
      </c>
      <c r="I921" s="33" t="s">
        <v>1672</v>
      </c>
      <c r="J921" s="33" t="s">
        <v>1536</v>
      </c>
      <c r="L921" s="33" t="s">
        <v>1288</v>
      </c>
      <c r="M921" s="33" t="s">
        <v>877</v>
      </c>
      <c r="N921" s="33">
        <v>1</v>
      </c>
      <c r="O921" s="35">
        <v>23.91</v>
      </c>
      <c r="P921" s="34" t="s">
        <v>1149</v>
      </c>
    </row>
    <row r="922" spans="1:18" s="33" customFormat="1">
      <c r="A922" s="32">
        <v>38535</v>
      </c>
      <c r="B922" s="33" t="s">
        <v>1224</v>
      </c>
      <c r="C922" s="33" t="s">
        <v>1225</v>
      </c>
      <c r="D922" s="34">
        <v>4</v>
      </c>
      <c r="E922" s="37">
        <v>4</v>
      </c>
      <c r="F922" s="33" t="s">
        <v>845</v>
      </c>
      <c r="G922" s="33" t="s">
        <v>1066</v>
      </c>
      <c r="H922" s="33" t="s">
        <v>1535</v>
      </c>
      <c r="J922" s="33" t="s">
        <v>1536</v>
      </c>
      <c r="L922" s="33" t="s">
        <v>1288</v>
      </c>
      <c r="M922" s="33" t="s">
        <v>877</v>
      </c>
      <c r="N922" s="33">
        <v>1</v>
      </c>
      <c r="O922" s="35">
        <v>9.1999999999999998E-2</v>
      </c>
      <c r="P922" s="34" t="s">
        <v>1148</v>
      </c>
    </row>
    <row r="923" spans="1:18" s="33" customFormat="1">
      <c r="A923" s="32">
        <v>38535</v>
      </c>
      <c r="B923" s="33" t="s">
        <v>1224</v>
      </c>
      <c r="C923" s="33" t="s">
        <v>1225</v>
      </c>
      <c r="D923" s="34">
        <v>6</v>
      </c>
      <c r="E923" s="37">
        <v>6</v>
      </c>
      <c r="F923" s="33" t="s">
        <v>1091</v>
      </c>
      <c r="G923" s="33" t="s">
        <v>1066</v>
      </c>
      <c r="H923" s="33" t="s">
        <v>1535</v>
      </c>
      <c r="J923" s="33" t="s">
        <v>1536</v>
      </c>
      <c r="L923" s="33" t="s">
        <v>1288</v>
      </c>
      <c r="M923" s="33" t="s">
        <v>877</v>
      </c>
      <c r="N923" s="33">
        <v>2</v>
      </c>
      <c r="O923" s="35">
        <v>0.39050000000000001</v>
      </c>
      <c r="P923" s="34" t="s">
        <v>1148</v>
      </c>
    </row>
    <row r="924" spans="1:18" s="33" customFormat="1">
      <c r="A924" s="32">
        <v>38532</v>
      </c>
      <c r="B924" s="33" t="s">
        <v>1224</v>
      </c>
      <c r="C924" s="33" t="s">
        <v>1226</v>
      </c>
      <c r="D924" s="34">
        <v>2</v>
      </c>
      <c r="E924" s="37">
        <v>14</v>
      </c>
      <c r="F924" s="33" t="s">
        <v>1074</v>
      </c>
      <c r="G924" s="33" t="s">
        <v>1066</v>
      </c>
      <c r="H924" s="33" t="s">
        <v>1535</v>
      </c>
      <c r="J924" s="33" t="s">
        <v>1536</v>
      </c>
      <c r="L924" s="33" t="s">
        <v>1288</v>
      </c>
      <c r="M924" s="33" t="s">
        <v>877</v>
      </c>
      <c r="N924" s="33">
        <v>2</v>
      </c>
      <c r="O924" s="35">
        <v>5.45E-2</v>
      </c>
      <c r="P924" s="34" t="s">
        <v>1148</v>
      </c>
    </row>
    <row r="925" spans="1:18" s="33" customFormat="1">
      <c r="A925" s="32">
        <v>38533</v>
      </c>
      <c r="B925" s="33" t="s">
        <v>1224</v>
      </c>
      <c r="C925" s="33" t="s">
        <v>1226</v>
      </c>
      <c r="D925" s="34">
        <v>4</v>
      </c>
      <c r="E925" s="37">
        <v>16</v>
      </c>
      <c r="F925" s="33" t="s">
        <v>845</v>
      </c>
      <c r="G925" s="33" t="s">
        <v>1066</v>
      </c>
      <c r="H925" s="33" t="s">
        <v>1535</v>
      </c>
      <c r="J925" s="33" t="s">
        <v>1536</v>
      </c>
      <c r="L925" s="33" t="s">
        <v>1288</v>
      </c>
      <c r="M925" s="33" t="s">
        <v>877</v>
      </c>
      <c r="N925" s="33">
        <v>1</v>
      </c>
      <c r="O925" s="35">
        <v>0.27329999999999999</v>
      </c>
      <c r="P925" s="34" t="s">
        <v>1148</v>
      </c>
      <c r="Q925" s="33">
        <f>SUM(N921,N925)</f>
        <v>2</v>
      </c>
      <c r="R925" s="35">
        <f>SUM(O925,O921)</f>
        <v>24.183299999999999</v>
      </c>
    </row>
    <row r="926" spans="1:18" s="33" customFormat="1">
      <c r="A926" s="32">
        <v>38534</v>
      </c>
      <c r="B926" s="33" t="s">
        <v>1224</v>
      </c>
      <c r="C926" s="33" t="s">
        <v>1227</v>
      </c>
      <c r="D926" s="34">
        <v>9</v>
      </c>
      <c r="E926" s="37">
        <v>39</v>
      </c>
      <c r="F926" s="33" t="s">
        <v>1134</v>
      </c>
      <c r="G926" s="33" t="s">
        <v>1066</v>
      </c>
      <c r="H926" s="33" t="s">
        <v>1535</v>
      </c>
      <c r="J926" s="33" t="s">
        <v>1536</v>
      </c>
      <c r="L926" s="33" t="s">
        <v>1288</v>
      </c>
      <c r="M926" s="33" t="s">
        <v>877</v>
      </c>
      <c r="N926" s="33">
        <v>9</v>
      </c>
      <c r="O926" s="35">
        <v>7.8700000000000006E-2</v>
      </c>
      <c r="P926" s="34" t="s">
        <v>1148</v>
      </c>
    </row>
    <row r="927" spans="1:18" s="33" customFormat="1">
      <c r="A927" s="32">
        <v>38534</v>
      </c>
      <c r="B927" s="33" t="s">
        <v>1224</v>
      </c>
      <c r="C927" s="33" t="s">
        <v>1227</v>
      </c>
      <c r="D927" s="34">
        <v>10</v>
      </c>
      <c r="E927" s="37">
        <v>40</v>
      </c>
      <c r="F927" s="33" t="s">
        <v>1138</v>
      </c>
      <c r="G927" s="33" t="s">
        <v>1066</v>
      </c>
      <c r="H927" s="33" t="s">
        <v>1535</v>
      </c>
      <c r="J927" s="33" t="s">
        <v>1536</v>
      </c>
      <c r="L927" s="33" t="s">
        <v>1288</v>
      </c>
      <c r="M927" s="33" t="s">
        <v>877</v>
      </c>
      <c r="N927" s="33">
        <v>18</v>
      </c>
      <c r="O927" s="35">
        <v>5.1799999999999999E-2</v>
      </c>
      <c r="P927" s="34" t="s">
        <v>1148</v>
      </c>
    </row>
    <row r="928" spans="1:18" s="33" customFormat="1">
      <c r="A928" s="32">
        <v>38534</v>
      </c>
      <c r="B928" s="33" t="s">
        <v>1224</v>
      </c>
      <c r="C928" s="33" t="s">
        <v>1227</v>
      </c>
      <c r="D928" s="34">
        <v>12</v>
      </c>
      <c r="E928" s="37">
        <v>42</v>
      </c>
      <c r="F928" s="33" t="s">
        <v>951</v>
      </c>
      <c r="G928" s="33" t="s">
        <v>1066</v>
      </c>
      <c r="H928" s="33" t="s">
        <v>1535</v>
      </c>
      <c r="J928" s="33" t="s">
        <v>1536</v>
      </c>
      <c r="L928" s="33" t="s">
        <v>1288</v>
      </c>
      <c r="M928" s="33" t="s">
        <v>877</v>
      </c>
      <c r="N928" s="33">
        <v>7</v>
      </c>
      <c r="O928" s="35">
        <v>7.6E-3</v>
      </c>
      <c r="P928" s="34" t="s">
        <v>1148</v>
      </c>
    </row>
    <row r="929" spans="1:16" s="33" customFormat="1">
      <c r="A929" s="32">
        <v>38534</v>
      </c>
      <c r="B929" s="33" t="s">
        <v>1224</v>
      </c>
      <c r="C929" s="33" t="s">
        <v>1227</v>
      </c>
      <c r="D929" s="34">
        <v>13</v>
      </c>
      <c r="E929" s="37">
        <v>43</v>
      </c>
      <c r="F929" s="33" t="s">
        <v>954</v>
      </c>
      <c r="G929" s="33" t="s">
        <v>1066</v>
      </c>
      <c r="H929" s="33" t="s">
        <v>1535</v>
      </c>
      <c r="J929" s="33" t="s">
        <v>1536</v>
      </c>
      <c r="L929" s="33" t="s">
        <v>1288</v>
      </c>
      <c r="M929" s="33" t="s">
        <v>877</v>
      </c>
      <c r="N929" s="33">
        <v>2</v>
      </c>
      <c r="O929" s="35">
        <v>1.7399999999999999E-2</v>
      </c>
      <c r="P929" s="34" t="s">
        <v>1148</v>
      </c>
    </row>
    <row r="930" spans="1:16" s="33" customFormat="1">
      <c r="A930" s="32">
        <v>38585</v>
      </c>
      <c r="B930" s="33" t="s">
        <v>1228</v>
      </c>
      <c r="C930" s="33" t="s">
        <v>1229</v>
      </c>
      <c r="D930" s="34">
        <v>6</v>
      </c>
      <c r="E930" s="37">
        <v>51</v>
      </c>
      <c r="F930" s="33" t="s">
        <v>1194</v>
      </c>
      <c r="G930" s="33" t="s">
        <v>1066</v>
      </c>
      <c r="H930" s="33" t="s">
        <v>1535</v>
      </c>
      <c r="J930" s="33" t="s">
        <v>1536</v>
      </c>
      <c r="L930" s="33" t="s">
        <v>1288</v>
      </c>
      <c r="M930" s="33" t="s">
        <v>877</v>
      </c>
      <c r="N930" s="33">
        <v>2</v>
      </c>
      <c r="O930" s="35">
        <v>0.13780000000000037</v>
      </c>
      <c r="P930" s="34" t="s">
        <v>1148</v>
      </c>
    </row>
    <row r="931" spans="1:16" s="33" customFormat="1">
      <c r="A931" s="32">
        <v>38585</v>
      </c>
      <c r="B931" s="33" t="s">
        <v>1228</v>
      </c>
      <c r="C931" s="33" t="s">
        <v>1229</v>
      </c>
      <c r="D931" s="34">
        <v>7</v>
      </c>
      <c r="E931" s="37">
        <v>52</v>
      </c>
      <c r="F931" s="33" t="s">
        <v>1198</v>
      </c>
      <c r="G931" s="33" t="s">
        <v>1066</v>
      </c>
      <c r="H931" s="33" t="s">
        <v>1535</v>
      </c>
      <c r="J931" s="33" t="s">
        <v>1536</v>
      </c>
      <c r="L931" s="33" t="s">
        <v>1288</v>
      </c>
      <c r="M931" s="33" t="s">
        <v>877</v>
      </c>
      <c r="N931" s="33">
        <v>2</v>
      </c>
      <c r="O931" s="35">
        <v>8.2500000000000018E-2</v>
      </c>
      <c r="P931" s="34" t="s">
        <v>1148</v>
      </c>
    </row>
    <row r="932" spans="1:16" s="33" customFormat="1">
      <c r="A932" s="32">
        <v>38585</v>
      </c>
      <c r="B932" s="33" t="s">
        <v>1228</v>
      </c>
      <c r="C932" s="33" t="s">
        <v>1229</v>
      </c>
      <c r="D932" s="34">
        <v>8</v>
      </c>
      <c r="E932" s="37">
        <v>53</v>
      </c>
      <c r="F932" s="33" t="s">
        <v>1202</v>
      </c>
      <c r="G932" s="33" t="s">
        <v>1066</v>
      </c>
      <c r="H932" s="33" t="s">
        <v>1535</v>
      </c>
      <c r="J932" s="33" t="s">
        <v>1536</v>
      </c>
      <c r="L932" s="33" t="s">
        <v>1288</v>
      </c>
      <c r="M932" s="33" t="s">
        <v>877</v>
      </c>
      <c r="N932" s="33">
        <v>1</v>
      </c>
      <c r="O932" s="35">
        <v>1.5200000000000102E-2</v>
      </c>
      <c r="P932" s="34" t="s">
        <v>1148</v>
      </c>
    </row>
    <row r="933" spans="1:16" s="33" customFormat="1">
      <c r="A933" s="32">
        <v>38584</v>
      </c>
      <c r="B933" s="33" t="s">
        <v>1228</v>
      </c>
      <c r="C933" s="33" t="s">
        <v>1231</v>
      </c>
      <c r="D933" s="34">
        <v>1</v>
      </c>
      <c r="E933" s="37">
        <v>55</v>
      </c>
      <c r="F933" s="33" t="s">
        <v>976</v>
      </c>
      <c r="G933" s="33" t="s">
        <v>973</v>
      </c>
      <c r="H933" s="33" t="s">
        <v>1535</v>
      </c>
      <c r="J933" s="33" t="s">
        <v>1536</v>
      </c>
      <c r="L933" s="33" t="s">
        <v>1288</v>
      </c>
      <c r="M933" s="33" t="s">
        <v>877</v>
      </c>
      <c r="N933" s="33">
        <v>7</v>
      </c>
      <c r="O933" s="35">
        <v>0.2298</v>
      </c>
      <c r="P933" s="34" t="s">
        <v>1148</v>
      </c>
    </row>
    <row r="934" spans="1:16" s="33" customFormat="1">
      <c r="A934" s="32">
        <v>38584</v>
      </c>
      <c r="B934" s="33" t="s">
        <v>1228</v>
      </c>
      <c r="C934" s="33" t="s">
        <v>1231</v>
      </c>
      <c r="D934" s="34">
        <v>2</v>
      </c>
      <c r="E934" s="37">
        <v>56</v>
      </c>
      <c r="F934" s="33" t="s">
        <v>1188</v>
      </c>
      <c r="G934" s="33" t="s">
        <v>1066</v>
      </c>
      <c r="H934" s="33" t="s">
        <v>1535</v>
      </c>
      <c r="J934" s="33" t="s">
        <v>1536</v>
      </c>
      <c r="L934" s="33" t="s">
        <v>1288</v>
      </c>
      <c r="M934" s="33" t="s">
        <v>877</v>
      </c>
      <c r="N934" s="33">
        <v>5</v>
      </c>
      <c r="O934" s="35">
        <v>0.67700000000000005</v>
      </c>
      <c r="P934" s="34" t="s">
        <v>1148</v>
      </c>
    </row>
    <row r="935" spans="1:16" s="33" customFormat="1">
      <c r="A935" s="32">
        <v>38586</v>
      </c>
      <c r="B935" s="33" t="s">
        <v>1228</v>
      </c>
      <c r="C935" s="33" t="s">
        <v>1231</v>
      </c>
      <c r="D935" s="34">
        <v>9</v>
      </c>
      <c r="E935" s="37">
        <v>63</v>
      </c>
      <c r="F935" s="33" t="s">
        <v>1181</v>
      </c>
      <c r="G935" s="33" t="s">
        <v>973</v>
      </c>
      <c r="H935" s="33" t="s">
        <v>1535</v>
      </c>
      <c r="J935" s="33" t="s">
        <v>1536</v>
      </c>
      <c r="L935" s="33" t="s">
        <v>1288</v>
      </c>
      <c r="M935" s="33" t="s">
        <v>877</v>
      </c>
      <c r="N935" s="33">
        <v>2</v>
      </c>
      <c r="O935" s="35">
        <v>1.5800000000000002E-2</v>
      </c>
      <c r="P935" s="34" t="s">
        <v>1148</v>
      </c>
    </row>
    <row r="936" spans="1:16" s="33" customFormat="1">
      <c r="A936" s="32">
        <v>38581</v>
      </c>
      <c r="B936" s="33" t="s">
        <v>1228</v>
      </c>
      <c r="C936" s="33" t="s">
        <v>1232</v>
      </c>
      <c r="D936" s="34">
        <v>5</v>
      </c>
      <c r="E936" s="37">
        <v>70</v>
      </c>
      <c r="F936" s="33" t="s">
        <v>1217</v>
      </c>
      <c r="G936" s="33" t="s">
        <v>1066</v>
      </c>
      <c r="H936" s="33" t="s">
        <v>1535</v>
      </c>
      <c r="J936" s="33" t="s">
        <v>1536</v>
      </c>
      <c r="L936" s="33" t="s">
        <v>1288</v>
      </c>
      <c r="M936" s="33" t="s">
        <v>877</v>
      </c>
      <c r="N936" s="33">
        <v>1</v>
      </c>
      <c r="O936" s="35">
        <v>2.8999999999999998E-3</v>
      </c>
      <c r="P936" s="34" t="s">
        <v>1148</v>
      </c>
    </row>
    <row r="937" spans="1:16" s="33" customFormat="1">
      <c r="A937" s="32">
        <v>38581</v>
      </c>
      <c r="B937" s="33" t="s">
        <v>1228</v>
      </c>
      <c r="C937" s="33" t="s">
        <v>1232</v>
      </c>
      <c r="D937" s="34">
        <v>6</v>
      </c>
      <c r="E937" s="37">
        <v>71</v>
      </c>
      <c r="F937" s="33" t="s">
        <v>1220</v>
      </c>
      <c r="G937" s="33" t="s">
        <v>1219</v>
      </c>
      <c r="H937" s="33" t="s">
        <v>1535</v>
      </c>
      <c r="J937" s="33" t="s">
        <v>1536</v>
      </c>
      <c r="L937" s="33" t="s">
        <v>1288</v>
      </c>
      <c r="M937" s="33" t="s">
        <v>877</v>
      </c>
      <c r="N937" s="33">
        <v>1</v>
      </c>
      <c r="O937" s="35">
        <v>0.11119999999999999</v>
      </c>
      <c r="P937" s="34" t="s">
        <v>1148</v>
      </c>
    </row>
    <row r="938" spans="1:16" s="33" customFormat="1">
      <c r="A938" s="32">
        <v>38583</v>
      </c>
      <c r="B938" s="33" t="s">
        <v>1228</v>
      </c>
      <c r="C938" s="33" t="s">
        <v>1232</v>
      </c>
      <c r="D938" s="34">
        <v>11</v>
      </c>
      <c r="E938" s="37">
        <v>76</v>
      </c>
      <c r="F938" s="33" t="s">
        <v>1233</v>
      </c>
      <c r="G938" s="33" t="s">
        <v>1066</v>
      </c>
      <c r="H938" s="33" t="s">
        <v>1535</v>
      </c>
      <c r="J938" s="33" t="s">
        <v>1536</v>
      </c>
      <c r="L938" s="33" t="s">
        <v>1288</v>
      </c>
      <c r="M938" s="33" t="s">
        <v>877</v>
      </c>
      <c r="N938" s="33">
        <v>32</v>
      </c>
      <c r="O938" s="35">
        <v>2.0836999999999999</v>
      </c>
      <c r="P938" s="34" t="s">
        <v>1148</v>
      </c>
    </row>
    <row r="939" spans="1:16" s="33" customFormat="1">
      <c r="A939" s="32">
        <v>38583</v>
      </c>
      <c r="B939" s="33" t="s">
        <v>1228</v>
      </c>
      <c r="C939" s="33" t="s">
        <v>1232</v>
      </c>
      <c r="D939" s="34">
        <v>12</v>
      </c>
      <c r="E939" s="37">
        <v>77</v>
      </c>
      <c r="F939" s="33" t="s">
        <v>1234</v>
      </c>
      <c r="G939" s="33" t="s">
        <v>1066</v>
      </c>
      <c r="H939" s="33" t="s">
        <v>1535</v>
      </c>
      <c r="J939" s="33" t="s">
        <v>1536</v>
      </c>
      <c r="L939" s="33" t="s">
        <v>1288</v>
      </c>
      <c r="M939" s="33" t="s">
        <v>877</v>
      </c>
      <c r="N939" s="33">
        <v>4</v>
      </c>
      <c r="O939" s="35">
        <v>4.4900000000000002E-2</v>
      </c>
      <c r="P939" s="34" t="s">
        <v>1148</v>
      </c>
    </row>
    <row r="940" spans="1:16" s="33" customFormat="1">
      <c r="A940" s="32">
        <v>38583</v>
      </c>
      <c r="B940" s="33" t="s">
        <v>1228</v>
      </c>
      <c r="C940" s="33" t="s">
        <v>1232</v>
      </c>
      <c r="D940" s="34">
        <v>13</v>
      </c>
      <c r="E940" s="37">
        <v>78</v>
      </c>
      <c r="F940" s="33" t="s">
        <v>1235</v>
      </c>
      <c r="G940" s="33" t="s">
        <v>1066</v>
      </c>
      <c r="H940" s="33" t="s">
        <v>1535</v>
      </c>
      <c r="J940" s="33" t="s">
        <v>1536</v>
      </c>
      <c r="L940" s="33" t="s">
        <v>1288</v>
      </c>
      <c r="M940" s="33" t="s">
        <v>877</v>
      </c>
      <c r="N940" s="33">
        <v>23</v>
      </c>
      <c r="O940" s="35">
        <v>0.16700000000000001</v>
      </c>
      <c r="P940" s="34" t="s">
        <v>1148</v>
      </c>
    </row>
    <row r="941" spans="1:16" s="33" customFormat="1">
      <c r="A941" s="32">
        <v>38581</v>
      </c>
      <c r="B941" s="33" t="s">
        <v>1228</v>
      </c>
      <c r="C941" s="33" t="s">
        <v>1232</v>
      </c>
      <c r="D941" s="34">
        <v>4</v>
      </c>
      <c r="E941" s="37">
        <v>69</v>
      </c>
      <c r="F941" s="33" t="s">
        <v>1222</v>
      </c>
      <c r="G941" s="34" t="s">
        <v>1338</v>
      </c>
      <c r="H941" s="33" t="s">
        <v>1475</v>
      </c>
      <c r="I941" s="33" t="s">
        <v>1476</v>
      </c>
      <c r="J941" s="33" t="s">
        <v>1427</v>
      </c>
      <c r="L941" s="33" t="s">
        <v>1288</v>
      </c>
      <c r="M941" s="33" t="s">
        <v>877</v>
      </c>
      <c r="N941" s="33">
        <v>1</v>
      </c>
      <c r="O941" s="35">
        <v>1.63</v>
      </c>
      <c r="P941" s="34" t="s">
        <v>1149</v>
      </c>
    </row>
    <row r="942" spans="1:16" s="33" customFormat="1">
      <c r="A942" s="32">
        <v>38585</v>
      </c>
      <c r="B942" s="33" t="s">
        <v>1228</v>
      </c>
      <c r="C942" s="33" t="s">
        <v>1229</v>
      </c>
      <c r="D942" s="34">
        <v>6</v>
      </c>
      <c r="E942" s="37">
        <v>51</v>
      </c>
      <c r="F942" s="33" t="s">
        <v>1194</v>
      </c>
      <c r="G942" s="33" t="s">
        <v>1014</v>
      </c>
      <c r="H942" s="33" t="s">
        <v>1391</v>
      </c>
      <c r="I942" s="33" t="s">
        <v>1400</v>
      </c>
      <c r="J942" s="33" t="s">
        <v>1392</v>
      </c>
      <c r="L942" s="34" t="s">
        <v>1490</v>
      </c>
      <c r="M942" s="33" t="s">
        <v>877</v>
      </c>
      <c r="N942" s="33">
        <v>2</v>
      </c>
      <c r="O942" s="35">
        <v>1.3000000000000789E-3</v>
      </c>
      <c r="P942" s="34" t="s">
        <v>1148</v>
      </c>
    </row>
    <row r="943" spans="1:16" s="33" customFormat="1">
      <c r="A943" s="32">
        <v>38535</v>
      </c>
      <c r="B943" s="33" t="s">
        <v>1224</v>
      </c>
      <c r="C943" s="33" t="s">
        <v>1225</v>
      </c>
      <c r="D943" s="34">
        <v>2</v>
      </c>
      <c r="E943" s="37">
        <v>2</v>
      </c>
      <c r="F943" s="33" t="s">
        <v>1074</v>
      </c>
      <c r="G943" s="33" t="s">
        <v>1014</v>
      </c>
      <c r="H943" s="33" t="s">
        <v>1391</v>
      </c>
      <c r="I943" s="33" t="s">
        <v>1270</v>
      </c>
      <c r="J943" s="33" t="s">
        <v>1392</v>
      </c>
      <c r="L943" s="34" t="s">
        <v>1490</v>
      </c>
      <c r="M943" s="33" t="s">
        <v>877</v>
      </c>
      <c r="N943" s="33">
        <v>9</v>
      </c>
      <c r="O943" s="35">
        <v>4.1999999999999997E-3</v>
      </c>
      <c r="P943" s="34" t="s">
        <v>1148</v>
      </c>
    </row>
    <row r="944" spans="1:16" s="33" customFormat="1">
      <c r="A944" s="32">
        <v>38535</v>
      </c>
      <c r="B944" s="33" t="s">
        <v>1224</v>
      </c>
      <c r="C944" s="33" t="s">
        <v>1225</v>
      </c>
      <c r="D944" s="34">
        <v>1</v>
      </c>
      <c r="E944" s="37">
        <v>1</v>
      </c>
      <c r="F944" s="33" t="s">
        <v>888</v>
      </c>
      <c r="G944" s="33" t="s">
        <v>1014</v>
      </c>
      <c r="H944" s="33" t="s">
        <v>1391</v>
      </c>
      <c r="J944" s="33" t="s">
        <v>1392</v>
      </c>
      <c r="L944" s="34" t="s">
        <v>1490</v>
      </c>
      <c r="M944" s="33" t="s">
        <v>877</v>
      </c>
      <c r="N944" s="33">
        <v>4</v>
      </c>
      <c r="O944" s="35">
        <v>6.9999999999999999E-4</v>
      </c>
      <c r="P944" s="34" t="s">
        <v>1148</v>
      </c>
    </row>
    <row r="945" spans="1:16" s="33" customFormat="1">
      <c r="A945" s="32">
        <v>38535</v>
      </c>
      <c r="B945" s="33" t="s">
        <v>1224</v>
      </c>
      <c r="C945" s="33" t="s">
        <v>1225</v>
      </c>
      <c r="D945" s="34">
        <v>3</v>
      </c>
      <c r="E945" s="37">
        <v>3</v>
      </c>
      <c r="F945" s="33" t="s">
        <v>1073</v>
      </c>
      <c r="G945" s="33" t="s">
        <v>1014</v>
      </c>
      <c r="H945" s="33" t="s">
        <v>1391</v>
      </c>
      <c r="J945" s="33" t="s">
        <v>1392</v>
      </c>
      <c r="L945" s="34" t="s">
        <v>1490</v>
      </c>
      <c r="M945" s="33" t="s">
        <v>877</v>
      </c>
      <c r="N945" s="33">
        <v>15</v>
      </c>
      <c r="O945" s="35">
        <v>6.4999999999999997E-3</v>
      </c>
      <c r="P945" s="34" t="s">
        <v>1148</v>
      </c>
    </row>
    <row r="946" spans="1:16" s="33" customFormat="1">
      <c r="A946" s="32">
        <v>38535</v>
      </c>
      <c r="B946" s="33" t="s">
        <v>1224</v>
      </c>
      <c r="C946" s="33" t="s">
        <v>1225</v>
      </c>
      <c r="D946" s="34">
        <v>4</v>
      </c>
      <c r="E946" s="37">
        <v>4</v>
      </c>
      <c r="F946" s="33" t="s">
        <v>845</v>
      </c>
      <c r="G946" s="33" t="s">
        <v>1014</v>
      </c>
      <c r="H946" s="33" t="s">
        <v>1391</v>
      </c>
      <c r="J946" s="33" t="s">
        <v>1392</v>
      </c>
      <c r="L946" s="34" t="s">
        <v>1490</v>
      </c>
      <c r="M946" s="33" t="s">
        <v>877</v>
      </c>
      <c r="N946" s="33">
        <v>5</v>
      </c>
      <c r="O946" s="35">
        <v>3.7000000000000002E-3</v>
      </c>
      <c r="P946" s="34" t="s">
        <v>1148</v>
      </c>
    </row>
    <row r="947" spans="1:16" s="33" customFormat="1">
      <c r="A947" s="32">
        <v>38535</v>
      </c>
      <c r="B947" s="33" t="s">
        <v>1224</v>
      </c>
      <c r="C947" s="33" t="s">
        <v>1225</v>
      </c>
      <c r="D947" s="34">
        <v>5</v>
      </c>
      <c r="E947" s="37">
        <v>5</v>
      </c>
      <c r="F947" s="33" t="s">
        <v>1089</v>
      </c>
      <c r="G947" s="33" t="s">
        <v>1014</v>
      </c>
      <c r="H947" s="33" t="s">
        <v>1391</v>
      </c>
      <c r="J947" s="33" t="s">
        <v>1392</v>
      </c>
      <c r="L947" s="34" t="s">
        <v>1490</v>
      </c>
      <c r="M947" s="33" t="s">
        <v>877</v>
      </c>
      <c r="N947" s="33">
        <v>6</v>
      </c>
      <c r="O947" s="35">
        <v>3.5999999999999999E-3</v>
      </c>
      <c r="P947" s="34" t="s">
        <v>1148</v>
      </c>
    </row>
    <row r="948" spans="1:16" s="33" customFormat="1">
      <c r="A948" s="32">
        <v>38535</v>
      </c>
      <c r="B948" s="33" t="s">
        <v>1224</v>
      </c>
      <c r="C948" s="33" t="s">
        <v>1225</v>
      </c>
      <c r="D948" s="34">
        <v>6</v>
      </c>
      <c r="E948" s="37">
        <v>6</v>
      </c>
      <c r="F948" s="33" t="s">
        <v>1091</v>
      </c>
      <c r="G948" s="33" t="s">
        <v>1014</v>
      </c>
      <c r="H948" s="33" t="s">
        <v>1391</v>
      </c>
      <c r="J948" s="33" t="s">
        <v>1392</v>
      </c>
      <c r="L948" s="34" t="s">
        <v>1490</v>
      </c>
      <c r="M948" s="33" t="s">
        <v>877</v>
      </c>
      <c r="N948" s="33">
        <v>2</v>
      </c>
      <c r="O948" s="35">
        <v>1.1000000000000001E-3</v>
      </c>
      <c r="P948" s="34" t="s">
        <v>1148</v>
      </c>
    </row>
    <row r="949" spans="1:16" s="33" customFormat="1">
      <c r="A949" s="32">
        <v>38532</v>
      </c>
      <c r="B949" s="33" t="s">
        <v>1224</v>
      </c>
      <c r="C949" s="33" t="s">
        <v>1226</v>
      </c>
      <c r="D949" s="34">
        <v>1</v>
      </c>
      <c r="E949" s="37">
        <v>13</v>
      </c>
      <c r="F949" s="33" t="s">
        <v>888</v>
      </c>
      <c r="G949" s="33" t="s">
        <v>1014</v>
      </c>
      <c r="H949" s="33" t="s">
        <v>1391</v>
      </c>
      <c r="J949" s="33" t="s">
        <v>1392</v>
      </c>
      <c r="L949" s="34" t="s">
        <v>1490</v>
      </c>
      <c r="M949" s="33" t="s">
        <v>877</v>
      </c>
      <c r="N949" s="33">
        <v>5</v>
      </c>
      <c r="O949" s="35">
        <v>2.5000000000000001E-3</v>
      </c>
      <c r="P949" s="34" t="s">
        <v>1148</v>
      </c>
    </row>
    <row r="950" spans="1:16" s="33" customFormat="1">
      <c r="A950" s="32">
        <v>38532</v>
      </c>
      <c r="B950" s="33" t="s">
        <v>1224</v>
      </c>
      <c r="C950" s="33" t="s">
        <v>1226</v>
      </c>
      <c r="D950" s="34">
        <v>2</v>
      </c>
      <c r="E950" s="37">
        <v>14</v>
      </c>
      <c r="F950" s="33" t="s">
        <v>1074</v>
      </c>
      <c r="G950" s="33" t="s">
        <v>1014</v>
      </c>
      <c r="H950" s="33" t="s">
        <v>1391</v>
      </c>
      <c r="J950" s="33" t="s">
        <v>1392</v>
      </c>
      <c r="L950" s="34" t="s">
        <v>1490</v>
      </c>
      <c r="M950" s="33" t="s">
        <v>877</v>
      </c>
      <c r="N950" s="33">
        <v>22</v>
      </c>
      <c r="O950" s="35">
        <v>1.7999999999999999E-2</v>
      </c>
      <c r="P950" s="34" t="s">
        <v>1148</v>
      </c>
    </row>
    <row r="951" spans="1:16" s="33" customFormat="1">
      <c r="A951" s="32">
        <v>38533</v>
      </c>
      <c r="B951" s="33" t="s">
        <v>1224</v>
      </c>
      <c r="C951" s="33" t="s">
        <v>1226</v>
      </c>
      <c r="D951" s="34">
        <v>4</v>
      </c>
      <c r="E951" s="37">
        <v>16</v>
      </c>
      <c r="F951" s="33" t="s">
        <v>845</v>
      </c>
      <c r="G951" s="33" t="s">
        <v>1014</v>
      </c>
      <c r="H951" s="33" t="s">
        <v>1391</v>
      </c>
      <c r="J951" s="33" t="s">
        <v>1392</v>
      </c>
      <c r="L951" s="34" t="s">
        <v>1490</v>
      </c>
      <c r="M951" s="33" t="s">
        <v>877</v>
      </c>
      <c r="N951" s="33">
        <v>18</v>
      </c>
      <c r="O951" s="35">
        <v>5.7000000000000002E-3</v>
      </c>
      <c r="P951" s="34" t="s">
        <v>1148</v>
      </c>
    </row>
    <row r="952" spans="1:16" s="33" customFormat="1">
      <c r="A952" s="32">
        <v>38534</v>
      </c>
      <c r="B952" s="33" t="s">
        <v>1224</v>
      </c>
      <c r="C952" s="33" t="s">
        <v>1227</v>
      </c>
      <c r="D952" s="34">
        <v>1</v>
      </c>
      <c r="E952" s="37">
        <v>31</v>
      </c>
      <c r="F952" s="33" t="s">
        <v>888</v>
      </c>
      <c r="G952" s="33" t="s">
        <v>1014</v>
      </c>
      <c r="H952" s="33" t="s">
        <v>1391</v>
      </c>
      <c r="J952" s="33" t="s">
        <v>1392</v>
      </c>
      <c r="L952" s="34" t="s">
        <v>1490</v>
      </c>
      <c r="M952" s="33" t="s">
        <v>877</v>
      </c>
      <c r="N952" s="33">
        <v>6</v>
      </c>
      <c r="O952" s="35">
        <v>4.1000000000000003E-3</v>
      </c>
      <c r="P952" s="34" t="s">
        <v>1148</v>
      </c>
    </row>
    <row r="953" spans="1:16" s="33" customFormat="1">
      <c r="A953" s="32">
        <v>38534</v>
      </c>
      <c r="B953" s="33" t="s">
        <v>1224</v>
      </c>
      <c r="C953" s="33" t="s">
        <v>1227</v>
      </c>
      <c r="D953" s="34">
        <v>2</v>
      </c>
      <c r="E953" s="37">
        <v>32</v>
      </c>
      <c r="F953" s="33" t="s">
        <v>1074</v>
      </c>
      <c r="G953" s="33" t="s">
        <v>1014</v>
      </c>
      <c r="H953" s="33" t="s">
        <v>1391</v>
      </c>
      <c r="J953" s="33" t="s">
        <v>1392</v>
      </c>
      <c r="L953" s="34" t="s">
        <v>1490</v>
      </c>
      <c r="M953" s="33" t="s">
        <v>877</v>
      </c>
      <c r="N953" s="33">
        <v>12</v>
      </c>
      <c r="O953" s="35">
        <v>4.4000000000000003E-3</v>
      </c>
      <c r="P953" s="34" t="s">
        <v>1148</v>
      </c>
    </row>
    <row r="954" spans="1:16" s="33" customFormat="1">
      <c r="A954" s="32">
        <v>38534</v>
      </c>
      <c r="B954" s="33" t="s">
        <v>1224</v>
      </c>
      <c r="C954" s="33" t="s">
        <v>1227</v>
      </c>
      <c r="D954" s="34">
        <v>9</v>
      </c>
      <c r="E954" s="37">
        <v>39</v>
      </c>
      <c r="F954" s="33" t="s">
        <v>1134</v>
      </c>
      <c r="G954" s="33" t="s">
        <v>1014</v>
      </c>
      <c r="H954" s="33" t="s">
        <v>1391</v>
      </c>
      <c r="J954" s="33" t="s">
        <v>1392</v>
      </c>
      <c r="L954" s="34" t="s">
        <v>1490</v>
      </c>
      <c r="M954" s="33" t="s">
        <v>877</v>
      </c>
      <c r="N954" s="33">
        <v>6</v>
      </c>
      <c r="O954" s="35">
        <v>2.8E-3</v>
      </c>
      <c r="P954" s="34" t="s">
        <v>1148</v>
      </c>
    </row>
    <row r="955" spans="1:16" s="33" customFormat="1">
      <c r="A955" s="32">
        <v>38534</v>
      </c>
      <c r="B955" s="33" t="s">
        <v>1224</v>
      </c>
      <c r="C955" s="33" t="s">
        <v>1227</v>
      </c>
      <c r="D955" s="34">
        <v>10</v>
      </c>
      <c r="E955" s="37">
        <v>40</v>
      </c>
      <c r="F955" s="33" t="s">
        <v>1138</v>
      </c>
      <c r="G955" s="33" t="s">
        <v>1014</v>
      </c>
      <c r="H955" s="33" t="s">
        <v>1391</v>
      </c>
      <c r="J955" s="33" t="s">
        <v>1392</v>
      </c>
      <c r="L955" s="34" t="s">
        <v>1490</v>
      </c>
      <c r="M955" s="33" t="s">
        <v>877</v>
      </c>
      <c r="N955" s="33">
        <v>1</v>
      </c>
      <c r="O955" s="35">
        <v>0</v>
      </c>
      <c r="P955" s="34" t="s">
        <v>1148</v>
      </c>
    </row>
    <row r="956" spans="1:16" s="33" customFormat="1">
      <c r="A956" s="32">
        <v>38534</v>
      </c>
      <c r="B956" s="33" t="s">
        <v>1224</v>
      </c>
      <c r="C956" s="33" t="s">
        <v>1227</v>
      </c>
      <c r="D956" s="34">
        <v>12</v>
      </c>
      <c r="E956" s="37">
        <v>42</v>
      </c>
      <c r="F956" s="33" t="s">
        <v>951</v>
      </c>
      <c r="G956" s="33" t="s">
        <v>1014</v>
      </c>
      <c r="H956" s="33" t="s">
        <v>1391</v>
      </c>
      <c r="J956" s="33" t="s">
        <v>1392</v>
      </c>
      <c r="L956" s="34" t="s">
        <v>1490</v>
      </c>
      <c r="M956" s="33" t="s">
        <v>877</v>
      </c>
      <c r="N956" s="33">
        <v>10</v>
      </c>
      <c r="O956" s="35">
        <v>3.8E-3</v>
      </c>
      <c r="P956" s="34" t="s">
        <v>1148</v>
      </c>
    </row>
    <row r="957" spans="1:16" s="33" customFormat="1">
      <c r="A957" s="32">
        <v>38583</v>
      </c>
      <c r="B957" s="33" t="s">
        <v>1228</v>
      </c>
      <c r="C957" s="33" t="s">
        <v>1229</v>
      </c>
      <c r="D957" s="34">
        <v>2</v>
      </c>
      <c r="E957" s="37">
        <v>47</v>
      </c>
      <c r="F957" s="33" t="s">
        <v>1230</v>
      </c>
      <c r="G957" s="33" t="s">
        <v>1014</v>
      </c>
      <c r="H957" s="33" t="s">
        <v>1391</v>
      </c>
      <c r="J957" s="33" t="s">
        <v>1392</v>
      </c>
      <c r="L957" s="34" t="s">
        <v>1490</v>
      </c>
      <c r="M957" s="33" t="s">
        <v>877</v>
      </c>
      <c r="N957" s="33">
        <v>2</v>
      </c>
      <c r="O957" s="35">
        <v>0</v>
      </c>
      <c r="P957" s="34" t="s">
        <v>1148</v>
      </c>
    </row>
    <row r="958" spans="1:16" s="33" customFormat="1">
      <c r="A958" s="32">
        <v>38585</v>
      </c>
      <c r="B958" s="33" t="s">
        <v>1228</v>
      </c>
      <c r="C958" s="33" t="s">
        <v>1229</v>
      </c>
      <c r="D958" s="34">
        <v>5</v>
      </c>
      <c r="E958" s="37">
        <v>50</v>
      </c>
      <c r="F958" s="33" t="s">
        <v>1200</v>
      </c>
      <c r="G958" s="33" t="s">
        <v>1014</v>
      </c>
      <c r="H958" s="33" t="s">
        <v>1391</v>
      </c>
      <c r="J958" s="33" t="s">
        <v>1392</v>
      </c>
      <c r="L958" s="34" t="s">
        <v>1490</v>
      </c>
      <c r="M958" s="33" t="s">
        <v>877</v>
      </c>
      <c r="N958" s="33">
        <v>2</v>
      </c>
      <c r="O958" s="35">
        <v>0</v>
      </c>
      <c r="P958" s="34" t="s">
        <v>1148</v>
      </c>
    </row>
    <row r="959" spans="1:16" s="33" customFormat="1">
      <c r="A959" s="32">
        <v>38585</v>
      </c>
      <c r="B959" s="33" t="s">
        <v>1228</v>
      </c>
      <c r="C959" s="33" t="s">
        <v>1229</v>
      </c>
      <c r="D959" s="34">
        <v>7</v>
      </c>
      <c r="E959" s="37">
        <v>52</v>
      </c>
      <c r="F959" s="33" t="s">
        <v>1198</v>
      </c>
      <c r="G959" s="33" t="s">
        <v>1014</v>
      </c>
      <c r="H959" s="33" t="s">
        <v>1391</v>
      </c>
      <c r="J959" s="33" t="s">
        <v>1392</v>
      </c>
      <c r="L959" s="34" t="s">
        <v>1490</v>
      </c>
      <c r="M959" s="33" t="s">
        <v>877</v>
      </c>
      <c r="N959" s="33">
        <v>1</v>
      </c>
      <c r="O959" s="35">
        <v>0</v>
      </c>
      <c r="P959" s="34" t="s">
        <v>1148</v>
      </c>
    </row>
    <row r="960" spans="1:16" s="33" customFormat="1">
      <c r="A960" s="32">
        <v>38585</v>
      </c>
      <c r="B960" s="33" t="s">
        <v>1228</v>
      </c>
      <c r="C960" s="33" t="s">
        <v>1229</v>
      </c>
      <c r="D960" s="34">
        <v>8</v>
      </c>
      <c r="E960" s="37">
        <v>53</v>
      </c>
      <c r="F960" s="33" t="s">
        <v>1202</v>
      </c>
      <c r="G960" s="33" t="s">
        <v>1014</v>
      </c>
      <c r="H960" s="33" t="s">
        <v>1391</v>
      </c>
      <c r="J960" s="33" t="s">
        <v>1392</v>
      </c>
      <c r="L960" s="34" t="s">
        <v>1490</v>
      </c>
      <c r="M960" s="33" t="s">
        <v>877</v>
      </c>
      <c r="N960" s="33">
        <v>1</v>
      </c>
      <c r="O960" s="35">
        <v>0</v>
      </c>
      <c r="P960" s="34" t="s">
        <v>1148</v>
      </c>
    </row>
    <row r="961" spans="1:18" s="33" customFormat="1">
      <c r="A961" s="32">
        <v>38585</v>
      </c>
      <c r="B961" s="33" t="s">
        <v>1228</v>
      </c>
      <c r="C961" s="33" t="s">
        <v>1229</v>
      </c>
      <c r="D961" s="34">
        <v>9</v>
      </c>
      <c r="E961" s="37">
        <v>54</v>
      </c>
      <c r="F961" s="33" t="s">
        <v>1207</v>
      </c>
      <c r="G961" s="33" t="s">
        <v>1014</v>
      </c>
      <c r="H961" s="33" t="s">
        <v>1391</v>
      </c>
      <c r="J961" s="33" t="s">
        <v>1392</v>
      </c>
      <c r="L961" s="34" t="s">
        <v>1490</v>
      </c>
      <c r="M961" s="33" t="s">
        <v>877</v>
      </c>
      <c r="N961" s="33">
        <v>1</v>
      </c>
      <c r="O961" s="35">
        <v>8.0000000000000004E-4</v>
      </c>
      <c r="P961" s="34" t="s">
        <v>1148</v>
      </c>
    </row>
    <row r="962" spans="1:18" s="33" customFormat="1">
      <c r="A962" s="32">
        <v>38584</v>
      </c>
      <c r="B962" s="33" t="s">
        <v>1228</v>
      </c>
      <c r="C962" s="33" t="s">
        <v>1231</v>
      </c>
      <c r="D962" s="34">
        <v>2</v>
      </c>
      <c r="E962" s="37">
        <v>56</v>
      </c>
      <c r="F962" s="33" t="s">
        <v>1188</v>
      </c>
      <c r="G962" s="33" t="s">
        <v>1014</v>
      </c>
      <c r="H962" s="33" t="s">
        <v>1391</v>
      </c>
      <c r="J962" s="33" t="s">
        <v>1392</v>
      </c>
      <c r="L962" s="34" t="s">
        <v>1490</v>
      </c>
      <c r="M962" s="33" t="s">
        <v>877</v>
      </c>
      <c r="N962" s="33">
        <v>4</v>
      </c>
      <c r="O962" s="35">
        <v>1.5E-3</v>
      </c>
      <c r="P962" s="34" t="s">
        <v>1148</v>
      </c>
    </row>
    <row r="963" spans="1:18" s="33" customFormat="1">
      <c r="A963" s="32">
        <v>38584</v>
      </c>
      <c r="B963" s="33" t="s">
        <v>1228</v>
      </c>
      <c r="C963" s="33" t="s">
        <v>1231</v>
      </c>
      <c r="D963" s="34">
        <v>3</v>
      </c>
      <c r="E963" s="37">
        <v>57</v>
      </c>
      <c r="F963" s="33" t="s">
        <v>1182</v>
      </c>
      <c r="G963" s="33" t="s">
        <v>1014</v>
      </c>
      <c r="H963" s="33" t="s">
        <v>1391</v>
      </c>
      <c r="J963" s="33" t="s">
        <v>1392</v>
      </c>
      <c r="L963" s="34" t="s">
        <v>1490</v>
      </c>
      <c r="M963" s="33" t="s">
        <v>877</v>
      </c>
      <c r="N963" s="33">
        <v>1</v>
      </c>
      <c r="O963" s="35">
        <v>0</v>
      </c>
      <c r="P963" s="34" t="s">
        <v>1148</v>
      </c>
    </row>
    <row r="964" spans="1:18" s="33" customFormat="1">
      <c r="A964" s="32">
        <v>38584</v>
      </c>
      <c r="B964" s="33" t="s">
        <v>1228</v>
      </c>
      <c r="C964" s="33" t="s">
        <v>1231</v>
      </c>
      <c r="D964" s="34">
        <v>4</v>
      </c>
      <c r="E964" s="37">
        <v>58</v>
      </c>
      <c r="F964" s="33" t="s">
        <v>1190</v>
      </c>
      <c r="G964" s="33" t="s">
        <v>1014</v>
      </c>
      <c r="H964" s="33" t="s">
        <v>1391</v>
      </c>
      <c r="J964" s="33" t="s">
        <v>1392</v>
      </c>
      <c r="L964" s="34" t="s">
        <v>1490</v>
      </c>
      <c r="M964" s="33" t="s">
        <v>877</v>
      </c>
      <c r="N964" s="33">
        <v>2</v>
      </c>
      <c r="O964" s="35">
        <v>5.9999999999999995E-4</v>
      </c>
      <c r="P964" s="34" t="s">
        <v>1148</v>
      </c>
    </row>
    <row r="965" spans="1:18" s="33" customFormat="1">
      <c r="A965" s="32">
        <v>38583</v>
      </c>
      <c r="B965" s="33" t="s">
        <v>1228</v>
      </c>
      <c r="C965" s="33" t="s">
        <v>1232</v>
      </c>
      <c r="D965" s="34">
        <v>11</v>
      </c>
      <c r="E965" s="37">
        <v>76</v>
      </c>
      <c r="F965" s="33" t="s">
        <v>1233</v>
      </c>
      <c r="G965" s="33" t="s">
        <v>1014</v>
      </c>
      <c r="H965" s="33" t="s">
        <v>1391</v>
      </c>
      <c r="J965" s="33" t="s">
        <v>1392</v>
      </c>
      <c r="L965" s="34" t="s">
        <v>1490</v>
      </c>
      <c r="M965" s="33" t="s">
        <v>877</v>
      </c>
      <c r="N965" s="33">
        <v>3</v>
      </c>
      <c r="O965" s="35">
        <v>2.8000000000001357E-3</v>
      </c>
      <c r="P965" s="34" t="s">
        <v>1148</v>
      </c>
    </row>
    <row r="966" spans="1:18" s="33" customFormat="1">
      <c r="A966" s="32">
        <v>38583</v>
      </c>
      <c r="B966" s="33" t="s">
        <v>1228</v>
      </c>
      <c r="C966" s="33" t="s">
        <v>1232</v>
      </c>
      <c r="D966" s="34">
        <v>13</v>
      </c>
      <c r="E966" s="37">
        <v>78</v>
      </c>
      <c r="F966" s="33" t="s">
        <v>1235</v>
      </c>
      <c r="G966" s="33" t="s">
        <v>1014</v>
      </c>
      <c r="H966" s="33" t="s">
        <v>1391</v>
      </c>
      <c r="J966" s="33" t="s">
        <v>1392</v>
      </c>
      <c r="L966" s="34" t="s">
        <v>1490</v>
      </c>
      <c r="M966" s="33" t="s">
        <v>877</v>
      </c>
      <c r="N966" s="33">
        <v>4</v>
      </c>
      <c r="O966" s="35">
        <v>0</v>
      </c>
      <c r="P966" s="34" t="s">
        <v>1148</v>
      </c>
    </row>
    <row r="967" spans="1:18" s="33" customFormat="1">
      <c r="A967" s="32">
        <v>38536</v>
      </c>
      <c r="B967" s="33" t="s">
        <v>1224</v>
      </c>
      <c r="C967" s="33" t="s">
        <v>1225</v>
      </c>
      <c r="D967" s="34">
        <v>10</v>
      </c>
      <c r="E967" s="37">
        <v>10</v>
      </c>
      <c r="F967" s="33" t="s">
        <v>1138</v>
      </c>
      <c r="G967" s="33" t="s">
        <v>1204</v>
      </c>
      <c r="H967" s="34" t="s">
        <v>1562</v>
      </c>
      <c r="I967" s="34" t="s">
        <v>1563</v>
      </c>
      <c r="J967" s="33" t="s">
        <v>1564</v>
      </c>
      <c r="L967" s="33" t="s">
        <v>1055</v>
      </c>
      <c r="M967" s="33" t="s">
        <v>877</v>
      </c>
      <c r="N967" s="33">
        <v>0.5</v>
      </c>
      <c r="O967" s="35">
        <v>0.61</v>
      </c>
      <c r="P967" s="34" t="s">
        <v>1149</v>
      </c>
    </row>
    <row r="968" spans="1:18" s="33" customFormat="1">
      <c r="A968" s="32">
        <v>38532</v>
      </c>
      <c r="B968" s="33" t="s">
        <v>1224</v>
      </c>
      <c r="C968" s="33" t="s">
        <v>1226</v>
      </c>
      <c r="D968" s="34">
        <v>2</v>
      </c>
      <c r="E968" s="37">
        <v>14</v>
      </c>
      <c r="F968" s="33" t="s">
        <v>1074</v>
      </c>
      <c r="G968" s="33" t="s">
        <v>1204</v>
      </c>
      <c r="H968" s="34" t="s">
        <v>1562</v>
      </c>
      <c r="I968" s="34" t="s">
        <v>1563</v>
      </c>
      <c r="J968" s="33" t="s">
        <v>1564</v>
      </c>
      <c r="L968" s="33" t="s">
        <v>1055</v>
      </c>
      <c r="M968" s="33" t="s">
        <v>877</v>
      </c>
      <c r="N968" s="33">
        <v>1</v>
      </c>
      <c r="O968" s="35">
        <v>1.24</v>
      </c>
      <c r="P968" s="34" t="s">
        <v>1149</v>
      </c>
    </row>
    <row r="969" spans="1:18" s="33" customFormat="1">
      <c r="A969" s="32">
        <v>38532</v>
      </c>
      <c r="B969" s="33" t="s">
        <v>1224</v>
      </c>
      <c r="C969" s="33" t="s">
        <v>1226</v>
      </c>
      <c r="D969" s="34">
        <v>2</v>
      </c>
      <c r="E969" s="37">
        <v>14</v>
      </c>
      <c r="F969" s="33" t="s">
        <v>1074</v>
      </c>
      <c r="G969" s="33" t="s">
        <v>1107</v>
      </c>
      <c r="H969" s="33" t="s">
        <v>1562</v>
      </c>
      <c r="I969" s="33" t="s">
        <v>1563</v>
      </c>
      <c r="J969" s="33" t="s">
        <v>1564</v>
      </c>
      <c r="L969" s="33" t="s">
        <v>1055</v>
      </c>
      <c r="M969" s="33" t="s">
        <v>877</v>
      </c>
      <c r="N969" s="33">
        <v>2</v>
      </c>
      <c r="O969" s="35">
        <v>0.42949999999999999</v>
      </c>
      <c r="P969" s="34" t="s">
        <v>1148</v>
      </c>
      <c r="Q969" s="33">
        <f>SUM(N968:N969)</f>
        <v>3</v>
      </c>
      <c r="R969" s="35">
        <f>SUM(O968:O969)</f>
        <v>1.6695</v>
      </c>
    </row>
    <row r="970" spans="1:18" s="33" customFormat="1">
      <c r="A970" s="32">
        <v>38533</v>
      </c>
      <c r="B970" s="33" t="s">
        <v>1224</v>
      </c>
      <c r="C970" s="33" t="s">
        <v>1226</v>
      </c>
      <c r="D970" s="34">
        <v>4</v>
      </c>
      <c r="E970" s="37">
        <v>16</v>
      </c>
      <c r="F970" s="33" t="s">
        <v>845</v>
      </c>
      <c r="G970" s="33" t="s">
        <v>1204</v>
      </c>
      <c r="H970" s="34" t="s">
        <v>1562</v>
      </c>
      <c r="I970" s="34" t="s">
        <v>1563</v>
      </c>
      <c r="J970" s="33" t="s">
        <v>1564</v>
      </c>
      <c r="L970" s="33" t="s">
        <v>1055</v>
      </c>
      <c r="M970" s="33" t="s">
        <v>877</v>
      </c>
      <c r="N970" s="33">
        <v>1</v>
      </c>
      <c r="O970" s="35">
        <v>3.23</v>
      </c>
      <c r="P970" s="34" t="s">
        <v>1149</v>
      </c>
    </row>
    <row r="971" spans="1:18" s="33" customFormat="1">
      <c r="A971" s="32">
        <v>38533</v>
      </c>
      <c r="B971" s="33" t="s">
        <v>1224</v>
      </c>
      <c r="C971" s="33" t="s">
        <v>1226</v>
      </c>
      <c r="D971" s="34">
        <v>4</v>
      </c>
      <c r="E971" s="37">
        <v>16</v>
      </c>
      <c r="F971" s="33" t="s">
        <v>845</v>
      </c>
      <c r="G971" s="33" t="s">
        <v>1107</v>
      </c>
      <c r="H971" s="33" t="s">
        <v>1562</v>
      </c>
      <c r="I971" s="33" t="s">
        <v>1563</v>
      </c>
      <c r="J971" s="33" t="s">
        <v>1564</v>
      </c>
      <c r="L971" s="33" t="s">
        <v>1055</v>
      </c>
      <c r="M971" s="33" t="s">
        <v>877</v>
      </c>
      <c r="N971" s="33">
        <v>6</v>
      </c>
      <c r="O971" s="35">
        <v>2.4138999999999999</v>
      </c>
      <c r="P971" s="34" t="s">
        <v>1148</v>
      </c>
      <c r="Q971" s="33">
        <f>SUM(N970:N971)</f>
        <v>7</v>
      </c>
      <c r="R971" s="35">
        <f>SUM(O970:O971)</f>
        <v>5.6439000000000004</v>
      </c>
    </row>
    <row r="972" spans="1:18" s="33" customFormat="1">
      <c r="A972" s="32">
        <v>38585</v>
      </c>
      <c r="B972" s="33" t="s">
        <v>1228</v>
      </c>
      <c r="C972" s="33" t="s">
        <v>1229</v>
      </c>
      <c r="D972" s="34">
        <v>9</v>
      </c>
      <c r="E972" s="37">
        <v>54</v>
      </c>
      <c r="F972" s="33" t="s">
        <v>1207</v>
      </c>
      <c r="G972" s="33" t="s">
        <v>1204</v>
      </c>
      <c r="H972" s="33" t="s">
        <v>1562</v>
      </c>
      <c r="I972" s="33" t="s">
        <v>1563</v>
      </c>
      <c r="J972" s="33" t="s">
        <v>1564</v>
      </c>
      <c r="L972" s="33" t="s">
        <v>1055</v>
      </c>
      <c r="M972" s="33" t="s">
        <v>877</v>
      </c>
      <c r="N972" s="33">
        <v>3</v>
      </c>
      <c r="O972" s="35">
        <v>1.8462000000000001</v>
      </c>
      <c r="P972" s="34" t="s">
        <v>1148</v>
      </c>
    </row>
    <row r="973" spans="1:18" s="33" customFormat="1">
      <c r="A973" s="32">
        <v>38584</v>
      </c>
      <c r="B973" s="33" t="s">
        <v>1228</v>
      </c>
      <c r="C973" s="33" t="s">
        <v>1231</v>
      </c>
      <c r="D973" s="34">
        <v>1</v>
      </c>
      <c r="E973" s="37">
        <v>55</v>
      </c>
      <c r="F973" s="33" t="s">
        <v>976</v>
      </c>
      <c r="G973" s="33" t="s">
        <v>1107</v>
      </c>
      <c r="H973" s="33" t="s">
        <v>1562</v>
      </c>
      <c r="I973" s="33" t="s">
        <v>1563</v>
      </c>
      <c r="J973" s="33" t="s">
        <v>1564</v>
      </c>
      <c r="L973" s="34" t="s">
        <v>1055</v>
      </c>
      <c r="M973" s="33" t="s">
        <v>877</v>
      </c>
      <c r="N973" s="33">
        <v>9</v>
      </c>
      <c r="O973" s="35">
        <v>4.9853000000000005</v>
      </c>
      <c r="P973" s="34" t="s">
        <v>1148</v>
      </c>
    </row>
    <row r="974" spans="1:18" s="33" customFormat="1">
      <c r="A974" s="32">
        <v>38584</v>
      </c>
      <c r="B974" s="33" t="s">
        <v>1228</v>
      </c>
      <c r="C974" s="33" t="s">
        <v>1231</v>
      </c>
      <c r="D974" s="34">
        <v>2</v>
      </c>
      <c r="E974" s="37">
        <v>56</v>
      </c>
      <c r="F974" s="33" t="s">
        <v>1188</v>
      </c>
      <c r="G974" s="33" t="s">
        <v>1204</v>
      </c>
      <c r="H974" s="34" t="s">
        <v>1562</v>
      </c>
      <c r="I974" s="34" t="s">
        <v>1563</v>
      </c>
      <c r="J974" s="33" t="s">
        <v>1564</v>
      </c>
      <c r="L974" s="33" t="s">
        <v>1055</v>
      </c>
      <c r="M974" s="33" t="s">
        <v>877</v>
      </c>
      <c r="N974" s="33">
        <v>1</v>
      </c>
      <c r="O974" s="35">
        <v>0.56999999999999995</v>
      </c>
      <c r="P974" s="34" t="s">
        <v>1149</v>
      </c>
    </row>
    <row r="975" spans="1:18" s="33" customFormat="1">
      <c r="A975" s="32">
        <v>38535</v>
      </c>
      <c r="B975" s="33" t="s">
        <v>1224</v>
      </c>
      <c r="C975" s="33" t="s">
        <v>1225</v>
      </c>
      <c r="D975" s="34">
        <v>1</v>
      </c>
      <c r="E975" s="37">
        <v>1</v>
      </c>
      <c r="F975" s="33" t="s">
        <v>888</v>
      </c>
      <c r="G975" s="33" t="s">
        <v>1015</v>
      </c>
      <c r="L975" s="33" t="s">
        <v>883</v>
      </c>
      <c r="M975" s="33" t="s">
        <v>883</v>
      </c>
      <c r="N975" s="33" t="s">
        <v>887</v>
      </c>
      <c r="O975" s="35">
        <v>86.125500000000002</v>
      </c>
      <c r="P975" s="34" t="s">
        <v>1148</v>
      </c>
    </row>
    <row r="976" spans="1:18" s="33" customFormat="1">
      <c r="A976" s="32">
        <v>38535</v>
      </c>
      <c r="B976" s="33" t="s">
        <v>1224</v>
      </c>
      <c r="C976" s="33" t="s">
        <v>1225</v>
      </c>
      <c r="D976" s="34">
        <v>2</v>
      </c>
      <c r="E976" s="37">
        <v>2</v>
      </c>
      <c r="F976" s="33" t="s">
        <v>1074</v>
      </c>
      <c r="G976" s="33" t="s">
        <v>1015</v>
      </c>
      <c r="L976" s="33" t="s">
        <v>883</v>
      </c>
      <c r="M976" s="33" t="s">
        <v>883</v>
      </c>
      <c r="N976" s="33" t="s">
        <v>887</v>
      </c>
      <c r="O976" s="35">
        <v>104.54130000000001</v>
      </c>
      <c r="P976" s="34" t="s">
        <v>1148</v>
      </c>
    </row>
    <row r="977" spans="1:17" s="33" customFormat="1">
      <c r="A977" s="32">
        <v>38535</v>
      </c>
      <c r="B977" s="33" t="s">
        <v>1224</v>
      </c>
      <c r="C977" s="33" t="s">
        <v>1225</v>
      </c>
      <c r="D977" s="34">
        <v>2</v>
      </c>
      <c r="E977" s="37">
        <v>2</v>
      </c>
      <c r="F977" s="33" t="s">
        <v>1074</v>
      </c>
      <c r="G977" s="33" t="s">
        <v>1065</v>
      </c>
      <c r="L977" s="33" t="s">
        <v>883</v>
      </c>
      <c r="M977" s="33" t="s">
        <v>883</v>
      </c>
      <c r="N977" s="33">
        <v>1</v>
      </c>
      <c r="O977" s="35">
        <v>1.1999999999999999E-3</v>
      </c>
      <c r="P977" s="34" t="s">
        <v>1148</v>
      </c>
      <c r="Q977" s="35">
        <f>SUM(O976:O977)</f>
        <v>104.5425</v>
      </c>
    </row>
    <row r="978" spans="1:17" s="33" customFormat="1">
      <c r="A978" s="32">
        <v>38535</v>
      </c>
      <c r="B978" s="33" t="s">
        <v>1224</v>
      </c>
      <c r="C978" s="33" t="s">
        <v>1225</v>
      </c>
      <c r="D978" s="34">
        <v>3</v>
      </c>
      <c r="E978" s="37">
        <v>3</v>
      </c>
      <c r="F978" s="33" t="s">
        <v>1073</v>
      </c>
      <c r="G978" s="33" t="s">
        <v>1015</v>
      </c>
      <c r="L978" s="33" t="s">
        <v>883</v>
      </c>
      <c r="M978" s="33" t="s">
        <v>883</v>
      </c>
      <c r="N978" s="33" t="s">
        <v>887</v>
      </c>
      <c r="O978" s="35">
        <v>28.974900000000002</v>
      </c>
      <c r="P978" s="34" t="s">
        <v>1148</v>
      </c>
    </row>
    <row r="979" spans="1:17" s="33" customFormat="1">
      <c r="A979" s="32">
        <v>38535</v>
      </c>
      <c r="B979" s="33" t="s">
        <v>1224</v>
      </c>
      <c r="C979" s="33" t="s">
        <v>1225</v>
      </c>
      <c r="D979" s="34">
        <v>3</v>
      </c>
      <c r="E979" s="37">
        <v>3</v>
      </c>
      <c r="F979" s="33" t="s">
        <v>1073</v>
      </c>
      <c r="G979" s="33" t="s">
        <v>1065</v>
      </c>
      <c r="L979" s="33" t="s">
        <v>883</v>
      </c>
      <c r="M979" s="33" t="s">
        <v>883</v>
      </c>
      <c r="N979" s="33">
        <v>1</v>
      </c>
      <c r="O979" s="35">
        <v>0</v>
      </c>
      <c r="P979" s="34" t="s">
        <v>1148</v>
      </c>
      <c r="Q979" s="35">
        <f>SUM(O978:O979)</f>
        <v>28.974900000000002</v>
      </c>
    </row>
    <row r="980" spans="1:17" s="33" customFormat="1">
      <c r="A980" s="32">
        <v>38535</v>
      </c>
      <c r="B980" s="33" t="s">
        <v>1224</v>
      </c>
      <c r="C980" s="33" t="s">
        <v>1225</v>
      </c>
      <c r="D980" s="34">
        <v>4</v>
      </c>
      <c r="E980" s="37">
        <v>4</v>
      </c>
      <c r="F980" s="33" t="s">
        <v>845</v>
      </c>
      <c r="G980" s="33" t="s">
        <v>1015</v>
      </c>
      <c r="L980" s="33" t="s">
        <v>883</v>
      </c>
      <c r="M980" s="33" t="s">
        <v>883</v>
      </c>
      <c r="N980" s="33" t="s">
        <v>887</v>
      </c>
      <c r="O980" s="35">
        <v>144.27179999999998</v>
      </c>
      <c r="P980" s="34" t="s">
        <v>1148</v>
      </c>
    </row>
    <row r="981" spans="1:17" s="33" customFormat="1">
      <c r="A981" s="32">
        <v>38535</v>
      </c>
      <c r="B981" s="33" t="s">
        <v>1224</v>
      </c>
      <c r="C981" s="33" t="s">
        <v>1225</v>
      </c>
      <c r="D981" s="34">
        <v>5</v>
      </c>
      <c r="E981" s="37">
        <v>5</v>
      </c>
      <c r="F981" s="33" t="s">
        <v>1089</v>
      </c>
      <c r="G981" s="33" t="s">
        <v>1015</v>
      </c>
      <c r="L981" s="33" t="s">
        <v>883</v>
      </c>
      <c r="M981" s="33" t="s">
        <v>883</v>
      </c>
      <c r="N981" s="33" t="s">
        <v>887</v>
      </c>
      <c r="O981" s="35">
        <v>65.591300000000004</v>
      </c>
      <c r="P981" s="34" t="s">
        <v>1148</v>
      </c>
    </row>
    <row r="982" spans="1:17" s="33" customFormat="1">
      <c r="A982" s="32">
        <v>38535</v>
      </c>
      <c r="B982" s="33" t="s">
        <v>1224</v>
      </c>
      <c r="C982" s="33" t="s">
        <v>1225</v>
      </c>
      <c r="D982" s="34">
        <v>6</v>
      </c>
      <c r="E982" s="37">
        <v>6</v>
      </c>
      <c r="F982" s="33" t="s">
        <v>1091</v>
      </c>
      <c r="G982" s="33" t="s">
        <v>1015</v>
      </c>
      <c r="L982" s="33" t="s">
        <v>883</v>
      </c>
      <c r="M982" s="33" t="s">
        <v>883</v>
      </c>
      <c r="N982" s="33" t="s">
        <v>887</v>
      </c>
      <c r="O982" s="35">
        <v>46.396599999999999</v>
      </c>
      <c r="P982" s="34" t="s">
        <v>1148</v>
      </c>
    </row>
    <row r="983" spans="1:17" s="33" customFormat="1">
      <c r="A983" s="32">
        <v>38535</v>
      </c>
      <c r="B983" s="33" t="s">
        <v>1224</v>
      </c>
      <c r="C983" s="33" t="s">
        <v>1225</v>
      </c>
      <c r="D983" s="34">
        <v>6</v>
      </c>
      <c r="E983" s="37">
        <v>6</v>
      </c>
      <c r="F983" s="33" t="s">
        <v>1091</v>
      </c>
      <c r="G983" s="33" t="s">
        <v>1065</v>
      </c>
      <c r="L983" s="33" t="s">
        <v>883</v>
      </c>
      <c r="M983" s="33" t="s">
        <v>883</v>
      </c>
      <c r="N983" s="33">
        <v>2</v>
      </c>
      <c r="O983" s="35">
        <v>3.2000000000000002E-3</v>
      </c>
      <c r="P983" s="34" t="s">
        <v>1148</v>
      </c>
      <c r="Q983" s="35">
        <f>SUM(O982:O983)</f>
        <v>46.399799999999999</v>
      </c>
    </row>
    <row r="984" spans="1:17" s="33" customFormat="1">
      <c r="A984" s="32">
        <v>38532</v>
      </c>
      <c r="B984" s="33" t="s">
        <v>1224</v>
      </c>
      <c r="C984" s="33" t="s">
        <v>1226</v>
      </c>
      <c r="D984" s="34">
        <v>1</v>
      </c>
      <c r="E984" s="37">
        <v>13</v>
      </c>
      <c r="F984" s="33" t="s">
        <v>888</v>
      </c>
      <c r="G984" s="33" t="s">
        <v>1015</v>
      </c>
      <c r="L984" s="33" t="s">
        <v>883</v>
      </c>
      <c r="M984" s="33" t="s">
        <v>883</v>
      </c>
      <c r="N984" s="33" t="s">
        <v>887</v>
      </c>
      <c r="O984" s="35">
        <v>47.590299999999999</v>
      </c>
      <c r="P984" s="34" t="s">
        <v>1148</v>
      </c>
    </row>
    <row r="985" spans="1:17" s="33" customFormat="1">
      <c r="A985" s="32">
        <v>38532</v>
      </c>
      <c r="B985" s="33" t="s">
        <v>1224</v>
      </c>
      <c r="C985" s="33" t="s">
        <v>1226</v>
      </c>
      <c r="D985" s="34">
        <v>2</v>
      </c>
      <c r="E985" s="37">
        <v>14</v>
      </c>
      <c r="F985" s="33" t="s">
        <v>1074</v>
      </c>
      <c r="G985" s="33" t="s">
        <v>1015</v>
      </c>
      <c r="L985" s="33" t="s">
        <v>883</v>
      </c>
      <c r="M985" s="33" t="s">
        <v>883</v>
      </c>
      <c r="N985" s="33" t="s">
        <v>887</v>
      </c>
      <c r="O985" s="35">
        <v>85.314700000000002</v>
      </c>
      <c r="P985" s="34" t="s">
        <v>1148</v>
      </c>
    </row>
    <row r="986" spans="1:17" s="33" customFormat="1">
      <c r="A986" s="32">
        <v>38533</v>
      </c>
      <c r="B986" s="33" t="s">
        <v>1224</v>
      </c>
      <c r="C986" s="33" t="s">
        <v>1226</v>
      </c>
      <c r="D986" s="34">
        <v>4</v>
      </c>
      <c r="E986" s="37">
        <v>16</v>
      </c>
      <c r="F986" s="33" t="s">
        <v>845</v>
      </c>
      <c r="G986" s="33" t="s">
        <v>1015</v>
      </c>
      <c r="L986" s="33" t="s">
        <v>883</v>
      </c>
      <c r="M986" s="33" t="s">
        <v>883</v>
      </c>
      <c r="N986" s="33" t="s">
        <v>887</v>
      </c>
      <c r="O986" s="35">
        <v>135.9658</v>
      </c>
      <c r="P986" s="34" t="s">
        <v>1148</v>
      </c>
    </row>
    <row r="987" spans="1:17" s="33" customFormat="1">
      <c r="A987" s="32">
        <v>38533</v>
      </c>
      <c r="B987" s="33" t="s">
        <v>1224</v>
      </c>
      <c r="C987" s="33" t="s">
        <v>1226</v>
      </c>
      <c r="D987" s="34">
        <v>5</v>
      </c>
      <c r="E987" s="37">
        <v>17</v>
      </c>
      <c r="F987" s="33" t="s">
        <v>1089</v>
      </c>
      <c r="G987" s="33" t="s">
        <v>1015</v>
      </c>
      <c r="L987" s="33" t="s">
        <v>883</v>
      </c>
      <c r="M987" s="33" t="s">
        <v>883</v>
      </c>
      <c r="N987" s="33" t="s">
        <v>887</v>
      </c>
      <c r="O987" s="35">
        <v>0.13739999999999999</v>
      </c>
      <c r="P987" s="34" t="s">
        <v>1148</v>
      </c>
    </row>
    <row r="988" spans="1:17" s="33" customFormat="1">
      <c r="A988" s="32">
        <v>38533</v>
      </c>
      <c r="B988" s="33" t="s">
        <v>1224</v>
      </c>
      <c r="C988" s="33" t="s">
        <v>1226</v>
      </c>
      <c r="D988" s="34">
        <v>6</v>
      </c>
      <c r="E988" s="37">
        <v>18</v>
      </c>
      <c r="F988" s="33" t="s">
        <v>1091</v>
      </c>
      <c r="G988" s="33" t="s">
        <v>1015</v>
      </c>
      <c r="L988" s="33" t="s">
        <v>883</v>
      </c>
      <c r="M988" s="33" t="s">
        <v>883</v>
      </c>
      <c r="N988" s="33" t="s">
        <v>887</v>
      </c>
      <c r="O988" s="35">
        <v>0.66920000000000002</v>
      </c>
      <c r="P988" s="34" t="s">
        <v>1148</v>
      </c>
    </row>
    <row r="989" spans="1:17" s="33" customFormat="1">
      <c r="A989" s="32">
        <v>38533</v>
      </c>
      <c r="B989" s="33" t="s">
        <v>1224</v>
      </c>
      <c r="C989" s="33" t="s">
        <v>1226</v>
      </c>
      <c r="D989" s="34">
        <v>7</v>
      </c>
      <c r="E989" s="37">
        <v>19</v>
      </c>
      <c r="F989" s="33" t="s">
        <v>1116</v>
      </c>
      <c r="G989" s="33" t="s">
        <v>1015</v>
      </c>
      <c r="L989" s="33" t="s">
        <v>883</v>
      </c>
      <c r="M989" s="33" t="s">
        <v>883</v>
      </c>
      <c r="N989" s="33" t="s">
        <v>887</v>
      </c>
      <c r="O989" s="35">
        <v>4.7077</v>
      </c>
      <c r="P989" s="34" t="s">
        <v>1148</v>
      </c>
    </row>
    <row r="990" spans="1:17" s="33" customFormat="1">
      <c r="A990" s="32">
        <v>38534</v>
      </c>
      <c r="B990" s="33" t="s">
        <v>1224</v>
      </c>
      <c r="C990" s="33" t="s">
        <v>1227</v>
      </c>
      <c r="D990" s="34">
        <v>1</v>
      </c>
      <c r="E990" s="37">
        <v>31</v>
      </c>
      <c r="F990" s="33" t="s">
        <v>888</v>
      </c>
      <c r="G990" s="33" t="s">
        <v>1015</v>
      </c>
      <c r="L990" s="33" t="s">
        <v>883</v>
      </c>
      <c r="M990" s="33" t="s">
        <v>883</v>
      </c>
      <c r="N990" s="33" t="s">
        <v>887</v>
      </c>
      <c r="O990" s="35">
        <v>172.02339999999998</v>
      </c>
      <c r="P990" s="34" t="s">
        <v>1148</v>
      </c>
    </row>
    <row r="991" spans="1:17" s="33" customFormat="1">
      <c r="A991" s="32">
        <v>38534</v>
      </c>
      <c r="B991" s="33" t="s">
        <v>1224</v>
      </c>
      <c r="C991" s="33" t="s">
        <v>1227</v>
      </c>
      <c r="D991" s="34">
        <v>2</v>
      </c>
      <c r="E991" s="37">
        <v>32</v>
      </c>
      <c r="F991" s="33" t="s">
        <v>1074</v>
      </c>
      <c r="G991" s="33" t="s">
        <v>1015</v>
      </c>
      <c r="L991" s="33" t="s">
        <v>883</v>
      </c>
      <c r="M991" s="33" t="s">
        <v>883</v>
      </c>
      <c r="N991" s="33" t="s">
        <v>887</v>
      </c>
      <c r="O991" s="35">
        <v>112.7444</v>
      </c>
      <c r="P991" s="34" t="s">
        <v>1148</v>
      </c>
    </row>
    <row r="992" spans="1:17" s="33" customFormat="1">
      <c r="A992" s="32">
        <v>38534</v>
      </c>
      <c r="B992" s="33" t="s">
        <v>1224</v>
      </c>
      <c r="C992" s="33" t="s">
        <v>1227</v>
      </c>
      <c r="D992" s="34">
        <v>9</v>
      </c>
      <c r="E992" s="37">
        <v>39</v>
      </c>
      <c r="F992" s="33" t="s">
        <v>1134</v>
      </c>
      <c r="G992" s="33" t="s">
        <v>1015</v>
      </c>
      <c r="L992" s="33" t="s">
        <v>883</v>
      </c>
      <c r="M992" s="33" t="s">
        <v>883</v>
      </c>
      <c r="N992" s="33" t="s">
        <v>887</v>
      </c>
      <c r="O992" s="35">
        <v>139.62620000000001</v>
      </c>
      <c r="P992" s="34" t="s">
        <v>1148</v>
      </c>
    </row>
    <row r="993" spans="1:17" s="33" customFormat="1">
      <c r="A993" s="32">
        <v>38534</v>
      </c>
      <c r="B993" s="33" t="s">
        <v>1224</v>
      </c>
      <c r="C993" s="33" t="s">
        <v>1227</v>
      </c>
      <c r="D993" s="34">
        <v>10</v>
      </c>
      <c r="E993" s="37">
        <v>40</v>
      </c>
      <c r="F993" s="33" t="s">
        <v>1138</v>
      </c>
      <c r="G993" s="33" t="s">
        <v>1015</v>
      </c>
      <c r="L993" s="33" t="s">
        <v>883</v>
      </c>
      <c r="M993" s="33" t="s">
        <v>883</v>
      </c>
      <c r="N993" s="33" t="s">
        <v>887</v>
      </c>
      <c r="O993" s="35">
        <v>51.618099999999998</v>
      </c>
      <c r="P993" s="34" t="s">
        <v>1148</v>
      </c>
    </row>
    <row r="994" spans="1:17" s="33" customFormat="1">
      <c r="A994" s="32">
        <v>38534</v>
      </c>
      <c r="B994" s="33" t="s">
        <v>1224</v>
      </c>
      <c r="C994" s="33" t="s">
        <v>1227</v>
      </c>
      <c r="D994" s="34">
        <v>12</v>
      </c>
      <c r="E994" s="37">
        <v>42</v>
      </c>
      <c r="F994" s="33" t="s">
        <v>951</v>
      </c>
      <c r="G994" s="33" t="s">
        <v>1015</v>
      </c>
      <c r="L994" s="33" t="s">
        <v>883</v>
      </c>
      <c r="M994" s="33" t="s">
        <v>883</v>
      </c>
      <c r="N994" s="33" t="s">
        <v>887</v>
      </c>
      <c r="O994" s="35">
        <v>292.13159999999999</v>
      </c>
      <c r="P994" s="34" t="s">
        <v>1148</v>
      </c>
    </row>
    <row r="995" spans="1:17" s="33" customFormat="1">
      <c r="A995" s="32">
        <v>38534</v>
      </c>
      <c r="B995" s="33" t="s">
        <v>1224</v>
      </c>
      <c r="C995" s="33" t="s">
        <v>1227</v>
      </c>
      <c r="D995" s="34">
        <v>13</v>
      </c>
      <c r="E995" s="37">
        <v>43</v>
      </c>
      <c r="F995" s="33" t="s">
        <v>954</v>
      </c>
      <c r="G995" s="33" t="s">
        <v>1015</v>
      </c>
      <c r="L995" s="33" t="s">
        <v>883</v>
      </c>
      <c r="M995" s="33" t="s">
        <v>883</v>
      </c>
      <c r="N995" s="33" t="s">
        <v>887</v>
      </c>
      <c r="O995" s="35">
        <v>46.290300000000002</v>
      </c>
      <c r="P995" s="34" t="s">
        <v>1148</v>
      </c>
    </row>
    <row r="996" spans="1:17" s="33" customFormat="1">
      <c r="A996" s="32">
        <v>38534</v>
      </c>
      <c r="B996" s="33" t="s">
        <v>1224</v>
      </c>
      <c r="C996" s="33" t="s">
        <v>1227</v>
      </c>
      <c r="D996" s="34">
        <v>13</v>
      </c>
      <c r="E996" s="37">
        <v>43</v>
      </c>
      <c r="F996" s="33" t="s">
        <v>954</v>
      </c>
      <c r="G996" s="33" t="s">
        <v>1065</v>
      </c>
      <c r="L996" s="33" t="s">
        <v>883</v>
      </c>
      <c r="M996" s="33" t="s">
        <v>883</v>
      </c>
      <c r="N996" s="33">
        <v>1</v>
      </c>
      <c r="O996" s="35">
        <v>1.1000000000000001E-3</v>
      </c>
      <c r="P996" s="34" t="s">
        <v>1148</v>
      </c>
      <c r="Q996" s="35">
        <f>SUM(O995:O996)</f>
        <v>46.291400000000003</v>
      </c>
    </row>
    <row r="997" spans="1:17" s="33" customFormat="1">
      <c r="A997" s="32">
        <v>38583</v>
      </c>
      <c r="B997" s="33" t="s">
        <v>1228</v>
      </c>
      <c r="C997" s="33" t="s">
        <v>1229</v>
      </c>
      <c r="D997" s="34">
        <v>2</v>
      </c>
      <c r="E997" s="37">
        <v>47</v>
      </c>
      <c r="F997" s="33" t="s">
        <v>1230</v>
      </c>
      <c r="G997" s="33" t="s">
        <v>1015</v>
      </c>
      <c r="L997" s="33" t="s">
        <v>883</v>
      </c>
      <c r="M997" s="33" t="s">
        <v>883</v>
      </c>
      <c r="N997" s="33" t="s">
        <v>887</v>
      </c>
      <c r="O997" s="35">
        <v>30.712599999999998</v>
      </c>
      <c r="P997" s="34" t="s">
        <v>1148</v>
      </c>
    </row>
    <row r="998" spans="1:17" s="33" customFormat="1">
      <c r="A998" s="32">
        <v>38585</v>
      </c>
      <c r="B998" s="33" t="s">
        <v>1228</v>
      </c>
      <c r="C998" s="33" t="s">
        <v>1229</v>
      </c>
      <c r="D998" s="34">
        <v>5</v>
      </c>
      <c r="E998" s="37">
        <v>50</v>
      </c>
      <c r="F998" s="33" t="s">
        <v>1200</v>
      </c>
      <c r="G998" s="33" t="s">
        <v>1015</v>
      </c>
      <c r="L998" s="33" t="s">
        <v>883</v>
      </c>
      <c r="M998" s="33" t="s">
        <v>883</v>
      </c>
      <c r="N998" s="33" t="s">
        <v>887</v>
      </c>
      <c r="O998" s="35">
        <v>43.759500000000003</v>
      </c>
      <c r="P998" s="34" t="s">
        <v>1148</v>
      </c>
    </row>
    <row r="999" spans="1:17" s="33" customFormat="1">
      <c r="A999" s="32">
        <v>38585</v>
      </c>
      <c r="B999" s="33" t="s">
        <v>1228</v>
      </c>
      <c r="C999" s="33" t="s">
        <v>1229</v>
      </c>
      <c r="D999" s="34">
        <v>6</v>
      </c>
      <c r="E999" s="37">
        <v>51</v>
      </c>
      <c r="F999" s="33" t="s">
        <v>1194</v>
      </c>
      <c r="G999" s="33" t="s">
        <v>1015</v>
      </c>
      <c r="L999" s="33" t="s">
        <v>883</v>
      </c>
      <c r="M999" s="33" t="s">
        <v>883</v>
      </c>
      <c r="N999" s="33" t="s">
        <v>887</v>
      </c>
      <c r="O999" s="35">
        <v>122.99199999999999</v>
      </c>
      <c r="P999" s="34" t="s">
        <v>1148</v>
      </c>
    </row>
    <row r="1000" spans="1:17" s="33" customFormat="1">
      <c r="A1000" s="32">
        <v>38585</v>
      </c>
      <c r="B1000" s="33" t="s">
        <v>1228</v>
      </c>
      <c r="C1000" s="33" t="s">
        <v>1229</v>
      </c>
      <c r="D1000" s="34">
        <v>7</v>
      </c>
      <c r="E1000" s="37">
        <v>52</v>
      </c>
      <c r="F1000" s="33" t="s">
        <v>1198</v>
      </c>
      <c r="G1000" s="33" t="s">
        <v>1015</v>
      </c>
      <c r="L1000" s="33" t="s">
        <v>883</v>
      </c>
      <c r="M1000" s="33" t="s">
        <v>883</v>
      </c>
      <c r="N1000" s="33" t="s">
        <v>887</v>
      </c>
      <c r="O1000" s="35">
        <v>31.4221</v>
      </c>
      <c r="P1000" s="34" t="s">
        <v>1148</v>
      </c>
    </row>
    <row r="1001" spans="1:17" s="33" customFormat="1">
      <c r="A1001" s="32">
        <v>38585</v>
      </c>
      <c r="B1001" s="33" t="s">
        <v>1228</v>
      </c>
      <c r="C1001" s="33" t="s">
        <v>1229</v>
      </c>
      <c r="D1001" s="34">
        <v>8</v>
      </c>
      <c r="E1001" s="37">
        <v>53</v>
      </c>
      <c r="F1001" s="33" t="s">
        <v>1202</v>
      </c>
      <c r="G1001" s="33" t="s">
        <v>1015</v>
      </c>
      <c r="L1001" s="33" t="s">
        <v>883</v>
      </c>
      <c r="M1001" s="33" t="s">
        <v>883</v>
      </c>
      <c r="N1001" s="33" t="s">
        <v>887</v>
      </c>
      <c r="O1001" s="35">
        <v>37.041899999999998</v>
      </c>
      <c r="P1001" s="34" t="s">
        <v>1148</v>
      </c>
    </row>
    <row r="1002" spans="1:17" s="33" customFormat="1">
      <c r="A1002" s="32">
        <v>38585</v>
      </c>
      <c r="B1002" s="33" t="s">
        <v>1228</v>
      </c>
      <c r="C1002" s="33" t="s">
        <v>1229</v>
      </c>
      <c r="D1002" s="34">
        <v>8</v>
      </c>
      <c r="E1002" s="37">
        <v>53</v>
      </c>
      <c r="F1002" s="33" t="s">
        <v>1202</v>
      </c>
      <c r="G1002" s="33" t="s">
        <v>1201</v>
      </c>
      <c r="L1002" s="33" t="s">
        <v>883</v>
      </c>
      <c r="M1002" s="33" t="s">
        <v>883</v>
      </c>
      <c r="N1002" s="33">
        <v>1</v>
      </c>
      <c r="O1002" s="35">
        <v>4.4599999999999973E-2</v>
      </c>
      <c r="P1002" s="34" t="s">
        <v>1148</v>
      </c>
      <c r="Q1002" s="35">
        <f>SUM(O1001:O1002)</f>
        <v>37.086500000000001</v>
      </c>
    </row>
    <row r="1003" spans="1:17" s="33" customFormat="1">
      <c r="A1003" s="32">
        <v>38585</v>
      </c>
      <c r="B1003" s="33" t="s">
        <v>1228</v>
      </c>
      <c r="C1003" s="33" t="s">
        <v>1229</v>
      </c>
      <c r="D1003" s="34">
        <v>9</v>
      </c>
      <c r="E1003" s="37">
        <v>54</v>
      </c>
      <c r="F1003" s="33" t="s">
        <v>1207</v>
      </c>
      <c r="G1003" s="33" t="s">
        <v>1015</v>
      </c>
      <c r="L1003" s="33" t="s">
        <v>883</v>
      </c>
      <c r="M1003" s="33" t="s">
        <v>883</v>
      </c>
      <c r="N1003" s="33" t="s">
        <v>887</v>
      </c>
      <c r="O1003" s="35">
        <v>135.74799999999999</v>
      </c>
      <c r="P1003" s="34" t="s">
        <v>1148</v>
      </c>
    </row>
    <row r="1004" spans="1:17" s="33" customFormat="1">
      <c r="A1004" s="32">
        <v>38585</v>
      </c>
      <c r="B1004" s="33" t="s">
        <v>1228</v>
      </c>
      <c r="C1004" s="33" t="s">
        <v>1229</v>
      </c>
      <c r="D1004" s="34">
        <v>9</v>
      </c>
      <c r="E1004" s="37">
        <v>54</v>
      </c>
      <c r="F1004" s="33" t="s">
        <v>1207</v>
      </c>
      <c r="G1004" s="33" t="s">
        <v>950</v>
      </c>
      <c r="L1004" s="33" t="s">
        <v>883</v>
      </c>
      <c r="M1004" s="33" t="s">
        <v>883</v>
      </c>
      <c r="N1004" s="33">
        <v>2</v>
      </c>
      <c r="O1004" s="35">
        <v>2.2700000000000001E-2</v>
      </c>
      <c r="P1004" s="34" t="s">
        <v>1148</v>
      </c>
      <c r="Q1004" s="35">
        <f>SUM(O1003:O1004)</f>
        <v>135.77069999999998</v>
      </c>
    </row>
    <row r="1005" spans="1:17" s="33" customFormat="1">
      <c r="A1005" s="32">
        <v>38584</v>
      </c>
      <c r="B1005" s="33" t="s">
        <v>1228</v>
      </c>
      <c r="C1005" s="33" t="s">
        <v>1231</v>
      </c>
      <c r="D1005" s="34">
        <v>1</v>
      </c>
      <c r="E1005" s="37">
        <v>55</v>
      </c>
      <c r="F1005" s="33" t="s">
        <v>976</v>
      </c>
      <c r="G1005" s="33" t="s">
        <v>1015</v>
      </c>
      <c r="L1005" s="33" t="s">
        <v>883</v>
      </c>
      <c r="M1005" s="33" t="s">
        <v>883</v>
      </c>
      <c r="N1005" s="33" t="s">
        <v>887</v>
      </c>
      <c r="O1005" s="35">
        <v>97.947499999999991</v>
      </c>
      <c r="P1005" s="34" t="s">
        <v>1148</v>
      </c>
    </row>
    <row r="1006" spans="1:17" s="33" customFormat="1">
      <c r="A1006" s="32">
        <v>38584</v>
      </c>
      <c r="B1006" s="33" t="s">
        <v>1228</v>
      </c>
      <c r="C1006" s="33" t="s">
        <v>1231</v>
      </c>
      <c r="D1006" s="34">
        <v>2</v>
      </c>
      <c r="E1006" s="37">
        <v>56</v>
      </c>
      <c r="F1006" s="33" t="s">
        <v>1188</v>
      </c>
      <c r="G1006" s="33" t="s">
        <v>1015</v>
      </c>
      <c r="L1006" s="33" t="s">
        <v>883</v>
      </c>
      <c r="M1006" s="33" t="s">
        <v>883</v>
      </c>
      <c r="N1006" s="33" t="s">
        <v>887</v>
      </c>
      <c r="O1006" s="35">
        <v>86.756499999999988</v>
      </c>
      <c r="P1006" s="34" t="s">
        <v>1148</v>
      </c>
    </row>
    <row r="1007" spans="1:17" s="33" customFormat="1">
      <c r="A1007" s="32">
        <v>38584</v>
      </c>
      <c r="B1007" s="33" t="s">
        <v>1228</v>
      </c>
      <c r="C1007" s="33" t="s">
        <v>1231</v>
      </c>
      <c r="D1007" s="34">
        <v>3</v>
      </c>
      <c r="E1007" s="37">
        <v>57</v>
      </c>
      <c r="F1007" s="33" t="s">
        <v>1182</v>
      </c>
      <c r="G1007" s="33" t="s">
        <v>1015</v>
      </c>
      <c r="L1007" s="33" t="s">
        <v>883</v>
      </c>
      <c r="M1007" s="33" t="s">
        <v>883</v>
      </c>
      <c r="N1007" s="33" t="s">
        <v>887</v>
      </c>
      <c r="O1007" s="35">
        <v>25.0716</v>
      </c>
      <c r="P1007" s="34" t="s">
        <v>1148</v>
      </c>
    </row>
    <row r="1008" spans="1:17" s="33" customFormat="1">
      <c r="A1008" s="32">
        <v>38584</v>
      </c>
      <c r="B1008" s="33" t="s">
        <v>1228</v>
      </c>
      <c r="C1008" s="33" t="s">
        <v>1231</v>
      </c>
      <c r="D1008" s="34">
        <v>4</v>
      </c>
      <c r="E1008" s="37">
        <v>58</v>
      </c>
      <c r="F1008" s="33" t="s">
        <v>1190</v>
      </c>
      <c r="G1008" s="33" t="s">
        <v>1015</v>
      </c>
      <c r="L1008" s="33" t="s">
        <v>883</v>
      </c>
      <c r="M1008" s="33" t="s">
        <v>883</v>
      </c>
      <c r="N1008" s="33" t="s">
        <v>887</v>
      </c>
      <c r="O1008" s="35">
        <v>14.5312</v>
      </c>
      <c r="P1008" s="34" t="s">
        <v>1148</v>
      </c>
    </row>
    <row r="1009" spans="1:17" s="33" customFormat="1">
      <c r="A1009" s="32">
        <v>38584</v>
      </c>
      <c r="B1009" s="33" t="s">
        <v>1228</v>
      </c>
      <c r="C1009" s="33" t="s">
        <v>1231</v>
      </c>
      <c r="D1009" s="34">
        <v>6</v>
      </c>
      <c r="E1009" s="37">
        <v>60</v>
      </c>
      <c r="F1009" s="33" t="s">
        <v>979</v>
      </c>
      <c r="G1009" s="33" t="s">
        <v>1015</v>
      </c>
      <c r="L1009" s="33" t="s">
        <v>883</v>
      </c>
      <c r="M1009" s="33" t="s">
        <v>883</v>
      </c>
      <c r="N1009" s="33" t="s">
        <v>887</v>
      </c>
      <c r="O1009" s="35">
        <v>10.832100000000001</v>
      </c>
      <c r="P1009" s="34" t="s">
        <v>1148</v>
      </c>
    </row>
    <row r="1010" spans="1:17" s="33" customFormat="1">
      <c r="A1010" s="32">
        <v>38584</v>
      </c>
      <c r="B1010" s="33" t="s">
        <v>1228</v>
      </c>
      <c r="C1010" s="33" t="s">
        <v>1231</v>
      </c>
      <c r="D1010" s="34">
        <v>6</v>
      </c>
      <c r="E1010" s="37">
        <v>60</v>
      </c>
      <c r="F1010" s="33" t="s">
        <v>979</v>
      </c>
      <c r="G1010" s="33" t="s">
        <v>967</v>
      </c>
      <c r="L1010" s="33" t="s">
        <v>883</v>
      </c>
      <c r="M1010" s="33" t="s">
        <v>883</v>
      </c>
      <c r="N1010" s="33">
        <v>1</v>
      </c>
      <c r="O1010" s="35">
        <v>1.9051</v>
      </c>
      <c r="P1010" s="34" t="s">
        <v>1148</v>
      </c>
      <c r="Q1010" s="35">
        <f>SUM(O1009:O1010)</f>
        <v>12.737200000000001</v>
      </c>
    </row>
    <row r="1011" spans="1:17" s="33" customFormat="1">
      <c r="A1011" s="32">
        <v>38586</v>
      </c>
      <c r="B1011" s="33" t="s">
        <v>1228</v>
      </c>
      <c r="C1011" s="33" t="s">
        <v>1231</v>
      </c>
      <c r="D1011" s="34">
        <v>7</v>
      </c>
      <c r="E1011" s="37">
        <v>61</v>
      </c>
      <c r="F1011" s="33" t="s">
        <v>1038</v>
      </c>
      <c r="G1011" s="33" t="s">
        <v>1332</v>
      </c>
      <c r="L1011" s="34" t="s">
        <v>883</v>
      </c>
      <c r="M1011" s="34" t="s">
        <v>883</v>
      </c>
      <c r="O1011" s="35">
        <v>0.34</v>
      </c>
      <c r="P1011" s="34" t="s">
        <v>1149</v>
      </c>
    </row>
    <row r="1012" spans="1:17" s="33" customFormat="1">
      <c r="A1012" s="32">
        <v>38586</v>
      </c>
      <c r="B1012" s="33" t="s">
        <v>1228</v>
      </c>
      <c r="C1012" s="33" t="s">
        <v>1231</v>
      </c>
      <c r="D1012" s="34">
        <v>9</v>
      </c>
      <c r="E1012" s="37">
        <v>63</v>
      </c>
      <c r="F1012" s="33" t="s">
        <v>1181</v>
      </c>
      <c r="G1012" s="33" t="s">
        <v>1015</v>
      </c>
      <c r="L1012" s="33" t="s">
        <v>883</v>
      </c>
      <c r="M1012" s="33" t="s">
        <v>883</v>
      </c>
      <c r="N1012" s="33" t="s">
        <v>887</v>
      </c>
      <c r="O1012" s="35">
        <v>105.90880000000001</v>
      </c>
      <c r="P1012" s="34" t="s">
        <v>1148</v>
      </c>
    </row>
    <row r="1013" spans="1:17" s="33" customFormat="1">
      <c r="A1013" s="32">
        <v>38581</v>
      </c>
      <c r="B1013" s="33" t="s">
        <v>1228</v>
      </c>
      <c r="C1013" s="33" t="s">
        <v>1232</v>
      </c>
      <c r="D1013" s="34">
        <v>4</v>
      </c>
      <c r="E1013" s="37">
        <v>69</v>
      </c>
      <c r="F1013" s="33" t="s">
        <v>1222</v>
      </c>
      <c r="G1013" s="33" t="s">
        <v>1015</v>
      </c>
      <c r="L1013" s="33" t="s">
        <v>883</v>
      </c>
      <c r="M1013" s="33" t="s">
        <v>883</v>
      </c>
      <c r="N1013" s="33" t="s">
        <v>887</v>
      </c>
      <c r="O1013" s="35">
        <v>171.50919999999999</v>
      </c>
      <c r="P1013" s="34" t="s">
        <v>1148</v>
      </c>
    </row>
    <row r="1014" spans="1:17" s="33" customFormat="1">
      <c r="A1014" s="32">
        <v>38581</v>
      </c>
      <c r="B1014" s="33" t="s">
        <v>1228</v>
      </c>
      <c r="C1014" s="33" t="s">
        <v>1232</v>
      </c>
      <c r="D1014" s="34">
        <v>5</v>
      </c>
      <c r="E1014" s="37">
        <v>70</v>
      </c>
      <c r="F1014" s="33" t="s">
        <v>1217</v>
      </c>
      <c r="G1014" s="33" t="s">
        <v>1015</v>
      </c>
      <c r="L1014" s="33" t="s">
        <v>883</v>
      </c>
      <c r="M1014" s="33" t="s">
        <v>883</v>
      </c>
      <c r="N1014" s="33" t="s">
        <v>887</v>
      </c>
      <c r="O1014" s="35">
        <v>45.228499999999997</v>
      </c>
      <c r="P1014" s="34" t="s">
        <v>1148</v>
      </c>
    </row>
    <row r="1015" spans="1:17" s="33" customFormat="1">
      <c r="A1015" s="32">
        <v>38581</v>
      </c>
      <c r="B1015" s="33" t="s">
        <v>1228</v>
      </c>
      <c r="C1015" s="33" t="s">
        <v>1232</v>
      </c>
      <c r="D1015" s="34">
        <v>6</v>
      </c>
      <c r="E1015" s="37">
        <v>71</v>
      </c>
      <c r="F1015" s="33" t="s">
        <v>1220</v>
      </c>
      <c r="G1015" s="33" t="s">
        <v>1015</v>
      </c>
      <c r="L1015" s="33" t="s">
        <v>883</v>
      </c>
      <c r="M1015" s="33" t="s">
        <v>883</v>
      </c>
      <c r="N1015" s="33" t="s">
        <v>887</v>
      </c>
      <c r="O1015" s="35">
        <v>36.463299999999997</v>
      </c>
      <c r="P1015" s="34" t="s">
        <v>1148</v>
      </c>
    </row>
    <row r="1016" spans="1:17" s="33" customFormat="1">
      <c r="A1016" s="32">
        <v>38583</v>
      </c>
      <c r="B1016" s="33" t="s">
        <v>1228</v>
      </c>
      <c r="C1016" s="33" t="s">
        <v>1232</v>
      </c>
      <c r="D1016" s="34">
        <v>11</v>
      </c>
      <c r="E1016" s="37">
        <v>76</v>
      </c>
      <c r="F1016" s="33" t="s">
        <v>1233</v>
      </c>
      <c r="G1016" s="33" t="s">
        <v>1656</v>
      </c>
      <c r="L1016" s="33" t="s">
        <v>883</v>
      </c>
      <c r="M1016" s="33" t="s">
        <v>883</v>
      </c>
      <c r="N1016" s="33" t="s">
        <v>887</v>
      </c>
      <c r="O1016" s="35">
        <v>80.659599999999998</v>
      </c>
      <c r="P1016" s="34" t="s">
        <v>1148</v>
      </c>
    </row>
    <row r="1017" spans="1:17" s="33" customFormat="1">
      <c r="A1017" s="32">
        <v>38583</v>
      </c>
      <c r="B1017" s="33" t="s">
        <v>1228</v>
      </c>
      <c r="C1017" s="33" t="s">
        <v>1232</v>
      </c>
      <c r="D1017" s="34">
        <v>12</v>
      </c>
      <c r="E1017" s="37">
        <v>77</v>
      </c>
      <c r="F1017" s="33" t="s">
        <v>1234</v>
      </c>
      <c r="G1017" s="33" t="s">
        <v>1656</v>
      </c>
      <c r="L1017" s="33" t="s">
        <v>883</v>
      </c>
      <c r="M1017" s="33" t="s">
        <v>883</v>
      </c>
      <c r="N1017" s="33" t="s">
        <v>887</v>
      </c>
      <c r="O1017" s="35">
        <v>54.389700000000005</v>
      </c>
      <c r="P1017" s="34" t="s">
        <v>1148</v>
      </c>
    </row>
    <row r="1018" spans="1:17" s="33" customFormat="1">
      <c r="A1018" s="32">
        <v>38583</v>
      </c>
      <c r="B1018" s="33" t="s">
        <v>1228</v>
      </c>
      <c r="C1018" s="33" t="s">
        <v>1232</v>
      </c>
      <c r="D1018" s="34">
        <v>13</v>
      </c>
      <c r="E1018" s="37">
        <v>78</v>
      </c>
      <c r="F1018" s="33" t="s">
        <v>1235</v>
      </c>
      <c r="G1018" s="33" t="s">
        <v>1015</v>
      </c>
      <c r="L1018" s="33" t="s">
        <v>883</v>
      </c>
      <c r="M1018" s="33" t="s">
        <v>883</v>
      </c>
      <c r="N1018" s="33" t="s">
        <v>887</v>
      </c>
      <c r="O1018" s="35">
        <v>100.4585</v>
      </c>
      <c r="P1018" s="34" t="s">
        <v>1148</v>
      </c>
    </row>
    <row r="1019" spans="1:17" s="33" customFormat="1">
      <c r="A1019" s="32">
        <v>38583</v>
      </c>
      <c r="B1019" s="33" t="s">
        <v>1228</v>
      </c>
      <c r="C1019" s="33" t="s">
        <v>1232</v>
      </c>
      <c r="D1019" s="34">
        <v>13</v>
      </c>
      <c r="E1019" s="37">
        <v>78</v>
      </c>
      <c r="F1019" s="33" t="s">
        <v>1235</v>
      </c>
      <c r="G1019" s="33" t="s">
        <v>1201</v>
      </c>
      <c r="L1019" s="33" t="s">
        <v>883</v>
      </c>
      <c r="M1019" s="33" t="s">
        <v>883</v>
      </c>
      <c r="N1019" s="33">
        <v>1</v>
      </c>
      <c r="O1019" s="35">
        <v>1.2699999999999999E-2</v>
      </c>
      <c r="P1019" s="34" t="s">
        <v>1148</v>
      </c>
      <c r="Q1019" s="35">
        <f>SUM(O1018:O1019)</f>
        <v>100.4712</v>
      </c>
    </row>
    <row r="1020" spans="1:17" s="33" customFormat="1">
      <c r="A1020" s="32">
        <v>38584</v>
      </c>
      <c r="B1020" s="33" t="s">
        <v>1228</v>
      </c>
      <c r="C1020" s="33" t="s">
        <v>1231</v>
      </c>
      <c r="D1020" s="34">
        <v>1</v>
      </c>
      <c r="E1020" s="37">
        <v>55</v>
      </c>
      <c r="F1020" s="33" t="s">
        <v>976</v>
      </c>
      <c r="G1020" s="33" t="s">
        <v>1007</v>
      </c>
      <c r="H1020" s="33" t="s">
        <v>1174</v>
      </c>
      <c r="J1020" s="33" t="s">
        <v>1175</v>
      </c>
      <c r="L1020" s="33" t="s">
        <v>879</v>
      </c>
      <c r="M1020" s="33" t="s">
        <v>877</v>
      </c>
      <c r="N1020" s="33">
        <v>5</v>
      </c>
      <c r="O1020" s="35">
        <v>6.8400000000000002E-2</v>
      </c>
      <c r="P1020" s="34" t="s">
        <v>1148</v>
      </c>
    </row>
    <row r="1021" spans="1:17" s="33" customFormat="1">
      <c r="A1021" s="32">
        <v>38584</v>
      </c>
      <c r="B1021" s="33" t="s">
        <v>1228</v>
      </c>
      <c r="C1021" s="33" t="s">
        <v>1231</v>
      </c>
      <c r="D1021" s="34">
        <v>2</v>
      </c>
      <c r="E1021" s="37">
        <v>56</v>
      </c>
      <c r="F1021" s="33" t="s">
        <v>1188</v>
      </c>
      <c r="G1021" s="33" t="s">
        <v>1620</v>
      </c>
      <c r="H1021" s="33" t="s">
        <v>1504</v>
      </c>
      <c r="I1021" s="33" t="s">
        <v>1505</v>
      </c>
      <c r="J1021" s="33" t="s">
        <v>1621</v>
      </c>
      <c r="K1021" s="33" t="s">
        <v>1534</v>
      </c>
      <c r="L1021" s="33" t="s">
        <v>1191</v>
      </c>
      <c r="M1021" s="33" t="s">
        <v>877</v>
      </c>
      <c r="N1021" s="33">
        <v>2</v>
      </c>
      <c r="O1021" s="35">
        <v>6.2700000000000006E-2</v>
      </c>
      <c r="P1021" s="34" t="s">
        <v>1148</v>
      </c>
    </row>
    <row r="1022" spans="1:17" s="33" customFormat="1">
      <c r="A1022" s="32">
        <v>38583</v>
      </c>
      <c r="B1022" s="33" t="s">
        <v>1228</v>
      </c>
      <c r="C1022" s="33" t="s">
        <v>1232</v>
      </c>
      <c r="D1022" s="34">
        <v>11</v>
      </c>
      <c r="E1022" s="37">
        <v>76</v>
      </c>
      <c r="F1022" s="33" t="s">
        <v>1233</v>
      </c>
      <c r="G1022" s="33" t="s">
        <v>1620</v>
      </c>
      <c r="H1022" s="33" t="s">
        <v>1504</v>
      </c>
      <c r="I1022" s="33" t="s">
        <v>1505</v>
      </c>
      <c r="J1022" s="33" t="s">
        <v>1621</v>
      </c>
      <c r="K1022" s="33" t="s">
        <v>1534</v>
      </c>
      <c r="L1022" s="34" t="s">
        <v>1191</v>
      </c>
      <c r="M1022" s="34" t="s">
        <v>877</v>
      </c>
      <c r="N1022" s="33">
        <v>2</v>
      </c>
      <c r="O1022" s="35">
        <v>2.48999999999997E-2</v>
      </c>
      <c r="P1022" s="34" t="s">
        <v>1148</v>
      </c>
    </row>
    <row r="1023" spans="1:17" s="33" customFormat="1">
      <c r="A1023" s="32">
        <v>38535</v>
      </c>
      <c r="B1023" s="33" t="s">
        <v>1224</v>
      </c>
      <c r="C1023" s="33" t="s">
        <v>1225</v>
      </c>
      <c r="D1023" s="34">
        <v>1</v>
      </c>
      <c r="E1023" s="37">
        <v>1</v>
      </c>
      <c r="F1023" s="33" t="s">
        <v>888</v>
      </c>
      <c r="G1023" s="33" t="s">
        <v>1017</v>
      </c>
      <c r="K1023" s="33" t="s">
        <v>1395</v>
      </c>
      <c r="L1023" s="33" t="s">
        <v>884</v>
      </c>
      <c r="M1023" s="33" t="s">
        <v>877</v>
      </c>
      <c r="N1023" s="33">
        <v>1400</v>
      </c>
      <c r="O1023" s="35">
        <v>0.33450000000000002</v>
      </c>
      <c r="P1023" s="34" t="s">
        <v>1148</v>
      </c>
    </row>
    <row r="1024" spans="1:17" s="33" customFormat="1">
      <c r="A1024" s="32">
        <v>38535</v>
      </c>
      <c r="B1024" s="33" t="s">
        <v>1224</v>
      </c>
      <c r="C1024" s="33" t="s">
        <v>1225</v>
      </c>
      <c r="D1024" s="34">
        <v>2</v>
      </c>
      <c r="E1024" s="37">
        <v>2</v>
      </c>
      <c r="F1024" s="33" t="s">
        <v>1074</v>
      </c>
      <c r="G1024" s="33" t="s">
        <v>1017</v>
      </c>
      <c r="K1024" s="33" t="s">
        <v>1395</v>
      </c>
      <c r="L1024" s="33" t="s">
        <v>884</v>
      </c>
      <c r="M1024" s="33" t="s">
        <v>877</v>
      </c>
      <c r="N1024" s="33">
        <v>400</v>
      </c>
      <c r="O1024" s="35">
        <v>0.27010000000000001</v>
      </c>
      <c r="P1024" s="34" t="s">
        <v>1148</v>
      </c>
    </row>
    <row r="1025" spans="1:16" s="33" customFormat="1">
      <c r="A1025" s="32">
        <v>38535</v>
      </c>
      <c r="B1025" s="33" t="s">
        <v>1224</v>
      </c>
      <c r="C1025" s="33" t="s">
        <v>1225</v>
      </c>
      <c r="D1025" s="34">
        <v>3</v>
      </c>
      <c r="E1025" s="37">
        <v>3</v>
      </c>
      <c r="F1025" s="33" t="s">
        <v>1073</v>
      </c>
      <c r="G1025" s="33" t="s">
        <v>1017</v>
      </c>
      <c r="K1025" s="33" t="s">
        <v>1395</v>
      </c>
      <c r="L1025" s="33" t="s">
        <v>884</v>
      </c>
      <c r="M1025" s="33" t="s">
        <v>877</v>
      </c>
      <c r="N1025" s="33">
        <v>1350</v>
      </c>
      <c r="O1025" s="35">
        <v>0.29110000000000003</v>
      </c>
      <c r="P1025" s="34" t="s">
        <v>1148</v>
      </c>
    </row>
    <row r="1026" spans="1:16" s="33" customFormat="1">
      <c r="A1026" s="32">
        <v>38535</v>
      </c>
      <c r="B1026" s="33" t="s">
        <v>1224</v>
      </c>
      <c r="C1026" s="33" t="s">
        <v>1225</v>
      </c>
      <c r="D1026" s="34">
        <v>4</v>
      </c>
      <c r="E1026" s="37">
        <v>4</v>
      </c>
      <c r="F1026" s="33" t="s">
        <v>845</v>
      </c>
      <c r="G1026" s="33" t="s">
        <v>1017</v>
      </c>
      <c r="K1026" s="33" t="s">
        <v>1395</v>
      </c>
      <c r="L1026" s="33" t="s">
        <v>884</v>
      </c>
      <c r="M1026" s="33" t="s">
        <v>877</v>
      </c>
      <c r="N1026" s="33">
        <v>500</v>
      </c>
      <c r="O1026" s="35">
        <v>0.30840000000000001</v>
      </c>
      <c r="P1026" s="34" t="s">
        <v>1148</v>
      </c>
    </row>
    <row r="1027" spans="1:16" s="33" customFormat="1">
      <c r="A1027" s="32">
        <v>38535</v>
      </c>
      <c r="B1027" s="33" t="s">
        <v>1224</v>
      </c>
      <c r="C1027" s="33" t="s">
        <v>1225</v>
      </c>
      <c r="D1027" s="34">
        <v>5</v>
      </c>
      <c r="E1027" s="37">
        <v>5</v>
      </c>
      <c r="F1027" s="33" t="s">
        <v>1089</v>
      </c>
      <c r="G1027" s="33" t="s">
        <v>1017</v>
      </c>
      <c r="K1027" s="33" t="s">
        <v>1395</v>
      </c>
      <c r="L1027" s="33" t="s">
        <v>884</v>
      </c>
      <c r="M1027" s="33" t="s">
        <v>877</v>
      </c>
      <c r="N1027" s="33">
        <v>60</v>
      </c>
      <c r="O1027" s="35">
        <v>2.2800000000000001E-2</v>
      </c>
      <c r="P1027" s="34" t="s">
        <v>1148</v>
      </c>
    </row>
    <row r="1028" spans="1:16" s="33" customFormat="1">
      <c r="A1028" s="32">
        <v>38535</v>
      </c>
      <c r="B1028" s="33" t="s">
        <v>1224</v>
      </c>
      <c r="C1028" s="33" t="s">
        <v>1225</v>
      </c>
      <c r="D1028" s="34">
        <v>6</v>
      </c>
      <c r="E1028" s="37">
        <v>6</v>
      </c>
      <c r="F1028" s="33" t="s">
        <v>1091</v>
      </c>
      <c r="G1028" s="33" t="s">
        <v>1017</v>
      </c>
      <c r="K1028" s="33" t="s">
        <v>1395</v>
      </c>
      <c r="L1028" s="33" t="s">
        <v>884</v>
      </c>
      <c r="M1028" s="33" t="s">
        <v>877</v>
      </c>
      <c r="N1028" s="33">
        <v>500</v>
      </c>
      <c r="O1028" s="35">
        <v>0.23319999999999999</v>
      </c>
      <c r="P1028" s="34" t="s">
        <v>1148</v>
      </c>
    </row>
    <row r="1029" spans="1:16" s="33" customFormat="1">
      <c r="A1029" s="32">
        <v>38532</v>
      </c>
      <c r="B1029" s="33" t="s">
        <v>1224</v>
      </c>
      <c r="C1029" s="33" t="s">
        <v>1226</v>
      </c>
      <c r="D1029" s="34">
        <v>1</v>
      </c>
      <c r="E1029" s="37">
        <v>13</v>
      </c>
      <c r="F1029" s="33" t="s">
        <v>888</v>
      </c>
      <c r="G1029" s="33" t="s">
        <v>1017</v>
      </c>
      <c r="K1029" s="33" t="s">
        <v>1395</v>
      </c>
      <c r="L1029" s="33" t="s">
        <v>884</v>
      </c>
      <c r="M1029" s="33" t="s">
        <v>877</v>
      </c>
      <c r="N1029" s="33">
        <v>47</v>
      </c>
      <c r="O1029" s="35">
        <v>1.8599999999999998E-2</v>
      </c>
      <c r="P1029" s="34" t="s">
        <v>1148</v>
      </c>
    </row>
    <row r="1030" spans="1:16" s="33" customFormat="1">
      <c r="A1030" s="32">
        <v>38532</v>
      </c>
      <c r="B1030" s="33" t="s">
        <v>1224</v>
      </c>
      <c r="C1030" s="33" t="s">
        <v>1226</v>
      </c>
      <c r="D1030" s="34">
        <v>2</v>
      </c>
      <c r="E1030" s="37">
        <v>14</v>
      </c>
      <c r="F1030" s="33" t="s">
        <v>1074</v>
      </c>
      <c r="G1030" s="33" t="s">
        <v>1017</v>
      </c>
      <c r="K1030" s="33" t="s">
        <v>1395</v>
      </c>
      <c r="L1030" s="33" t="s">
        <v>884</v>
      </c>
      <c r="M1030" s="33" t="s">
        <v>877</v>
      </c>
      <c r="N1030" s="33">
        <v>300</v>
      </c>
      <c r="O1030" s="35">
        <v>0.10589999999999999</v>
      </c>
      <c r="P1030" s="34" t="s">
        <v>1148</v>
      </c>
    </row>
    <row r="1031" spans="1:16" s="33" customFormat="1">
      <c r="A1031" s="32">
        <v>38533</v>
      </c>
      <c r="B1031" s="33" t="s">
        <v>1224</v>
      </c>
      <c r="C1031" s="33" t="s">
        <v>1226</v>
      </c>
      <c r="D1031" s="34">
        <v>4</v>
      </c>
      <c r="E1031" s="37">
        <v>16</v>
      </c>
      <c r="F1031" s="33" t="s">
        <v>845</v>
      </c>
      <c r="G1031" s="33" t="s">
        <v>1017</v>
      </c>
      <c r="K1031" s="33" t="s">
        <v>1395</v>
      </c>
      <c r="L1031" s="33" t="s">
        <v>884</v>
      </c>
      <c r="M1031" s="33" t="s">
        <v>877</v>
      </c>
      <c r="N1031" s="33">
        <v>77</v>
      </c>
      <c r="O1031" s="35">
        <v>2.7400000000000001E-2</v>
      </c>
      <c r="P1031" s="34" t="s">
        <v>1148</v>
      </c>
    </row>
    <row r="1032" spans="1:16" s="33" customFormat="1">
      <c r="A1032" s="32">
        <v>38534</v>
      </c>
      <c r="B1032" s="33" t="s">
        <v>1224</v>
      </c>
      <c r="C1032" s="33" t="s">
        <v>1227</v>
      </c>
      <c r="D1032" s="34">
        <v>1</v>
      </c>
      <c r="E1032" s="37">
        <v>31</v>
      </c>
      <c r="F1032" s="33" t="s">
        <v>888</v>
      </c>
      <c r="G1032" s="33" t="s">
        <v>1017</v>
      </c>
      <c r="K1032" s="33" t="s">
        <v>1395</v>
      </c>
      <c r="L1032" s="33" t="s">
        <v>884</v>
      </c>
      <c r="M1032" s="33" t="s">
        <v>877</v>
      </c>
      <c r="N1032" s="33">
        <v>275</v>
      </c>
      <c r="O1032" s="35">
        <v>9.8199999999999996E-2</v>
      </c>
      <c r="P1032" s="34" t="s">
        <v>1148</v>
      </c>
    </row>
    <row r="1033" spans="1:16" s="33" customFormat="1">
      <c r="A1033" s="32">
        <v>38534</v>
      </c>
      <c r="B1033" s="33" t="s">
        <v>1224</v>
      </c>
      <c r="C1033" s="33" t="s">
        <v>1227</v>
      </c>
      <c r="D1033" s="34">
        <v>2</v>
      </c>
      <c r="E1033" s="37">
        <v>32</v>
      </c>
      <c r="F1033" s="33" t="s">
        <v>1074</v>
      </c>
      <c r="G1033" s="33" t="s">
        <v>1017</v>
      </c>
      <c r="K1033" s="33" t="s">
        <v>1395</v>
      </c>
      <c r="L1033" s="33" t="s">
        <v>884</v>
      </c>
      <c r="M1033" s="33" t="s">
        <v>877</v>
      </c>
      <c r="N1033" s="33">
        <v>160</v>
      </c>
      <c r="O1033" s="35">
        <v>0.28470000000000001</v>
      </c>
      <c r="P1033" s="34" t="s">
        <v>1148</v>
      </c>
    </row>
    <row r="1034" spans="1:16" s="33" customFormat="1">
      <c r="A1034" s="32">
        <v>38534</v>
      </c>
      <c r="B1034" s="33" t="s">
        <v>1224</v>
      </c>
      <c r="C1034" s="33" t="s">
        <v>1227</v>
      </c>
      <c r="D1034" s="34">
        <v>9</v>
      </c>
      <c r="E1034" s="37">
        <v>39</v>
      </c>
      <c r="F1034" s="33" t="s">
        <v>1134</v>
      </c>
      <c r="G1034" s="33" t="s">
        <v>1017</v>
      </c>
      <c r="K1034" s="33" t="s">
        <v>1395</v>
      </c>
      <c r="L1034" s="33" t="s">
        <v>884</v>
      </c>
      <c r="M1034" s="33" t="s">
        <v>877</v>
      </c>
      <c r="N1034" s="33">
        <v>170</v>
      </c>
      <c r="O1034" s="35">
        <v>0.28439999999999999</v>
      </c>
      <c r="P1034" s="34" t="s">
        <v>1148</v>
      </c>
    </row>
    <row r="1035" spans="1:16" s="33" customFormat="1">
      <c r="A1035" s="32">
        <v>38534</v>
      </c>
      <c r="B1035" s="33" t="s">
        <v>1224</v>
      </c>
      <c r="C1035" s="33" t="s">
        <v>1227</v>
      </c>
      <c r="D1035" s="34">
        <v>10</v>
      </c>
      <c r="E1035" s="37">
        <v>40</v>
      </c>
      <c r="F1035" s="33" t="s">
        <v>1138</v>
      </c>
      <c r="G1035" s="33" t="s">
        <v>1017</v>
      </c>
      <c r="K1035" s="33" t="s">
        <v>1395</v>
      </c>
      <c r="L1035" s="33" t="s">
        <v>884</v>
      </c>
      <c r="M1035" s="33" t="s">
        <v>877</v>
      </c>
      <c r="N1035" s="33">
        <v>155</v>
      </c>
      <c r="O1035" s="35">
        <v>0.11459999999999999</v>
      </c>
      <c r="P1035" s="34" t="s">
        <v>1148</v>
      </c>
    </row>
    <row r="1036" spans="1:16" s="33" customFormat="1">
      <c r="A1036" s="32">
        <v>38534</v>
      </c>
      <c r="B1036" s="33" t="s">
        <v>1224</v>
      </c>
      <c r="C1036" s="33" t="s">
        <v>1227</v>
      </c>
      <c r="D1036" s="34">
        <v>12</v>
      </c>
      <c r="E1036" s="37">
        <v>42</v>
      </c>
      <c r="F1036" s="33" t="s">
        <v>951</v>
      </c>
      <c r="G1036" s="33" t="s">
        <v>1017</v>
      </c>
      <c r="K1036" s="33" t="s">
        <v>1395</v>
      </c>
      <c r="L1036" s="33" t="s">
        <v>884</v>
      </c>
      <c r="M1036" s="33" t="s">
        <v>877</v>
      </c>
      <c r="N1036" s="33">
        <v>1500</v>
      </c>
      <c r="O1036" s="35">
        <v>0.6331</v>
      </c>
      <c r="P1036" s="34" t="s">
        <v>1148</v>
      </c>
    </row>
    <row r="1037" spans="1:16" s="33" customFormat="1">
      <c r="A1037" s="32">
        <v>38534</v>
      </c>
      <c r="B1037" s="33" t="s">
        <v>1224</v>
      </c>
      <c r="C1037" s="33" t="s">
        <v>1227</v>
      </c>
      <c r="D1037" s="34">
        <v>13</v>
      </c>
      <c r="E1037" s="37">
        <v>43</v>
      </c>
      <c r="F1037" s="33" t="s">
        <v>954</v>
      </c>
      <c r="G1037" s="33" t="s">
        <v>1017</v>
      </c>
      <c r="K1037" s="33" t="s">
        <v>1395</v>
      </c>
      <c r="L1037" s="33" t="s">
        <v>884</v>
      </c>
      <c r="M1037" s="33" t="s">
        <v>877</v>
      </c>
      <c r="N1037" s="33">
        <v>133</v>
      </c>
      <c r="O1037" s="35">
        <v>4.0599999999999997E-2</v>
      </c>
      <c r="P1037" s="34" t="s">
        <v>1148</v>
      </c>
    </row>
    <row r="1038" spans="1:16" s="33" customFormat="1">
      <c r="A1038" s="32">
        <v>38583</v>
      </c>
      <c r="B1038" s="33" t="s">
        <v>1228</v>
      </c>
      <c r="C1038" s="33" t="s">
        <v>1229</v>
      </c>
      <c r="D1038" s="34">
        <v>2</v>
      </c>
      <c r="E1038" s="37">
        <v>47</v>
      </c>
      <c r="F1038" s="33" t="s">
        <v>1230</v>
      </c>
      <c r="G1038" s="33" t="s">
        <v>1017</v>
      </c>
      <c r="K1038" s="33" t="s">
        <v>1395</v>
      </c>
      <c r="L1038" s="33" t="s">
        <v>884</v>
      </c>
      <c r="M1038" s="33" t="s">
        <v>877</v>
      </c>
      <c r="N1038" s="33">
        <v>29</v>
      </c>
      <c r="O1038" s="35">
        <v>1.1900000000000001E-2</v>
      </c>
      <c r="P1038" s="34" t="s">
        <v>1148</v>
      </c>
    </row>
    <row r="1039" spans="1:16" s="33" customFormat="1">
      <c r="A1039" s="32">
        <v>38585</v>
      </c>
      <c r="B1039" s="33" t="s">
        <v>1228</v>
      </c>
      <c r="C1039" s="33" t="s">
        <v>1229</v>
      </c>
      <c r="D1039" s="34">
        <v>5</v>
      </c>
      <c r="E1039" s="37">
        <v>50</v>
      </c>
      <c r="F1039" s="33" t="s">
        <v>1200</v>
      </c>
      <c r="G1039" s="33" t="s">
        <v>1017</v>
      </c>
      <c r="K1039" s="33" t="s">
        <v>1395</v>
      </c>
      <c r="L1039" s="33" t="s">
        <v>884</v>
      </c>
      <c r="M1039" s="33" t="s">
        <v>877</v>
      </c>
      <c r="N1039" s="33">
        <v>200</v>
      </c>
      <c r="O1039" s="35">
        <v>8.5000000000000006E-2</v>
      </c>
      <c r="P1039" s="34" t="s">
        <v>1148</v>
      </c>
    </row>
    <row r="1040" spans="1:16" s="33" customFormat="1">
      <c r="A1040" s="32">
        <v>38585</v>
      </c>
      <c r="B1040" s="33" t="s">
        <v>1228</v>
      </c>
      <c r="C1040" s="33" t="s">
        <v>1229</v>
      </c>
      <c r="D1040" s="34">
        <v>6</v>
      </c>
      <c r="E1040" s="37">
        <v>51</v>
      </c>
      <c r="F1040" s="33" t="s">
        <v>1194</v>
      </c>
      <c r="G1040" s="33" t="s">
        <v>1017</v>
      </c>
      <c r="K1040" s="33" t="s">
        <v>1395</v>
      </c>
      <c r="L1040" s="33" t="s">
        <v>884</v>
      </c>
      <c r="M1040" s="33" t="s">
        <v>877</v>
      </c>
      <c r="N1040" s="33">
        <v>60</v>
      </c>
      <c r="O1040" s="35">
        <v>2.0399999999999974E-2</v>
      </c>
      <c r="P1040" s="34" t="s">
        <v>1148</v>
      </c>
    </row>
    <row r="1041" spans="1:16" s="33" customFormat="1">
      <c r="A1041" s="32">
        <v>38585</v>
      </c>
      <c r="B1041" s="33" t="s">
        <v>1228</v>
      </c>
      <c r="C1041" s="33" t="s">
        <v>1229</v>
      </c>
      <c r="D1041" s="34">
        <v>7</v>
      </c>
      <c r="E1041" s="37">
        <v>52</v>
      </c>
      <c r="F1041" s="33" t="s">
        <v>1198</v>
      </c>
      <c r="G1041" s="33" t="s">
        <v>1017</v>
      </c>
      <c r="K1041" s="33" t="s">
        <v>1395</v>
      </c>
      <c r="L1041" s="33" t="s">
        <v>884</v>
      </c>
      <c r="M1041" s="33" t="s">
        <v>877</v>
      </c>
      <c r="N1041" s="33">
        <v>6</v>
      </c>
      <c r="O1041" s="35">
        <v>2.8999999999999027E-3</v>
      </c>
      <c r="P1041" s="34" t="s">
        <v>1148</v>
      </c>
    </row>
    <row r="1042" spans="1:16" s="33" customFormat="1">
      <c r="A1042" s="32">
        <v>38585</v>
      </c>
      <c r="B1042" s="33" t="s">
        <v>1228</v>
      </c>
      <c r="C1042" s="33" t="s">
        <v>1229</v>
      </c>
      <c r="D1042" s="34">
        <v>8</v>
      </c>
      <c r="E1042" s="37">
        <v>53</v>
      </c>
      <c r="F1042" s="33" t="s">
        <v>1202</v>
      </c>
      <c r="G1042" s="33" t="s">
        <v>1017</v>
      </c>
      <c r="K1042" s="33" t="s">
        <v>1395</v>
      </c>
      <c r="L1042" s="33" t="s">
        <v>884</v>
      </c>
      <c r="M1042" s="33" t="s">
        <v>877</v>
      </c>
      <c r="N1042" s="33">
        <v>71</v>
      </c>
      <c r="O1042" s="35">
        <v>5.2999999999999936E-2</v>
      </c>
      <c r="P1042" s="34" t="s">
        <v>1148</v>
      </c>
    </row>
    <row r="1043" spans="1:16" s="33" customFormat="1">
      <c r="A1043" s="32">
        <v>38585</v>
      </c>
      <c r="B1043" s="33" t="s">
        <v>1228</v>
      </c>
      <c r="C1043" s="33" t="s">
        <v>1229</v>
      </c>
      <c r="D1043" s="34">
        <v>9</v>
      </c>
      <c r="E1043" s="37">
        <v>54</v>
      </c>
      <c r="F1043" s="33" t="s">
        <v>1207</v>
      </c>
      <c r="G1043" s="33" t="s">
        <v>1017</v>
      </c>
      <c r="K1043" s="33" t="s">
        <v>1395</v>
      </c>
      <c r="L1043" s="33" t="s">
        <v>884</v>
      </c>
      <c r="M1043" s="33" t="s">
        <v>877</v>
      </c>
      <c r="N1043" s="33">
        <v>750</v>
      </c>
      <c r="O1043" s="35">
        <v>0.32640000000000002</v>
      </c>
      <c r="P1043" s="34" t="s">
        <v>1148</v>
      </c>
    </row>
    <row r="1044" spans="1:16" s="33" customFormat="1">
      <c r="A1044" s="32">
        <v>38584</v>
      </c>
      <c r="B1044" s="33" t="s">
        <v>1228</v>
      </c>
      <c r="C1044" s="33" t="s">
        <v>1231</v>
      </c>
      <c r="D1044" s="34">
        <v>1</v>
      </c>
      <c r="E1044" s="37">
        <v>55</v>
      </c>
      <c r="F1044" s="33" t="s">
        <v>976</v>
      </c>
      <c r="G1044" s="33" t="s">
        <v>1017</v>
      </c>
      <c r="K1044" s="33" t="s">
        <v>1395</v>
      </c>
      <c r="L1044" s="33" t="s">
        <v>884</v>
      </c>
      <c r="M1044" s="33" t="s">
        <v>877</v>
      </c>
      <c r="N1044" s="33">
        <v>130</v>
      </c>
      <c r="O1044" s="35">
        <v>7.8100000000000003E-2</v>
      </c>
      <c r="P1044" s="34" t="s">
        <v>1148</v>
      </c>
    </row>
    <row r="1045" spans="1:16" s="33" customFormat="1">
      <c r="A1045" s="32">
        <v>38584</v>
      </c>
      <c r="B1045" s="33" t="s">
        <v>1228</v>
      </c>
      <c r="C1045" s="33" t="s">
        <v>1231</v>
      </c>
      <c r="D1045" s="34">
        <v>2</v>
      </c>
      <c r="E1045" s="37">
        <v>56</v>
      </c>
      <c r="F1045" s="33" t="s">
        <v>1188</v>
      </c>
      <c r="G1045" s="33" t="s">
        <v>1017</v>
      </c>
      <c r="K1045" s="33" t="s">
        <v>1395</v>
      </c>
      <c r="L1045" s="33" t="s">
        <v>884</v>
      </c>
      <c r="M1045" s="33" t="s">
        <v>877</v>
      </c>
      <c r="N1045" s="33">
        <v>200</v>
      </c>
      <c r="O1045" s="35">
        <v>5.79E-2</v>
      </c>
      <c r="P1045" s="34" t="s">
        <v>1148</v>
      </c>
    </row>
    <row r="1046" spans="1:16" s="33" customFormat="1">
      <c r="A1046" s="32">
        <v>38584</v>
      </c>
      <c r="B1046" s="33" t="s">
        <v>1228</v>
      </c>
      <c r="C1046" s="33" t="s">
        <v>1231</v>
      </c>
      <c r="D1046" s="34">
        <v>3</v>
      </c>
      <c r="E1046" s="37">
        <v>57</v>
      </c>
      <c r="F1046" s="33" t="s">
        <v>1182</v>
      </c>
      <c r="G1046" s="33" t="s">
        <v>1017</v>
      </c>
      <c r="K1046" s="33" t="s">
        <v>1395</v>
      </c>
      <c r="L1046" s="33" t="s">
        <v>884</v>
      </c>
      <c r="M1046" s="33" t="s">
        <v>877</v>
      </c>
      <c r="N1046" s="33">
        <v>30</v>
      </c>
      <c r="O1046" s="35">
        <v>0</v>
      </c>
      <c r="P1046" s="34" t="s">
        <v>1148</v>
      </c>
    </row>
    <row r="1047" spans="1:16" s="33" customFormat="1">
      <c r="A1047" s="32">
        <v>38584</v>
      </c>
      <c r="B1047" s="33" t="s">
        <v>1228</v>
      </c>
      <c r="C1047" s="33" t="s">
        <v>1231</v>
      </c>
      <c r="D1047" s="34">
        <v>4</v>
      </c>
      <c r="E1047" s="37">
        <v>58</v>
      </c>
      <c r="F1047" s="33" t="s">
        <v>1190</v>
      </c>
      <c r="G1047" s="33" t="s">
        <v>1017</v>
      </c>
      <c r="K1047" s="33" t="s">
        <v>1395</v>
      </c>
      <c r="L1047" s="33" t="s">
        <v>884</v>
      </c>
      <c r="M1047" s="33" t="s">
        <v>877</v>
      </c>
      <c r="N1047" s="33">
        <v>30</v>
      </c>
      <c r="O1047" s="35">
        <v>1.67E-2</v>
      </c>
      <c r="P1047" s="34" t="s">
        <v>1148</v>
      </c>
    </row>
    <row r="1048" spans="1:16" s="33" customFormat="1">
      <c r="A1048" s="32">
        <v>38584</v>
      </c>
      <c r="B1048" s="33" t="s">
        <v>1228</v>
      </c>
      <c r="C1048" s="33" t="s">
        <v>1231</v>
      </c>
      <c r="D1048" s="34">
        <v>6</v>
      </c>
      <c r="E1048" s="37">
        <v>60</v>
      </c>
      <c r="F1048" s="33" t="s">
        <v>979</v>
      </c>
      <c r="G1048" s="33" t="s">
        <v>1017</v>
      </c>
      <c r="K1048" s="33" t="s">
        <v>1395</v>
      </c>
      <c r="L1048" s="33" t="s">
        <v>884</v>
      </c>
      <c r="M1048" s="33" t="s">
        <v>877</v>
      </c>
      <c r="N1048" s="33">
        <v>13</v>
      </c>
      <c r="O1048" s="35">
        <v>0</v>
      </c>
      <c r="P1048" s="34" t="s">
        <v>1148</v>
      </c>
    </row>
    <row r="1049" spans="1:16" s="33" customFormat="1">
      <c r="A1049" s="32">
        <v>38586</v>
      </c>
      <c r="B1049" s="33" t="s">
        <v>1228</v>
      </c>
      <c r="C1049" s="33" t="s">
        <v>1231</v>
      </c>
      <c r="D1049" s="34">
        <v>9</v>
      </c>
      <c r="E1049" s="37">
        <v>63</v>
      </c>
      <c r="F1049" s="33" t="s">
        <v>1181</v>
      </c>
      <c r="G1049" s="33" t="s">
        <v>1017</v>
      </c>
      <c r="K1049" s="33" t="s">
        <v>1395</v>
      </c>
      <c r="L1049" s="33" t="s">
        <v>884</v>
      </c>
      <c r="M1049" s="33" t="s">
        <v>877</v>
      </c>
      <c r="N1049" s="33">
        <v>130</v>
      </c>
      <c r="O1049" s="35">
        <v>0.16139999999999999</v>
      </c>
      <c r="P1049" s="34" t="s">
        <v>1148</v>
      </c>
    </row>
    <row r="1050" spans="1:16" s="33" customFormat="1">
      <c r="A1050" s="32">
        <v>38581</v>
      </c>
      <c r="B1050" s="33" t="s">
        <v>1228</v>
      </c>
      <c r="C1050" s="33" t="s">
        <v>1232</v>
      </c>
      <c r="D1050" s="34">
        <v>4</v>
      </c>
      <c r="E1050" s="37">
        <v>69</v>
      </c>
      <c r="F1050" s="33" t="s">
        <v>1222</v>
      </c>
      <c r="G1050" s="33" t="s">
        <v>1017</v>
      </c>
      <c r="K1050" s="33" t="s">
        <v>1395</v>
      </c>
      <c r="L1050" s="33" t="s">
        <v>884</v>
      </c>
      <c r="M1050" s="33" t="s">
        <v>877</v>
      </c>
      <c r="N1050" s="33">
        <v>280</v>
      </c>
      <c r="O1050" s="35">
        <v>0.1482</v>
      </c>
      <c r="P1050" s="34" t="s">
        <v>1148</v>
      </c>
    </row>
    <row r="1051" spans="1:16" s="33" customFormat="1">
      <c r="A1051" s="32">
        <v>38581</v>
      </c>
      <c r="B1051" s="33" t="s">
        <v>1228</v>
      </c>
      <c r="C1051" s="33" t="s">
        <v>1232</v>
      </c>
      <c r="D1051" s="34">
        <v>5</v>
      </c>
      <c r="E1051" s="37">
        <v>70</v>
      </c>
      <c r="F1051" s="33" t="s">
        <v>1217</v>
      </c>
      <c r="G1051" s="33" t="s">
        <v>1017</v>
      </c>
      <c r="K1051" s="33" t="s">
        <v>1395</v>
      </c>
      <c r="L1051" s="33" t="s">
        <v>884</v>
      </c>
      <c r="M1051" s="33" t="s">
        <v>877</v>
      </c>
      <c r="N1051" s="33">
        <v>29</v>
      </c>
      <c r="O1051" s="35">
        <v>7.1000000000000004E-3</v>
      </c>
      <c r="P1051" s="34" t="s">
        <v>1148</v>
      </c>
    </row>
    <row r="1052" spans="1:16" s="33" customFormat="1">
      <c r="A1052" s="32">
        <v>38581</v>
      </c>
      <c r="B1052" s="33" t="s">
        <v>1228</v>
      </c>
      <c r="C1052" s="33" t="s">
        <v>1232</v>
      </c>
      <c r="D1052" s="34">
        <v>6</v>
      </c>
      <c r="E1052" s="37">
        <v>71</v>
      </c>
      <c r="F1052" s="33" t="s">
        <v>1220</v>
      </c>
      <c r="G1052" s="33" t="s">
        <v>1017</v>
      </c>
      <c r="K1052" s="33" t="s">
        <v>1395</v>
      </c>
      <c r="L1052" s="33" t="s">
        <v>884</v>
      </c>
      <c r="M1052" s="33" t="s">
        <v>877</v>
      </c>
      <c r="N1052" s="33">
        <v>10</v>
      </c>
      <c r="O1052" s="35">
        <v>2.2000000000000001E-3</v>
      </c>
      <c r="P1052" s="34" t="s">
        <v>1148</v>
      </c>
    </row>
    <row r="1053" spans="1:16" s="33" customFormat="1">
      <c r="A1053" s="32">
        <v>38583</v>
      </c>
      <c r="B1053" s="33" t="s">
        <v>1228</v>
      </c>
      <c r="C1053" s="33" t="s">
        <v>1232</v>
      </c>
      <c r="D1053" s="34">
        <v>11</v>
      </c>
      <c r="E1053" s="37">
        <v>76</v>
      </c>
      <c r="F1053" s="33" t="s">
        <v>1233</v>
      </c>
      <c r="G1053" s="33" t="s">
        <v>1017</v>
      </c>
      <c r="K1053" s="33" t="s">
        <v>1395</v>
      </c>
      <c r="L1053" s="33" t="s">
        <v>884</v>
      </c>
      <c r="M1053" s="33" t="s">
        <v>877</v>
      </c>
      <c r="N1053" s="33">
        <v>86</v>
      </c>
      <c r="O1053" s="35">
        <v>2.8100000000000236E-2</v>
      </c>
      <c r="P1053" s="34" t="s">
        <v>1148</v>
      </c>
    </row>
    <row r="1054" spans="1:16" s="33" customFormat="1">
      <c r="A1054" s="32">
        <v>38583</v>
      </c>
      <c r="B1054" s="33" t="s">
        <v>1228</v>
      </c>
      <c r="C1054" s="33" t="s">
        <v>1232</v>
      </c>
      <c r="D1054" s="34">
        <v>12</v>
      </c>
      <c r="E1054" s="37">
        <v>77</v>
      </c>
      <c r="F1054" s="33" t="s">
        <v>1234</v>
      </c>
      <c r="G1054" s="33" t="s">
        <v>1017</v>
      </c>
      <c r="K1054" s="33" t="s">
        <v>1395</v>
      </c>
      <c r="L1054" s="33" t="s">
        <v>884</v>
      </c>
      <c r="M1054" s="33" t="s">
        <v>877</v>
      </c>
      <c r="N1054" s="33">
        <v>192</v>
      </c>
      <c r="O1054" s="35">
        <v>6.3799999999999996E-2</v>
      </c>
      <c r="P1054" s="34" t="s">
        <v>1148</v>
      </c>
    </row>
    <row r="1055" spans="1:16" s="33" customFormat="1">
      <c r="A1055" s="32">
        <v>38583</v>
      </c>
      <c r="B1055" s="33" t="s">
        <v>1228</v>
      </c>
      <c r="C1055" s="33" t="s">
        <v>1232</v>
      </c>
      <c r="D1055" s="34">
        <v>13</v>
      </c>
      <c r="E1055" s="37">
        <v>78</v>
      </c>
      <c r="F1055" s="33" t="s">
        <v>1235</v>
      </c>
      <c r="G1055" s="33" t="s">
        <v>1017</v>
      </c>
      <c r="K1055" s="33" t="s">
        <v>1395</v>
      </c>
      <c r="L1055" s="33" t="s">
        <v>884</v>
      </c>
      <c r="M1055" s="33" t="s">
        <v>877</v>
      </c>
      <c r="N1055" s="33">
        <v>1700</v>
      </c>
      <c r="O1055" s="35">
        <v>0.83579999999999999</v>
      </c>
      <c r="P1055" s="34" t="s">
        <v>1148</v>
      </c>
    </row>
    <row r="1056" spans="1:16" s="33" customFormat="1">
      <c r="A1056" s="32">
        <v>38584</v>
      </c>
      <c r="B1056" s="33" t="s">
        <v>1228</v>
      </c>
      <c r="C1056" s="33" t="s">
        <v>1231</v>
      </c>
      <c r="D1056" s="34">
        <v>1</v>
      </c>
      <c r="E1056" s="37">
        <v>55</v>
      </c>
      <c r="F1056" s="33" t="s">
        <v>976</v>
      </c>
      <c r="G1056" s="33" t="s">
        <v>1028</v>
      </c>
      <c r="H1056" s="33" t="s">
        <v>1420</v>
      </c>
      <c r="J1056" s="33" t="s">
        <v>1421</v>
      </c>
      <c r="L1056" s="34" t="s">
        <v>1484</v>
      </c>
      <c r="M1056" s="33" t="s">
        <v>877</v>
      </c>
      <c r="N1056" s="33">
        <v>30</v>
      </c>
      <c r="O1056" s="35">
        <v>1.43E-2</v>
      </c>
      <c r="P1056" s="34" t="s">
        <v>1148</v>
      </c>
    </row>
    <row r="1057" spans="1:16" s="33" customFormat="1">
      <c r="A1057" s="32">
        <v>38585</v>
      </c>
      <c r="B1057" s="33" t="s">
        <v>1228</v>
      </c>
      <c r="C1057" s="33" t="s">
        <v>1229</v>
      </c>
      <c r="D1057" s="34">
        <v>5</v>
      </c>
      <c r="E1057" s="37">
        <v>50</v>
      </c>
      <c r="F1057" s="33" t="s">
        <v>1200</v>
      </c>
      <c r="G1057" s="33" t="s">
        <v>1079</v>
      </c>
      <c r="H1057" s="33" t="s">
        <v>1355</v>
      </c>
      <c r="I1057" s="33" t="s">
        <v>1356</v>
      </c>
      <c r="J1057" s="33" t="s">
        <v>1079</v>
      </c>
      <c r="L1057" s="33" t="s">
        <v>1484</v>
      </c>
      <c r="M1057" s="33" t="s">
        <v>877</v>
      </c>
      <c r="N1057" s="33">
        <v>10</v>
      </c>
      <c r="O1057" s="35">
        <v>0.18759999999999977</v>
      </c>
      <c r="P1057" s="34" t="s">
        <v>1148</v>
      </c>
    </row>
    <row r="1058" spans="1:16" s="33" customFormat="1">
      <c r="A1058" s="32">
        <v>38586</v>
      </c>
      <c r="B1058" s="33" t="s">
        <v>1228</v>
      </c>
      <c r="C1058" s="33" t="s">
        <v>1231</v>
      </c>
      <c r="D1058" s="34">
        <v>9</v>
      </c>
      <c r="E1058" s="37">
        <v>63</v>
      </c>
      <c r="F1058" s="33" t="s">
        <v>1181</v>
      </c>
      <c r="G1058" s="33" t="s">
        <v>1079</v>
      </c>
      <c r="H1058" s="33" t="s">
        <v>1355</v>
      </c>
      <c r="I1058" s="33" t="s">
        <v>1356</v>
      </c>
      <c r="J1058" s="33" t="s">
        <v>1079</v>
      </c>
      <c r="L1058" s="33" t="s">
        <v>1484</v>
      </c>
      <c r="M1058" s="33" t="s">
        <v>877</v>
      </c>
      <c r="N1058" s="33">
        <v>2</v>
      </c>
      <c r="O1058" s="35">
        <v>8.1000000000000003E-2</v>
      </c>
      <c r="P1058" s="34" t="s">
        <v>1148</v>
      </c>
    </row>
    <row r="1059" spans="1:16" s="33" customFormat="1">
      <c r="A1059" s="32">
        <v>38583</v>
      </c>
      <c r="B1059" s="33" t="s">
        <v>1228</v>
      </c>
      <c r="C1059" s="33" t="s">
        <v>1232</v>
      </c>
      <c r="D1059" s="34">
        <v>11</v>
      </c>
      <c r="E1059" s="37">
        <v>76</v>
      </c>
      <c r="F1059" s="33" t="s">
        <v>1233</v>
      </c>
      <c r="G1059" s="33" t="s">
        <v>1079</v>
      </c>
      <c r="H1059" s="33" t="s">
        <v>1355</v>
      </c>
      <c r="I1059" s="33" t="s">
        <v>1356</v>
      </c>
      <c r="J1059" s="33" t="s">
        <v>1079</v>
      </c>
      <c r="L1059" s="33" t="s">
        <v>1484</v>
      </c>
      <c r="M1059" s="33" t="s">
        <v>877</v>
      </c>
      <c r="N1059" s="33">
        <v>1</v>
      </c>
      <c r="O1059" s="35">
        <v>4.1300000000000003E-2</v>
      </c>
      <c r="P1059" s="34" t="s">
        <v>1148</v>
      </c>
    </row>
    <row r="1060" spans="1:16" s="33" customFormat="1">
      <c r="A1060" s="32">
        <v>38535</v>
      </c>
      <c r="B1060" s="33" t="s">
        <v>1224</v>
      </c>
      <c r="C1060" s="33" t="s">
        <v>1225</v>
      </c>
      <c r="D1060" s="34">
        <v>1</v>
      </c>
      <c r="E1060" s="37">
        <v>1</v>
      </c>
      <c r="F1060" s="33" t="s">
        <v>888</v>
      </c>
      <c r="G1060" s="33" t="s">
        <v>1437</v>
      </c>
      <c r="H1060" s="33" t="s">
        <v>1438</v>
      </c>
      <c r="I1060" s="33" t="s">
        <v>1439</v>
      </c>
      <c r="J1060" s="33" t="s">
        <v>1440</v>
      </c>
      <c r="L1060" s="34" t="s">
        <v>882</v>
      </c>
      <c r="M1060" s="33" t="s">
        <v>877</v>
      </c>
      <c r="N1060" s="33">
        <v>1</v>
      </c>
      <c r="O1060" s="35">
        <v>0.29110000000000003</v>
      </c>
      <c r="P1060" s="34" t="s">
        <v>1148</v>
      </c>
    </row>
    <row r="1061" spans="1:16" s="33" customFormat="1">
      <c r="A1061" s="32">
        <v>38533</v>
      </c>
      <c r="B1061" s="33" t="s">
        <v>1224</v>
      </c>
      <c r="C1061" s="33" t="s">
        <v>1226</v>
      </c>
      <c r="D1061" s="34">
        <v>4</v>
      </c>
      <c r="E1061" s="37">
        <v>16</v>
      </c>
      <c r="F1061" s="33" t="s">
        <v>845</v>
      </c>
      <c r="G1061" s="33" t="s">
        <v>1114</v>
      </c>
      <c r="H1061" s="33" t="s">
        <v>1438</v>
      </c>
      <c r="I1061" s="33" t="s">
        <v>1439</v>
      </c>
      <c r="J1061" s="33" t="s">
        <v>1440</v>
      </c>
      <c r="L1061" s="34" t="s">
        <v>882</v>
      </c>
      <c r="M1061" s="33" t="s">
        <v>877</v>
      </c>
      <c r="N1061" s="33">
        <v>3</v>
      </c>
      <c r="O1061" s="35">
        <v>0.19980000000000001</v>
      </c>
      <c r="P1061" s="34" t="s">
        <v>1148</v>
      </c>
    </row>
    <row r="1062" spans="1:16" s="33" customFormat="1">
      <c r="A1062" s="32">
        <v>38585</v>
      </c>
      <c r="B1062" s="33" t="s">
        <v>1228</v>
      </c>
      <c r="C1062" s="33" t="s">
        <v>1229</v>
      </c>
      <c r="D1062" s="34">
        <v>9</v>
      </c>
      <c r="E1062" s="37">
        <v>54</v>
      </c>
      <c r="F1062" s="33" t="s">
        <v>1207</v>
      </c>
      <c r="G1062" s="33" t="s">
        <v>860</v>
      </c>
      <c r="J1062" s="33" t="s">
        <v>1436</v>
      </c>
      <c r="L1062" s="33" t="s">
        <v>880</v>
      </c>
      <c r="M1062" s="33" t="s">
        <v>877</v>
      </c>
      <c r="N1062" s="33">
        <v>1</v>
      </c>
      <c r="O1062" s="35">
        <v>2.9999999999999997E-4</v>
      </c>
      <c r="P1062" s="34" t="s">
        <v>1148</v>
      </c>
    </row>
    <row r="1063" spans="1:16" s="33" customFormat="1">
      <c r="A1063" s="32">
        <v>38532</v>
      </c>
      <c r="B1063" s="33" t="s">
        <v>1224</v>
      </c>
      <c r="C1063" s="33" t="s">
        <v>1226</v>
      </c>
      <c r="D1063" s="34">
        <v>1</v>
      </c>
      <c r="E1063" s="37">
        <v>13</v>
      </c>
      <c r="F1063" s="33" t="s">
        <v>888</v>
      </c>
      <c r="G1063" s="34" t="s">
        <v>1060</v>
      </c>
      <c r="H1063" s="33" t="s">
        <v>1669</v>
      </c>
      <c r="I1063" s="33" t="s">
        <v>1670</v>
      </c>
      <c r="J1063" s="33" t="s">
        <v>1482</v>
      </c>
      <c r="L1063" s="33" t="s">
        <v>1061</v>
      </c>
      <c r="M1063" s="33" t="s">
        <v>877</v>
      </c>
      <c r="N1063" s="33" t="s">
        <v>887</v>
      </c>
      <c r="O1063" s="35">
        <v>5.05</v>
      </c>
      <c r="P1063" s="34" t="s">
        <v>1149</v>
      </c>
    </row>
    <row r="1064" spans="1:16" s="33" customFormat="1">
      <c r="A1064" s="32">
        <v>38532</v>
      </c>
      <c r="B1064" s="33" t="s">
        <v>1224</v>
      </c>
      <c r="C1064" s="33" t="s">
        <v>1226</v>
      </c>
      <c r="D1064" s="34">
        <v>2</v>
      </c>
      <c r="E1064" s="37">
        <v>14</v>
      </c>
      <c r="F1064" s="33" t="s">
        <v>1074</v>
      </c>
      <c r="G1064" s="33" t="s">
        <v>1060</v>
      </c>
      <c r="H1064" s="34" t="s">
        <v>1669</v>
      </c>
      <c r="I1064" s="34" t="s">
        <v>1670</v>
      </c>
      <c r="J1064" s="33" t="s">
        <v>1482</v>
      </c>
      <c r="L1064" s="33" t="s">
        <v>1061</v>
      </c>
      <c r="M1064" s="33" t="s">
        <v>877</v>
      </c>
      <c r="N1064" s="33" t="s">
        <v>887</v>
      </c>
      <c r="O1064" s="35">
        <v>9.42</v>
      </c>
      <c r="P1064" s="34" t="s">
        <v>1149</v>
      </c>
    </row>
    <row r="1065" spans="1:16" s="33" customFormat="1">
      <c r="A1065" s="32">
        <v>38533</v>
      </c>
      <c r="B1065" s="33" t="s">
        <v>1224</v>
      </c>
      <c r="C1065" s="33" t="s">
        <v>1226</v>
      </c>
      <c r="D1065" s="34">
        <v>8</v>
      </c>
      <c r="E1065" s="37">
        <v>20</v>
      </c>
      <c r="F1065" s="33" t="s">
        <v>1236</v>
      </c>
      <c r="G1065" s="33" t="s">
        <v>1060</v>
      </c>
      <c r="H1065" s="34" t="s">
        <v>1669</v>
      </c>
      <c r="I1065" s="34" t="s">
        <v>1670</v>
      </c>
      <c r="J1065" s="33" t="s">
        <v>1482</v>
      </c>
      <c r="L1065" s="33" t="s">
        <v>1061</v>
      </c>
      <c r="M1065" s="33" t="s">
        <v>877</v>
      </c>
      <c r="N1065" s="33" t="s">
        <v>887</v>
      </c>
      <c r="O1065" s="35">
        <v>0.11</v>
      </c>
      <c r="P1065" s="34" t="s">
        <v>1149</v>
      </c>
    </row>
    <row r="1066" spans="1:16" s="33" customFormat="1">
      <c r="A1066" s="32">
        <v>38583</v>
      </c>
      <c r="B1066" s="33" t="s">
        <v>1228</v>
      </c>
      <c r="C1066" s="33" t="s">
        <v>1229</v>
      </c>
      <c r="D1066" s="34">
        <v>4</v>
      </c>
      <c r="E1066" s="37">
        <v>49</v>
      </c>
      <c r="F1066" s="33" t="s">
        <v>1241</v>
      </c>
      <c r="G1066" s="33" t="s">
        <v>1304</v>
      </c>
      <c r="H1066" s="33" t="s">
        <v>1334</v>
      </c>
      <c r="J1066" s="33" t="s">
        <v>1494</v>
      </c>
      <c r="L1066" s="33" t="s">
        <v>1061</v>
      </c>
      <c r="M1066" s="33" t="s">
        <v>877</v>
      </c>
      <c r="N1066" s="33" t="s">
        <v>887</v>
      </c>
      <c r="O1066" s="35">
        <v>1.0900000000000001</v>
      </c>
      <c r="P1066" s="34" t="s">
        <v>1149</v>
      </c>
    </row>
    <row r="1067" spans="1:16" s="33" customFormat="1">
      <c r="A1067" s="32">
        <v>38584</v>
      </c>
      <c r="B1067" s="33" t="s">
        <v>1228</v>
      </c>
      <c r="C1067" s="33" t="s">
        <v>1231</v>
      </c>
      <c r="D1067" s="34">
        <v>2</v>
      </c>
      <c r="E1067" s="37">
        <v>56</v>
      </c>
      <c r="F1067" s="33" t="s">
        <v>1188</v>
      </c>
      <c r="G1067" s="33" t="s">
        <v>1304</v>
      </c>
      <c r="H1067" s="33" t="s">
        <v>1334</v>
      </c>
      <c r="J1067" s="33" t="s">
        <v>1494</v>
      </c>
      <c r="L1067" s="33" t="s">
        <v>1061</v>
      </c>
      <c r="M1067" s="33" t="s">
        <v>877</v>
      </c>
      <c r="N1067" s="33" t="s">
        <v>887</v>
      </c>
      <c r="O1067" s="35">
        <v>30.97</v>
      </c>
      <c r="P1067" s="34" t="s">
        <v>1149</v>
      </c>
    </row>
    <row r="1068" spans="1:16" s="33" customFormat="1">
      <c r="A1068" s="32">
        <v>38581</v>
      </c>
      <c r="B1068" s="33" t="s">
        <v>1228</v>
      </c>
      <c r="C1068" s="33" t="s">
        <v>1232</v>
      </c>
      <c r="D1068" s="34">
        <v>2</v>
      </c>
      <c r="E1068" s="37">
        <v>67</v>
      </c>
      <c r="F1068" s="33" t="s">
        <v>1041</v>
      </c>
      <c r="G1068" s="33" t="s">
        <v>1334</v>
      </c>
      <c r="H1068" s="33" t="s">
        <v>1334</v>
      </c>
      <c r="J1068" s="33" t="s">
        <v>1494</v>
      </c>
      <c r="L1068" s="33" t="s">
        <v>1061</v>
      </c>
      <c r="M1068" s="33" t="s">
        <v>877</v>
      </c>
      <c r="N1068" s="33" t="s">
        <v>887</v>
      </c>
      <c r="O1068" s="35">
        <v>8.83</v>
      </c>
      <c r="P1068" s="34" t="s">
        <v>1149</v>
      </c>
    </row>
    <row r="1069" spans="1:16" s="33" customFormat="1">
      <c r="A1069" s="32">
        <v>38581</v>
      </c>
      <c r="B1069" s="33" t="s">
        <v>1228</v>
      </c>
      <c r="C1069" s="33" t="s">
        <v>1232</v>
      </c>
      <c r="D1069" s="34">
        <v>5</v>
      </c>
      <c r="E1069" s="37">
        <v>70</v>
      </c>
      <c r="F1069" s="33" t="s">
        <v>1217</v>
      </c>
      <c r="G1069" s="33" t="s">
        <v>1304</v>
      </c>
      <c r="H1069" s="33" t="s">
        <v>1334</v>
      </c>
      <c r="J1069" s="33" t="s">
        <v>1494</v>
      </c>
      <c r="L1069" s="33" t="s">
        <v>1061</v>
      </c>
      <c r="M1069" s="33" t="s">
        <v>877</v>
      </c>
      <c r="N1069" s="33" t="s">
        <v>887</v>
      </c>
      <c r="O1069" s="35">
        <v>3.62</v>
      </c>
      <c r="P1069" s="34" t="s">
        <v>1149</v>
      </c>
    </row>
    <row r="1070" spans="1:16" s="33" customFormat="1">
      <c r="A1070" s="32">
        <v>38581</v>
      </c>
      <c r="B1070" s="33" t="s">
        <v>1228</v>
      </c>
      <c r="C1070" s="33" t="s">
        <v>1232</v>
      </c>
      <c r="D1070" s="34">
        <v>7</v>
      </c>
      <c r="E1070" s="37">
        <v>71</v>
      </c>
      <c r="F1070" s="33" t="s">
        <v>1043</v>
      </c>
      <c r="G1070" s="33" t="s">
        <v>1304</v>
      </c>
      <c r="H1070" s="33" t="s">
        <v>1334</v>
      </c>
      <c r="J1070" s="33" t="s">
        <v>1494</v>
      </c>
      <c r="L1070" s="33" t="s">
        <v>1061</v>
      </c>
      <c r="M1070" s="33" t="s">
        <v>877</v>
      </c>
      <c r="N1070" s="33" t="s">
        <v>887</v>
      </c>
      <c r="O1070" s="35">
        <v>7.55</v>
      </c>
      <c r="P1070" s="34" t="s">
        <v>1149</v>
      </c>
    </row>
    <row r="1071" spans="1:16" s="33" customFormat="1">
      <c r="A1071" s="32">
        <v>38583</v>
      </c>
      <c r="B1071" s="33" t="s">
        <v>1228</v>
      </c>
      <c r="C1071" s="33" t="s">
        <v>1229</v>
      </c>
      <c r="D1071" s="34">
        <v>4</v>
      </c>
      <c r="E1071" s="37">
        <v>49</v>
      </c>
      <c r="F1071" s="33" t="s">
        <v>1241</v>
      </c>
      <c r="G1071" s="33" t="s">
        <v>1307</v>
      </c>
      <c r="H1071" s="34" t="s">
        <v>1460</v>
      </c>
      <c r="I1071" s="34" t="s">
        <v>1461</v>
      </c>
      <c r="J1071" s="33" t="s">
        <v>1704</v>
      </c>
      <c r="L1071" s="33" t="s">
        <v>1061</v>
      </c>
      <c r="M1071" s="33" t="s">
        <v>877</v>
      </c>
      <c r="N1071" s="33" t="s">
        <v>887</v>
      </c>
      <c r="O1071" s="35">
        <v>0.18</v>
      </c>
      <c r="P1071" s="34" t="s">
        <v>1149</v>
      </c>
    </row>
    <row r="1072" spans="1:16" s="33" customFormat="1">
      <c r="A1072" s="32">
        <v>38535</v>
      </c>
      <c r="B1072" s="33" t="s">
        <v>1224</v>
      </c>
      <c r="C1072" s="33" t="s">
        <v>1225</v>
      </c>
      <c r="D1072" s="34">
        <v>1</v>
      </c>
      <c r="E1072" s="37">
        <v>1</v>
      </c>
      <c r="F1072" s="33" t="s">
        <v>888</v>
      </c>
      <c r="G1072" s="33" t="s">
        <v>874</v>
      </c>
      <c r="H1072" s="33" t="s">
        <v>1253</v>
      </c>
      <c r="I1072" s="33" t="s">
        <v>1254</v>
      </c>
      <c r="J1072" s="33" t="s">
        <v>1255</v>
      </c>
      <c r="K1072" s="33" t="s">
        <v>1414</v>
      </c>
      <c r="L1072" s="34" t="s">
        <v>1489</v>
      </c>
      <c r="M1072" s="33" t="s">
        <v>877</v>
      </c>
      <c r="N1072" s="33">
        <v>5</v>
      </c>
      <c r="O1072" s="35">
        <v>6.8999999999999999E-3</v>
      </c>
      <c r="P1072" s="34" t="s">
        <v>1148</v>
      </c>
    </row>
    <row r="1073" spans="1:16" s="33" customFormat="1">
      <c r="A1073" s="32">
        <v>38535</v>
      </c>
      <c r="B1073" s="33" t="s">
        <v>1224</v>
      </c>
      <c r="C1073" s="33" t="s">
        <v>1225</v>
      </c>
      <c r="D1073" s="34">
        <v>2</v>
      </c>
      <c r="E1073" s="37">
        <v>2</v>
      </c>
      <c r="F1073" s="33" t="s">
        <v>1074</v>
      </c>
      <c r="G1073" s="33" t="s">
        <v>874</v>
      </c>
      <c r="H1073" s="33" t="s">
        <v>1253</v>
      </c>
      <c r="I1073" s="33" t="s">
        <v>1254</v>
      </c>
      <c r="J1073" s="33" t="s">
        <v>1255</v>
      </c>
      <c r="K1073" s="33" t="s">
        <v>1414</v>
      </c>
      <c r="L1073" s="34" t="s">
        <v>1489</v>
      </c>
      <c r="M1073" s="33" t="s">
        <v>877</v>
      </c>
      <c r="N1073" s="33">
        <v>8</v>
      </c>
      <c r="O1073" s="35">
        <v>8.6E-3</v>
      </c>
      <c r="P1073" s="34" t="s">
        <v>1148</v>
      </c>
    </row>
    <row r="1074" spans="1:16" s="33" customFormat="1">
      <c r="A1074" s="32">
        <v>38535</v>
      </c>
      <c r="B1074" s="33" t="s">
        <v>1224</v>
      </c>
      <c r="C1074" s="33" t="s">
        <v>1225</v>
      </c>
      <c r="D1074" s="34">
        <v>3</v>
      </c>
      <c r="E1074" s="37">
        <v>3</v>
      </c>
      <c r="F1074" s="33" t="s">
        <v>1073</v>
      </c>
      <c r="G1074" s="33" t="s">
        <v>874</v>
      </c>
      <c r="H1074" s="33" t="s">
        <v>1253</v>
      </c>
      <c r="I1074" s="33" t="s">
        <v>1254</v>
      </c>
      <c r="J1074" s="33" t="s">
        <v>1255</v>
      </c>
      <c r="K1074" s="33" t="s">
        <v>1414</v>
      </c>
      <c r="L1074" s="34" t="s">
        <v>1489</v>
      </c>
      <c r="M1074" s="33" t="s">
        <v>877</v>
      </c>
      <c r="N1074" s="33">
        <v>1</v>
      </c>
      <c r="O1074" s="35">
        <v>5.0000000000000001E-4</v>
      </c>
      <c r="P1074" s="34" t="s">
        <v>1148</v>
      </c>
    </row>
    <row r="1075" spans="1:16" s="33" customFormat="1">
      <c r="A1075" s="32">
        <v>38535</v>
      </c>
      <c r="B1075" s="33" t="s">
        <v>1224</v>
      </c>
      <c r="C1075" s="33" t="s">
        <v>1225</v>
      </c>
      <c r="D1075" s="34">
        <v>4</v>
      </c>
      <c r="E1075" s="37">
        <v>4</v>
      </c>
      <c r="F1075" s="33" t="s">
        <v>845</v>
      </c>
      <c r="G1075" s="33" t="s">
        <v>874</v>
      </c>
      <c r="H1075" s="33" t="s">
        <v>1253</v>
      </c>
      <c r="I1075" s="33" t="s">
        <v>1254</v>
      </c>
      <c r="J1075" s="33" t="s">
        <v>1255</v>
      </c>
      <c r="K1075" s="33" t="s">
        <v>1414</v>
      </c>
      <c r="L1075" s="34" t="s">
        <v>1489</v>
      </c>
      <c r="M1075" s="33" t="s">
        <v>877</v>
      </c>
      <c r="N1075" s="33">
        <v>11</v>
      </c>
      <c r="O1075" s="35">
        <v>1.7999999999999999E-2</v>
      </c>
      <c r="P1075" s="34" t="s">
        <v>1148</v>
      </c>
    </row>
    <row r="1076" spans="1:16" s="33" customFormat="1">
      <c r="A1076" s="32">
        <v>38535</v>
      </c>
      <c r="B1076" s="33" t="s">
        <v>1224</v>
      </c>
      <c r="C1076" s="33" t="s">
        <v>1225</v>
      </c>
      <c r="D1076" s="34">
        <v>5</v>
      </c>
      <c r="E1076" s="37">
        <v>5</v>
      </c>
      <c r="F1076" s="33" t="s">
        <v>1089</v>
      </c>
      <c r="G1076" s="33" t="s">
        <v>874</v>
      </c>
      <c r="H1076" s="33" t="s">
        <v>1253</v>
      </c>
      <c r="I1076" s="33" t="s">
        <v>1254</v>
      </c>
      <c r="J1076" s="33" t="s">
        <v>1255</v>
      </c>
      <c r="K1076" s="33" t="s">
        <v>1414</v>
      </c>
      <c r="L1076" s="34" t="s">
        <v>1489</v>
      </c>
      <c r="M1076" s="33" t="s">
        <v>877</v>
      </c>
      <c r="N1076" s="33">
        <v>19</v>
      </c>
      <c r="O1076" s="35">
        <v>2.93E-2</v>
      </c>
      <c r="P1076" s="34" t="s">
        <v>1148</v>
      </c>
    </row>
    <row r="1077" spans="1:16" s="33" customFormat="1">
      <c r="A1077" s="32">
        <v>38535</v>
      </c>
      <c r="B1077" s="33" t="s">
        <v>1224</v>
      </c>
      <c r="C1077" s="33" t="s">
        <v>1225</v>
      </c>
      <c r="D1077" s="34">
        <v>6</v>
      </c>
      <c r="E1077" s="37">
        <v>6</v>
      </c>
      <c r="F1077" s="33" t="s">
        <v>1091</v>
      </c>
      <c r="G1077" s="33" t="s">
        <v>874</v>
      </c>
      <c r="H1077" s="33" t="s">
        <v>1253</v>
      </c>
      <c r="I1077" s="33" t="s">
        <v>1254</v>
      </c>
      <c r="J1077" s="33" t="s">
        <v>1255</v>
      </c>
      <c r="K1077" s="33" t="s">
        <v>1414</v>
      </c>
      <c r="L1077" s="34" t="s">
        <v>1489</v>
      </c>
      <c r="M1077" s="33" t="s">
        <v>877</v>
      </c>
      <c r="N1077" s="33">
        <v>1</v>
      </c>
      <c r="O1077" s="35">
        <v>2.0000000000000001E-4</v>
      </c>
      <c r="P1077" s="34" t="s">
        <v>1148</v>
      </c>
    </row>
    <row r="1078" spans="1:16" s="33" customFormat="1">
      <c r="A1078" s="32">
        <v>38534</v>
      </c>
      <c r="B1078" s="33" t="s">
        <v>1224</v>
      </c>
      <c r="C1078" s="33" t="s">
        <v>1227</v>
      </c>
      <c r="D1078" s="34">
        <v>1</v>
      </c>
      <c r="E1078" s="37">
        <v>31</v>
      </c>
      <c r="F1078" s="33" t="s">
        <v>888</v>
      </c>
      <c r="G1078" s="33" t="s">
        <v>874</v>
      </c>
      <c r="H1078" s="33" t="s">
        <v>1253</v>
      </c>
      <c r="I1078" s="33" t="s">
        <v>1254</v>
      </c>
      <c r="J1078" s="33" t="s">
        <v>1255</v>
      </c>
      <c r="K1078" s="33" t="s">
        <v>1414</v>
      </c>
      <c r="L1078" s="34" t="s">
        <v>1489</v>
      </c>
      <c r="M1078" s="33" t="s">
        <v>877</v>
      </c>
      <c r="N1078" s="33">
        <v>1</v>
      </c>
      <c r="O1078" s="35">
        <v>0</v>
      </c>
      <c r="P1078" s="34" t="s">
        <v>1148</v>
      </c>
    </row>
    <row r="1079" spans="1:16" s="33" customFormat="1">
      <c r="A1079" s="32">
        <v>38534</v>
      </c>
      <c r="B1079" s="33" t="s">
        <v>1224</v>
      </c>
      <c r="C1079" s="33" t="s">
        <v>1227</v>
      </c>
      <c r="D1079" s="34">
        <v>2</v>
      </c>
      <c r="E1079" s="37">
        <v>32</v>
      </c>
      <c r="F1079" s="33" t="s">
        <v>1074</v>
      </c>
      <c r="G1079" s="33" t="s">
        <v>874</v>
      </c>
      <c r="H1079" s="33" t="s">
        <v>1253</v>
      </c>
      <c r="I1079" s="33" t="s">
        <v>1254</v>
      </c>
      <c r="J1079" s="33" t="s">
        <v>1255</v>
      </c>
      <c r="K1079" s="33" t="s">
        <v>1414</v>
      </c>
      <c r="L1079" s="34" t="s">
        <v>1489</v>
      </c>
      <c r="M1079" s="33" t="s">
        <v>877</v>
      </c>
      <c r="N1079" s="33">
        <v>5</v>
      </c>
      <c r="O1079" s="35">
        <v>3.8399999999999997E-2</v>
      </c>
      <c r="P1079" s="34" t="s">
        <v>1148</v>
      </c>
    </row>
    <row r="1080" spans="1:16" s="33" customFormat="1">
      <c r="A1080" s="32">
        <v>38534</v>
      </c>
      <c r="B1080" s="33" t="s">
        <v>1224</v>
      </c>
      <c r="C1080" s="33" t="s">
        <v>1227</v>
      </c>
      <c r="D1080" s="34">
        <v>9</v>
      </c>
      <c r="E1080" s="37">
        <v>39</v>
      </c>
      <c r="F1080" s="33" t="s">
        <v>1134</v>
      </c>
      <c r="G1080" s="33" t="s">
        <v>874</v>
      </c>
      <c r="H1080" s="33" t="s">
        <v>1253</v>
      </c>
      <c r="I1080" s="33" t="s">
        <v>1254</v>
      </c>
      <c r="J1080" s="33" t="s">
        <v>1255</v>
      </c>
      <c r="K1080" s="33" t="s">
        <v>1414</v>
      </c>
      <c r="L1080" s="34" t="s">
        <v>1489</v>
      </c>
      <c r="M1080" s="33" t="s">
        <v>877</v>
      </c>
      <c r="N1080" s="33">
        <v>14</v>
      </c>
      <c r="O1080" s="35">
        <v>7.9000000000000008E-3</v>
      </c>
      <c r="P1080" s="34" t="s">
        <v>1148</v>
      </c>
    </row>
    <row r="1081" spans="1:16" s="33" customFormat="1">
      <c r="A1081" s="32">
        <v>38534</v>
      </c>
      <c r="B1081" s="33" t="s">
        <v>1224</v>
      </c>
      <c r="C1081" s="33" t="s">
        <v>1227</v>
      </c>
      <c r="D1081" s="34">
        <v>10</v>
      </c>
      <c r="E1081" s="37">
        <v>40</v>
      </c>
      <c r="F1081" s="33" t="s">
        <v>1138</v>
      </c>
      <c r="G1081" s="33" t="s">
        <v>874</v>
      </c>
      <c r="H1081" s="33" t="s">
        <v>1253</v>
      </c>
      <c r="I1081" s="33" t="s">
        <v>1254</v>
      </c>
      <c r="J1081" s="33" t="s">
        <v>1255</v>
      </c>
      <c r="K1081" s="33" t="s">
        <v>1414</v>
      </c>
      <c r="L1081" s="34" t="s">
        <v>1489</v>
      </c>
      <c r="M1081" s="33" t="s">
        <v>877</v>
      </c>
      <c r="N1081" s="33">
        <v>33</v>
      </c>
      <c r="O1081" s="35">
        <v>2.1999999999999999E-2</v>
      </c>
      <c r="P1081" s="34" t="s">
        <v>1148</v>
      </c>
    </row>
    <row r="1082" spans="1:16" s="33" customFormat="1">
      <c r="A1082" s="32">
        <v>38534</v>
      </c>
      <c r="B1082" s="33" t="s">
        <v>1224</v>
      </c>
      <c r="C1082" s="33" t="s">
        <v>1227</v>
      </c>
      <c r="D1082" s="34">
        <v>12</v>
      </c>
      <c r="E1082" s="37">
        <v>42</v>
      </c>
      <c r="F1082" s="33" t="s">
        <v>951</v>
      </c>
      <c r="G1082" s="33" t="s">
        <v>874</v>
      </c>
      <c r="H1082" s="33" t="s">
        <v>1253</v>
      </c>
      <c r="I1082" s="33" t="s">
        <v>1254</v>
      </c>
      <c r="J1082" s="33" t="s">
        <v>1255</v>
      </c>
      <c r="K1082" s="33" t="s">
        <v>1414</v>
      </c>
      <c r="L1082" s="34" t="s">
        <v>1489</v>
      </c>
      <c r="M1082" s="33" t="s">
        <v>877</v>
      </c>
      <c r="N1082" s="33">
        <v>14</v>
      </c>
      <c r="O1082" s="35">
        <v>3.2899999999999999E-2</v>
      </c>
      <c r="P1082" s="34" t="s">
        <v>1148</v>
      </c>
    </row>
    <row r="1083" spans="1:16" s="33" customFormat="1">
      <c r="A1083" s="32">
        <v>38534</v>
      </c>
      <c r="B1083" s="33" t="s">
        <v>1224</v>
      </c>
      <c r="C1083" s="33" t="s">
        <v>1227</v>
      </c>
      <c r="D1083" s="34">
        <v>13</v>
      </c>
      <c r="E1083" s="37">
        <v>43</v>
      </c>
      <c r="F1083" s="33" t="s">
        <v>954</v>
      </c>
      <c r="G1083" s="33" t="s">
        <v>874</v>
      </c>
      <c r="H1083" s="33" t="s">
        <v>1253</v>
      </c>
      <c r="I1083" s="33" t="s">
        <v>1254</v>
      </c>
      <c r="J1083" s="33" t="s">
        <v>1255</v>
      </c>
      <c r="K1083" s="33" t="s">
        <v>1414</v>
      </c>
      <c r="L1083" s="34" t="s">
        <v>1489</v>
      </c>
      <c r="M1083" s="33" t="s">
        <v>877</v>
      </c>
      <c r="N1083" s="33">
        <v>14</v>
      </c>
      <c r="O1083" s="35">
        <v>3.2000000000000001E-2</v>
      </c>
      <c r="P1083" s="34" t="s">
        <v>1148</v>
      </c>
    </row>
    <row r="1084" spans="1:16" s="33" customFormat="1">
      <c r="A1084" s="32">
        <v>38583</v>
      </c>
      <c r="B1084" s="33" t="s">
        <v>1228</v>
      </c>
      <c r="C1084" s="33" t="s">
        <v>1229</v>
      </c>
      <c r="D1084" s="34">
        <v>2</v>
      </c>
      <c r="E1084" s="37">
        <v>47</v>
      </c>
      <c r="F1084" s="33" t="s">
        <v>1230</v>
      </c>
      <c r="G1084" s="33" t="s">
        <v>874</v>
      </c>
      <c r="H1084" s="33" t="s">
        <v>1253</v>
      </c>
      <c r="I1084" s="33" t="s">
        <v>1254</v>
      </c>
      <c r="J1084" s="33" t="s">
        <v>1255</v>
      </c>
      <c r="K1084" s="33" t="s">
        <v>1414</v>
      </c>
      <c r="L1084" s="34" t="s">
        <v>1489</v>
      </c>
      <c r="M1084" s="33" t="s">
        <v>877</v>
      </c>
      <c r="N1084" s="33">
        <v>6</v>
      </c>
      <c r="O1084" s="35">
        <v>1.32E-2</v>
      </c>
      <c r="P1084" s="34" t="s">
        <v>1148</v>
      </c>
    </row>
    <row r="1085" spans="1:16" s="33" customFormat="1">
      <c r="A1085" s="32">
        <v>38585</v>
      </c>
      <c r="B1085" s="33" t="s">
        <v>1228</v>
      </c>
      <c r="C1085" s="33" t="s">
        <v>1229</v>
      </c>
      <c r="D1085" s="34">
        <v>7</v>
      </c>
      <c r="E1085" s="37">
        <v>52</v>
      </c>
      <c r="F1085" s="33" t="s">
        <v>1198</v>
      </c>
      <c r="G1085" s="33" t="s">
        <v>874</v>
      </c>
      <c r="H1085" s="33" t="s">
        <v>1253</v>
      </c>
      <c r="I1085" s="33" t="s">
        <v>1254</v>
      </c>
      <c r="J1085" s="33" t="s">
        <v>1255</v>
      </c>
      <c r="K1085" s="33" t="s">
        <v>1414</v>
      </c>
      <c r="L1085" s="34" t="s">
        <v>1489</v>
      </c>
      <c r="M1085" s="33" t="s">
        <v>877</v>
      </c>
      <c r="N1085" s="33">
        <v>1</v>
      </c>
      <c r="O1085" s="35">
        <v>1.2799999999999923E-2</v>
      </c>
      <c r="P1085" s="34" t="s">
        <v>1148</v>
      </c>
    </row>
    <row r="1086" spans="1:16" s="33" customFormat="1">
      <c r="A1086" s="32">
        <v>38584</v>
      </c>
      <c r="B1086" s="33" t="s">
        <v>1228</v>
      </c>
      <c r="C1086" s="33" t="s">
        <v>1231</v>
      </c>
      <c r="D1086" s="34">
        <v>1</v>
      </c>
      <c r="E1086" s="37">
        <v>55</v>
      </c>
      <c r="F1086" s="33" t="s">
        <v>976</v>
      </c>
      <c r="G1086" s="33" t="s">
        <v>874</v>
      </c>
      <c r="H1086" s="33" t="s">
        <v>1253</v>
      </c>
      <c r="I1086" s="33" t="s">
        <v>1254</v>
      </c>
      <c r="J1086" s="33" t="s">
        <v>1255</v>
      </c>
      <c r="K1086" s="33" t="s">
        <v>1414</v>
      </c>
      <c r="L1086" s="34" t="s">
        <v>1489</v>
      </c>
      <c r="M1086" s="33" t="s">
        <v>877</v>
      </c>
      <c r="N1086" s="33">
        <v>1</v>
      </c>
      <c r="O1086" s="35">
        <v>0</v>
      </c>
      <c r="P1086" s="34" t="s">
        <v>1148</v>
      </c>
    </row>
    <row r="1087" spans="1:16" s="33" customFormat="1">
      <c r="A1087" s="32">
        <v>38584</v>
      </c>
      <c r="B1087" s="33" t="s">
        <v>1228</v>
      </c>
      <c r="C1087" s="33" t="s">
        <v>1231</v>
      </c>
      <c r="D1087" s="34">
        <v>2</v>
      </c>
      <c r="E1087" s="37">
        <v>56</v>
      </c>
      <c r="F1087" s="33" t="s">
        <v>1188</v>
      </c>
      <c r="G1087" s="33" t="s">
        <v>874</v>
      </c>
      <c r="H1087" s="33" t="s">
        <v>1253</v>
      </c>
      <c r="I1087" s="33" t="s">
        <v>1254</v>
      </c>
      <c r="J1087" s="33" t="s">
        <v>1255</v>
      </c>
      <c r="K1087" s="33" t="s">
        <v>1414</v>
      </c>
      <c r="L1087" s="34" t="s">
        <v>1489</v>
      </c>
      <c r="M1087" s="33" t="s">
        <v>877</v>
      </c>
      <c r="N1087" s="33">
        <v>1</v>
      </c>
      <c r="O1087" s="35">
        <v>1.6999999999999999E-3</v>
      </c>
      <c r="P1087" s="34" t="s">
        <v>1148</v>
      </c>
    </row>
    <row r="1088" spans="1:16" s="33" customFormat="1">
      <c r="A1088" s="32">
        <v>38584</v>
      </c>
      <c r="B1088" s="33" t="s">
        <v>1228</v>
      </c>
      <c r="C1088" s="33" t="s">
        <v>1231</v>
      </c>
      <c r="D1088" s="34">
        <v>4</v>
      </c>
      <c r="E1088" s="37">
        <v>58</v>
      </c>
      <c r="F1088" s="33" t="s">
        <v>1190</v>
      </c>
      <c r="G1088" s="33" t="s">
        <v>874</v>
      </c>
      <c r="H1088" s="33" t="s">
        <v>1253</v>
      </c>
      <c r="I1088" s="33" t="s">
        <v>1254</v>
      </c>
      <c r="J1088" s="33" t="s">
        <v>1255</v>
      </c>
      <c r="K1088" s="33" t="s">
        <v>1414</v>
      </c>
      <c r="L1088" s="34" t="s">
        <v>1489</v>
      </c>
      <c r="M1088" s="33" t="s">
        <v>877</v>
      </c>
      <c r="N1088" s="33">
        <v>1</v>
      </c>
      <c r="O1088" s="35">
        <v>3.3E-3</v>
      </c>
      <c r="P1088" s="34" t="s">
        <v>1148</v>
      </c>
    </row>
    <row r="1089" spans="1:16" s="33" customFormat="1">
      <c r="A1089" s="32">
        <v>38586</v>
      </c>
      <c r="B1089" s="33" t="s">
        <v>1228</v>
      </c>
      <c r="C1089" s="33" t="s">
        <v>1231</v>
      </c>
      <c r="D1089" s="34">
        <v>9</v>
      </c>
      <c r="E1089" s="37">
        <v>63</v>
      </c>
      <c r="F1089" s="33" t="s">
        <v>1181</v>
      </c>
      <c r="G1089" s="33" t="s">
        <v>874</v>
      </c>
      <c r="H1089" s="33" t="s">
        <v>1253</v>
      </c>
      <c r="I1089" s="33" t="s">
        <v>1254</v>
      </c>
      <c r="J1089" s="33" t="s">
        <v>1255</v>
      </c>
      <c r="K1089" s="33" t="s">
        <v>1414</v>
      </c>
      <c r="L1089" s="34" t="s">
        <v>1489</v>
      </c>
      <c r="M1089" s="33" t="s">
        <v>877</v>
      </c>
      <c r="N1089" s="33">
        <v>14</v>
      </c>
      <c r="O1089" s="35">
        <v>8.6699999999999999E-2</v>
      </c>
      <c r="P1089" s="34" t="s">
        <v>1148</v>
      </c>
    </row>
    <row r="1090" spans="1:16" s="33" customFormat="1">
      <c r="A1090" s="32">
        <v>38581</v>
      </c>
      <c r="B1090" s="33" t="s">
        <v>1228</v>
      </c>
      <c r="C1090" s="33" t="s">
        <v>1232</v>
      </c>
      <c r="D1090" s="34">
        <v>4</v>
      </c>
      <c r="E1090" s="37">
        <v>69</v>
      </c>
      <c r="F1090" s="33" t="s">
        <v>1222</v>
      </c>
      <c r="G1090" s="33" t="s">
        <v>874</v>
      </c>
      <c r="H1090" s="33" t="s">
        <v>1253</v>
      </c>
      <c r="I1090" s="33" t="s">
        <v>1254</v>
      </c>
      <c r="J1090" s="33" t="s">
        <v>1255</v>
      </c>
      <c r="K1090" s="33" t="s">
        <v>1414</v>
      </c>
      <c r="L1090" s="34" t="s">
        <v>1489</v>
      </c>
      <c r="M1090" s="33" t="s">
        <v>877</v>
      </c>
      <c r="N1090" s="33">
        <v>3</v>
      </c>
      <c r="O1090" s="35">
        <v>1.12E-2</v>
      </c>
      <c r="P1090" s="34" t="s">
        <v>1148</v>
      </c>
    </row>
    <row r="1091" spans="1:16" s="33" customFormat="1">
      <c r="A1091" s="32">
        <v>38583</v>
      </c>
      <c r="B1091" s="33" t="s">
        <v>1228</v>
      </c>
      <c r="C1091" s="33" t="s">
        <v>1232</v>
      </c>
      <c r="D1091" s="34">
        <v>11</v>
      </c>
      <c r="E1091" s="37">
        <v>76</v>
      </c>
      <c r="F1091" s="33" t="s">
        <v>1233</v>
      </c>
      <c r="G1091" s="33" t="s">
        <v>874</v>
      </c>
      <c r="H1091" s="33" t="s">
        <v>1253</v>
      </c>
      <c r="I1091" s="33" t="s">
        <v>1254</v>
      </c>
      <c r="J1091" s="33" t="s">
        <v>1255</v>
      </c>
      <c r="K1091" s="33" t="s">
        <v>1414</v>
      </c>
      <c r="L1091" s="34" t="s">
        <v>1489</v>
      </c>
      <c r="M1091" s="33" t="s">
        <v>877</v>
      </c>
      <c r="N1091" s="33">
        <v>3</v>
      </c>
      <c r="O1091" s="35">
        <v>1.0999999999996568E-3</v>
      </c>
      <c r="P1091" s="34" t="s">
        <v>1148</v>
      </c>
    </row>
    <row r="1092" spans="1:16" s="33" customFormat="1">
      <c r="A1092" s="32">
        <v>38583</v>
      </c>
      <c r="B1092" s="33" t="s">
        <v>1228</v>
      </c>
      <c r="C1092" s="33" t="s">
        <v>1232</v>
      </c>
      <c r="D1092" s="34">
        <v>13</v>
      </c>
      <c r="E1092" s="37">
        <v>78</v>
      </c>
      <c r="F1092" s="33" t="s">
        <v>1235</v>
      </c>
      <c r="G1092" s="33" t="s">
        <v>874</v>
      </c>
      <c r="H1092" s="33" t="s">
        <v>1253</v>
      </c>
      <c r="I1092" s="33" t="s">
        <v>1254</v>
      </c>
      <c r="J1092" s="33" t="s">
        <v>1255</v>
      </c>
      <c r="K1092" s="33" t="s">
        <v>1414</v>
      </c>
      <c r="L1092" s="34" t="s">
        <v>1489</v>
      </c>
      <c r="M1092" s="33" t="s">
        <v>877</v>
      </c>
      <c r="N1092" s="33">
        <v>7</v>
      </c>
      <c r="O1092" s="35">
        <v>7.4000000000000003E-3</v>
      </c>
      <c r="P1092" s="34" t="s">
        <v>1148</v>
      </c>
    </row>
    <row r="1093" spans="1:16" s="33" customFormat="1">
      <c r="A1093" s="32">
        <v>38535</v>
      </c>
      <c r="B1093" s="33" t="s">
        <v>1224</v>
      </c>
      <c r="C1093" s="33" t="s">
        <v>1225</v>
      </c>
      <c r="D1093" s="34">
        <v>4</v>
      </c>
      <c r="E1093" s="37">
        <v>4</v>
      </c>
      <c r="F1093" s="33" t="s">
        <v>845</v>
      </c>
      <c r="G1093" s="33" t="s">
        <v>895</v>
      </c>
      <c r="H1093" s="33" t="s">
        <v>1411</v>
      </c>
      <c r="I1093" s="33" t="s">
        <v>1530</v>
      </c>
      <c r="J1093" s="33" t="s">
        <v>1413</v>
      </c>
      <c r="K1093" s="33" t="s">
        <v>1414</v>
      </c>
      <c r="L1093" s="34" t="s">
        <v>1489</v>
      </c>
      <c r="M1093" s="33" t="s">
        <v>877</v>
      </c>
      <c r="N1093" s="33">
        <v>2</v>
      </c>
      <c r="O1093" s="35">
        <v>1.5699999999999999E-2</v>
      </c>
      <c r="P1093" s="34" t="s">
        <v>1148</v>
      </c>
    </row>
    <row r="1094" spans="1:16" s="33" customFormat="1">
      <c r="A1094" s="32">
        <v>38584</v>
      </c>
      <c r="B1094" s="33" t="s">
        <v>1228</v>
      </c>
      <c r="C1094" s="33" t="s">
        <v>1231</v>
      </c>
      <c r="D1094" s="34">
        <v>6</v>
      </c>
      <c r="E1094" s="37">
        <v>60</v>
      </c>
      <c r="F1094" s="33" t="s">
        <v>979</v>
      </c>
      <c r="G1094" s="33" t="s">
        <v>895</v>
      </c>
      <c r="H1094" s="33" t="s">
        <v>1411</v>
      </c>
      <c r="I1094" s="33" t="s">
        <v>1530</v>
      </c>
      <c r="J1094" s="33" t="s">
        <v>1413</v>
      </c>
      <c r="K1094" s="33" t="s">
        <v>1414</v>
      </c>
      <c r="L1094" s="34" t="s">
        <v>1489</v>
      </c>
      <c r="M1094" s="33" t="s">
        <v>877</v>
      </c>
      <c r="N1094" s="33">
        <v>1</v>
      </c>
      <c r="O1094" s="35">
        <v>0.34799999999999998</v>
      </c>
      <c r="P1094" s="34" t="s">
        <v>1148</v>
      </c>
    </row>
    <row r="1095" spans="1:16" s="33" customFormat="1">
      <c r="A1095" s="32">
        <v>38583</v>
      </c>
      <c r="B1095" s="33" t="s">
        <v>1228</v>
      </c>
      <c r="C1095" s="33" t="s">
        <v>1232</v>
      </c>
      <c r="D1095" s="34">
        <v>11</v>
      </c>
      <c r="E1095" s="37">
        <v>76</v>
      </c>
      <c r="F1095" s="33" t="s">
        <v>1233</v>
      </c>
      <c r="G1095" s="33" t="s">
        <v>895</v>
      </c>
      <c r="H1095" s="33" t="s">
        <v>1411</v>
      </c>
      <c r="I1095" s="33" t="s">
        <v>1530</v>
      </c>
      <c r="J1095" s="33" t="s">
        <v>1413</v>
      </c>
      <c r="K1095" s="33" t="s">
        <v>1414</v>
      </c>
      <c r="L1095" s="34" t="s">
        <v>1489</v>
      </c>
      <c r="M1095" s="33" t="s">
        <v>877</v>
      </c>
      <c r="N1095" s="33">
        <v>12</v>
      </c>
      <c r="O1095" s="35">
        <v>0.14560000000000001</v>
      </c>
      <c r="P1095" s="34" t="s">
        <v>1148</v>
      </c>
    </row>
    <row r="1096" spans="1:16" s="33" customFormat="1">
      <c r="A1096" s="32">
        <v>38535</v>
      </c>
      <c r="B1096" s="33" t="s">
        <v>1224</v>
      </c>
      <c r="C1096" s="33" t="s">
        <v>1225</v>
      </c>
      <c r="D1096" s="34">
        <v>1</v>
      </c>
      <c r="E1096" s="37">
        <v>1</v>
      </c>
      <c r="F1096" s="33" t="s">
        <v>888</v>
      </c>
      <c r="G1096" s="33" t="s">
        <v>1024</v>
      </c>
      <c r="H1096" s="33" t="s">
        <v>1411</v>
      </c>
      <c r="I1096" s="33" t="s">
        <v>1412</v>
      </c>
      <c r="J1096" s="33" t="s">
        <v>1413</v>
      </c>
      <c r="K1096" s="33" t="s">
        <v>1414</v>
      </c>
      <c r="L1096" s="34" t="s">
        <v>1489</v>
      </c>
      <c r="M1096" s="33" t="s">
        <v>877</v>
      </c>
      <c r="N1096" s="33">
        <v>2</v>
      </c>
      <c r="O1096" s="35">
        <v>3.6299999999999999E-2</v>
      </c>
      <c r="P1096" s="34" t="s">
        <v>1148</v>
      </c>
    </row>
    <row r="1097" spans="1:16" s="33" customFormat="1">
      <c r="A1097" s="32">
        <v>38535</v>
      </c>
      <c r="B1097" s="33" t="s">
        <v>1224</v>
      </c>
      <c r="C1097" s="33" t="s">
        <v>1225</v>
      </c>
      <c r="D1097" s="34">
        <v>2</v>
      </c>
      <c r="E1097" s="37">
        <v>2</v>
      </c>
      <c r="F1097" s="33" t="s">
        <v>1074</v>
      </c>
      <c r="G1097" s="33" t="s">
        <v>895</v>
      </c>
      <c r="H1097" s="33" t="s">
        <v>1271</v>
      </c>
      <c r="J1097" s="33" t="s">
        <v>1272</v>
      </c>
      <c r="K1097" s="33" t="s">
        <v>1414</v>
      </c>
      <c r="L1097" s="34" t="s">
        <v>1489</v>
      </c>
      <c r="M1097" s="33" t="s">
        <v>877</v>
      </c>
      <c r="N1097" s="33">
        <v>1</v>
      </c>
      <c r="O1097" s="35">
        <v>0</v>
      </c>
      <c r="P1097" s="34" t="s">
        <v>1148</v>
      </c>
    </row>
    <row r="1098" spans="1:16" s="33" customFormat="1">
      <c r="A1098" s="32">
        <v>38535</v>
      </c>
      <c r="B1098" s="33" t="s">
        <v>1224</v>
      </c>
      <c r="C1098" s="33" t="s">
        <v>1225</v>
      </c>
      <c r="D1098" s="34">
        <v>3</v>
      </c>
      <c r="E1098" s="37">
        <v>3</v>
      </c>
      <c r="F1098" s="33" t="s">
        <v>1073</v>
      </c>
      <c r="G1098" s="33" t="s">
        <v>895</v>
      </c>
      <c r="H1098" s="33" t="s">
        <v>1271</v>
      </c>
      <c r="J1098" s="33" t="s">
        <v>1272</v>
      </c>
      <c r="K1098" s="33" t="s">
        <v>1414</v>
      </c>
      <c r="L1098" s="34" t="s">
        <v>1489</v>
      </c>
      <c r="M1098" s="33" t="s">
        <v>877</v>
      </c>
      <c r="N1098" s="33">
        <v>1</v>
      </c>
      <c r="O1098" s="35">
        <v>1E-4</v>
      </c>
      <c r="P1098" s="34" t="s">
        <v>1148</v>
      </c>
    </row>
    <row r="1099" spans="1:16" s="33" customFormat="1">
      <c r="A1099" s="32">
        <v>38532</v>
      </c>
      <c r="B1099" s="33" t="s">
        <v>1224</v>
      </c>
      <c r="C1099" s="33" t="s">
        <v>1226</v>
      </c>
      <c r="D1099" s="34">
        <v>1</v>
      </c>
      <c r="E1099" s="37">
        <v>13</v>
      </c>
      <c r="F1099" s="33" t="s">
        <v>888</v>
      </c>
      <c r="G1099" s="33" t="s">
        <v>895</v>
      </c>
      <c r="H1099" s="33" t="s">
        <v>1271</v>
      </c>
      <c r="J1099" s="33" t="s">
        <v>1272</v>
      </c>
      <c r="K1099" s="33" t="s">
        <v>1414</v>
      </c>
      <c r="L1099" s="34" t="s">
        <v>1489</v>
      </c>
      <c r="M1099" s="33" t="s">
        <v>877</v>
      </c>
      <c r="N1099" s="33">
        <v>6</v>
      </c>
      <c r="O1099" s="35">
        <v>5.3E-3</v>
      </c>
      <c r="P1099" s="34" t="s">
        <v>1148</v>
      </c>
    </row>
    <row r="1100" spans="1:16" s="33" customFormat="1">
      <c r="A1100" s="32">
        <v>38532</v>
      </c>
      <c r="B1100" s="33" t="s">
        <v>1224</v>
      </c>
      <c r="C1100" s="33" t="s">
        <v>1226</v>
      </c>
      <c r="D1100" s="34">
        <v>2</v>
      </c>
      <c r="E1100" s="37">
        <v>14</v>
      </c>
      <c r="F1100" s="33" t="s">
        <v>1074</v>
      </c>
      <c r="G1100" s="33" t="s">
        <v>895</v>
      </c>
      <c r="H1100" s="33" t="s">
        <v>1271</v>
      </c>
      <c r="J1100" s="33" t="s">
        <v>1272</v>
      </c>
      <c r="K1100" s="33" t="s">
        <v>1414</v>
      </c>
      <c r="L1100" s="34" t="s">
        <v>1489</v>
      </c>
      <c r="M1100" s="33" t="s">
        <v>877</v>
      </c>
      <c r="N1100" s="33">
        <v>7</v>
      </c>
      <c r="O1100" s="35">
        <v>2.0999999999999999E-3</v>
      </c>
      <c r="P1100" s="34" t="s">
        <v>1148</v>
      </c>
    </row>
    <row r="1101" spans="1:16" s="33" customFormat="1">
      <c r="A1101" s="32">
        <v>38533</v>
      </c>
      <c r="B1101" s="33" t="s">
        <v>1224</v>
      </c>
      <c r="C1101" s="33" t="s">
        <v>1226</v>
      </c>
      <c r="D1101" s="34">
        <v>4</v>
      </c>
      <c r="E1101" s="37">
        <v>16</v>
      </c>
      <c r="F1101" s="33" t="s">
        <v>845</v>
      </c>
      <c r="G1101" s="33" t="s">
        <v>895</v>
      </c>
      <c r="H1101" s="33" t="s">
        <v>1271</v>
      </c>
      <c r="J1101" s="33" t="s">
        <v>1272</v>
      </c>
      <c r="K1101" s="33" t="s">
        <v>1414</v>
      </c>
      <c r="L1101" s="34" t="s">
        <v>1489</v>
      </c>
      <c r="M1101" s="33" t="s">
        <v>877</v>
      </c>
      <c r="N1101" s="33">
        <v>8</v>
      </c>
      <c r="O1101" s="35">
        <v>3.0000000000000001E-3</v>
      </c>
      <c r="P1101" s="34" t="s">
        <v>1148</v>
      </c>
    </row>
    <row r="1102" spans="1:16" s="33" customFormat="1">
      <c r="A1102" s="32">
        <v>38533</v>
      </c>
      <c r="B1102" s="33" t="s">
        <v>1224</v>
      </c>
      <c r="C1102" s="33" t="s">
        <v>1226</v>
      </c>
      <c r="D1102" s="34">
        <v>7</v>
      </c>
      <c r="E1102" s="37">
        <v>19</v>
      </c>
      <c r="F1102" s="33" t="s">
        <v>1116</v>
      </c>
      <c r="G1102" s="33" t="s">
        <v>895</v>
      </c>
      <c r="H1102" s="33" t="s">
        <v>1271</v>
      </c>
      <c r="J1102" s="33" t="s">
        <v>1272</v>
      </c>
      <c r="K1102" s="33" t="s">
        <v>1414</v>
      </c>
      <c r="L1102" s="34" t="s">
        <v>1489</v>
      </c>
      <c r="M1102" s="33" t="s">
        <v>877</v>
      </c>
      <c r="N1102" s="33">
        <v>3</v>
      </c>
      <c r="O1102" s="35">
        <v>4.3E-3</v>
      </c>
      <c r="P1102" s="34" t="s">
        <v>1148</v>
      </c>
    </row>
    <row r="1103" spans="1:16" s="33" customFormat="1">
      <c r="A1103" s="32">
        <v>38534</v>
      </c>
      <c r="B1103" s="33" t="s">
        <v>1224</v>
      </c>
      <c r="C1103" s="33" t="s">
        <v>1227</v>
      </c>
      <c r="D1103" s="34">
        <v>2</v>
      </c>
      <c r="E1103" s="37">
        <v>32</v>
      </c>
      <c r="F1103" s="33" t="s">
        <v>1074</v>
      </c>
      <c r="G1103" s="33" t="s">
        <v>895</v>
      </c>
      <c r="H1103" s="33" t="s">
        <v>1271</v>
      </c>
      <c r="J1103" s="33" t="s">
        <v>1272</v>
      </c>
      <c r="K1103" s="33" t="s">
        <v>1414</v>
      </c>
      <c r="L1103" s="34" t="s">
        <v>1489</v>
      </c>
      <c r="M1103" s="33" t="s">
        <v>877</v>
      </c>
      <c r="N1103" s="33">
        <v>14</v>
      </c>
      <c r="O1103" s="35">
        <v>6.6900000000000001E-2</v>
      </c>
      <c r="P1103" s="34" t="s">
        <v>1148</v>
      </c>
    </row>
    <row r="1104" spans="1:16" s="33" customFormat="1">
      <c r="A1104" s="32">
        <v>38534</v>
      </c>
      <c r="B1104" s="33" t="s">
        <v>1224</v>
      </c>
      <c r="C1104" s="33" t="s">
        <v>1227</v>
      </c>
      <c r="D1104" s="34">
        <v>12</v>
      </c>
      <c r="E1104" s="37">
        <v>42</v>
      </c>
      <c r="F1104" s="33" t="s">
        <v>951</v>
      </c>
      <c r="G1104" s="33" t="s">
        <v>895</v>
      </c>
      <c r="H1104" s="33" t="s">
        <v>1271</v>
      </c>
      <c r="J1104" s="33" t="s">
        <v>1272</v>
      </c>
      <c r="K1104" s="33" t="s">
        <v>1414</v>
      </c>
      <c r="L1104" s="34" t="s">
        <v>1489</v>
      </c>
      <c r="M1104" s="33" t="s">
        <v>877</v>
      </c>
      <c r="N1104" s="33">
        <v>13</v>
      </c>
      <c r="O1104" s="35">
        <v>6.1000000000000004E-3</v>
      </c>
      <c r="P1104" s="34" t="s">
        <v>1148</v>
      </c>
    </row>
    <row r="1105" spans="1:16" s="33" customFormat="1">
      <c r="A1105" s="32">
        <v>38534</v>
      </c>
      <c r="B1105" s="33" t="s">
        <v>1224</v>
      </c>
      <c r="C1105" s="33" t="s">
        <v>1227</v>
      </c>
      <c r="D1105" s="34">
        <v>13</v>
      </c>
      <c r="E1105" s="37">
        <v>43</v>
      </c>
      <c r="F1105" s="33" t="s">
        <v>954</v>
      </c>
      <c r="G1105" s="33" t="s">
        <v>895</v>
      </c>
      <c r="H1105" s="33" t="s">
        <v>1271</v>
      </c>
      <c r="J1105" s="33" t="s">
        <v>1272</v>
      </c>
      <c r="K1105" s="33" t="s">
        <v>1414</v>
      </c>
      <c r="L1105" s="34" t="s">
        <v>1489</v>
      </c>
      <c r="M1105" s="33" t="s">
        <v>877</v>
      </c>
      <c r="N1105" s="33">
        <v>4</v>
      </c>
      <c r="O1105" s="35">
        <v>0</v>
      </c>
      <c r="P1105" s="34" t="s">
        <v>1148</v>
      </c>
    </row>
    <row r="1106" spans="1:16" s="33" customFormat="1">
      <c r="A1106" s="32">
        <v>38584</v>
      </c>
      <c r="B1106" s="33" t="s">
        <v>1228</v>
      </c>
      <c r="C1106" s="33" t="s">
        <v>1231</v>
      </c>
      <c r="D1106" s="34">
        <v>1</v>
      </c>
      <c r="E1106" s="37">
        <v>55</v>
      </c>
      <c r="F1106" s="33" t="s">
        <v>976</v>
      </c>
      <c r="G1106" s="33" t="s">
        <v>895</v>
      </c>
      <c r="H1106" s="33" t="s">
        <v>1271</v>
      </c>
      <c r="J1106" s="33" t="s">
        <v>1272</v>
      </c>
      <c r="K1106" s="33" t="s">
        <v>1414</v>
      </c>
      <c r="L1106" s="34" t="s">
        <v>1489</v>
      </c>
      <c r="M1106" s="33" t="s">
        <v>877</v>
      </c>
      <c r="N1106" s="33">
        <v>6</v>
      </c>
      <c r="O1106" s="35">
        <v>0</v>
      </c>
      <c r="P1106" s="34" t="s">
        <v>1148</v>
      </c>
    </row>
    <row r="1107" spans="1:16" s="33" customFormat="1">
      <c r="A1107" s="32">
        <v>38584</v>
      </c>
      <c r="B1107" s="33" t="s">
        <v>1228</v>
      </c>
      <c r="C1107" s="33" t="s">
        <v>1231</v>
      </c>
      <c r="D1107" s="34">
        <v>2</v>
      </c>
      <c r="E1107" s="37">
        <v>56</v>
      </c>
      <c r="F1107" s="33" t="s">
        <v>1188</v>
      </c>
      <c r="G1107" s="33" t="s">
        <v>895</v>
      </c>
      <c r="H1107" s="33" t="s">
        <v>1271</v>
      </c>
      <c r="J1107" s="33" t="s">
        <v>1272</v>
      </c>
      <c r="K1107" s="33" t="s">
        <v>1414</v>
      </c>
      <c r="L1107" s="34" t="s">
        <v>1489</v>
      </c>
      <c r="M1107" s="33" t="s">
        <v>877</v>
      </c>
      <c r="N1107" s="33">
        <v>4</v>
      </c>
      <c r="O1107" s="35">
        <v>1.37E-2</v>
      </c>
      <c r="P1107" s="34" t="s">
        <v>1148</v>
      </c>
    </row>
    <row r="1108" spans="1:16" s="33" customFormat="1">
      <c r="A1108" s="32">
        <v>38581</v>
      </c>
      <c r="B1108" s="33" t="s">
        <v>1228</v>
      </c>
      <c r="C1108" s="33" t="s">
        <v>1232</v>
      </c>
      <c r="D1108" s="34">
        <v>4</v>
      </c>
      <c r="E1108" s="37">
        <v>69</v>
      </c>
      <c r="F1108" s="33" t="s">
        <v>1222</v>
      </c>
      <c r="G1108" s="33" t="s">
        <v>895</v>
      </c>
      <c r="H1108" s="33" t="s">
        <v>1271</v>
      </c>
      <c r="J1108" s="33" t="s">
        <v>1272</v>
      </c>
      <c r="K1108" s="33" t="s">
        <v>1414</v>
      </c>
      <c r="L1108" s="34" t="s">
        <v>1489</v>
      </c>
      <c r="M1108" s="33" t="s">
        <v>877</v>
      </c>
      <c r="N1108" s="33">
        <v>2</v>
      </c>
      <c r="O1108" s="35">
        <v>0</v>
      </c>
      <c r="P1108" s="34" t="s">
        <v>1148</v>
      </c>
    </row>
    <row r="1109" spans="1:16" s="33" customFormat="1">
      <c r="A1109" s="32">
        <v>38583</v>
      </c>
      <c r="B1109" s="33" t="s">
        <v>1228</v>
      </c>
      <c r="C1109" s="33" t="s">
        <v>1232</v>
      </c>
      <c r="D1109" s="34">
        <v>12</v>
      </c>
      <c r="E1109" s="37">
        <v>77</v>
      </c>
      <c r="F1109" s="33" t="s">
        <v>1234</v>
      </c>
      <c r="G1109" s="33" t="s">
        <v>895</v>
      </c>
      <c r="H1109" s="33" t="s">
        <v>1271</v>
      </c>
      <c r="J1109" s="33" t="s">
        <v>1272</v>
      </c>
      <c r="K1109" s="33" t="s">
        <v>1414</v>
      </c>
      <c r="L1109" s="34" t="s">
        <v>1489</v>
      </c>
      <c r="M1109" s="33" t="s">
        <v>877</v>
      </c>
      <c r="N1109" s="33">
        <v>8</v>
      </c>
      <c r="O1109" s="35">
        <v>5.1999999999999998E-3</v>
      </c>
      <c r="P1109" s="34" t="s">
        <v>1148</v>
      </c>
    </row>
    <row r="1110" spans="1:16" s="33" customFormat="1">
      <c r="A1110" s="32">
        <v>38583</v>
      </c>
      <c r="B1110" s="33" t="s">
        <v>1228</v>
      </c>
      <c r="C1110" s="33" t="s">
        <v>1232</v>
      </c>
      <c r="D1110" s="34">
        <v>13</v>
      </c>
      <c r="E1110" s="37">
        <v>78</v>
      </c>
      <c r="F1110" s="33" t="s">
        <v>1235</v>
      </c>
      <c r="G1110" s="33" t="s">
        <v>895</v>
      </c>
      <c r="H1110" s="33" t="s">
        <v>1271</v>
      </c>
      <c r="J1110" s="33" t="s">
        <v>1272</v>
      </c>
      <c r="K1110" s="33" t="s">
        <v>1414</v>
      </c>
      <c r="L1110" s="34" t="s">
        <v>1489</v>
      </c>
      <c r="M1110" s="33" t="s">
        <v>877</v>
      </c>
      <c r="N1110" s="33">
        <v>2</v>
      </c>
      <c r="O1110" s="35">
        <v>8.9999999999999998E-4</v>
      </c>
      <c r="P1110" s="34" t="s">
        <v>1148</v>
      </c>
    </row>
    <row r="1111" spans="1:16" s="33" customFormat="1">
      <c r="A1111" s="32">
        <v>38532</v>
      </c>
      <c r="B1111" s="33" t="s">
        <v>1224</v>
      </c>
      <c r="C1111" s="33" t="s">
        <v>1226</v>
      </c>
      <c r="D1111" s="34">
        <v>1</v>
      </c>
      <c r="E1111" s="37">
        <v>13</v>
      </c>
      <c r="F1111" s="33" t="s">
        <v>888</v>
      </c>
      <c r="G1111" s="33" t="s">
        <v>1102</v>
      </c>
      <c r="H1111" s="33" t="s">
        <v>1553</v>
      </c>
      <c r="J1111" s="33" t="s">
        <v>1554</v>
      </c>
      <c r="K1111" s="33" t="s">
        <v>1275</v>
      </c>
      <c r="L1111" s="34" t="s">
        <v>1489</v>
      </c>
      <c r="M1111" s="33" t="s">
        <v>877</v>
      </c>
      <c r="N1111" s="33">
        <v>2</v>
      </c>
      <c r="O1111" s="35">
        <v>1.1000000000000001E-3</v>
      </c>
      <c r="P1111" s="34" t="s">
        <v>1148</v>
      </c>
    </row>
    <row r="1112" spans="1:16" s="33" customFormat="1">
      <c r="A1112" s="32">
        <v>38532</v>
      </c>
      <c r="B1112" s="33" t="s">
        <v>1224</v>
      </c>
      <c r="C1112" s="33" t="s">
        <v>1226</v>
      </c>
      <c r="D1112" s="34">
        <v>2</v>
      </c>
      <c r="E1112" s="37">
        <v>14</v>
      </c>
      <c r="F1112" s="33" t="s">
        <v>1074</v>
      </c>
      <c r="G1112" s="33" t="s">
        <v>1102</v>
      </c>
      <c r="H1112" s="33" t="s">
        <v>1553</v>
      </c>
      <c r="J1112" s="33" t="s">
        <v>1554</v>
      </c>
      <c r="K1112" s="33" t="s">
        <v>1275</v>
      </c>
      <c r="L1112" s="34" t="s">
        <v>1489</v>
      </c>
      <c r="M1112" s="33" t="s">
        <v>877</v>
      </c>
      <c r="N1112" s="33">
        <v>1</v>
      </c>
      <c r="O1112" s="35">
        <v>0</v>
      </c>
      <c r="P1112" s="34" t="s">
        <v>1148</v>
      </c>
    </row>
    <row r="1113" spans="1:16" s="33" customFormat="1">
      <c r="A1113" s="32">
        <v>38533</v>
      </c>
      <c r="B1113" s="33" t="s">
        <v>1224</v>
      </c>
      <c r="C1113" s="33" t="s">
        <v>1226</v>
      </c>
      <c r="D1113" s="34">
        <v>4</v>
      </c>
      <c r="E1113" s="37">
        <v>16</v>
      </c>
      <c r="F1113" s="33" t="s">
        <v>845</v>
      </c>
      <c r="G1113" s="33" t="s">
        <v>1102</v>
      </c>
      <c r="H1113" s="33" t="s">
        <v>1553</v>
      </c>
      <c r="J1113" s="33" t="s">
        <v>1554</v>
      </c>
      <c r="K1113" s="33" t="s">
        <v>1275</v>
      </c>
      <c r="L1113" s="34" t="s">
        <v>1489</v>
      </c>
      <c r="M1113" s="33" t="s">
        <v>877</v>
      </c>
      <c r="N1113" s="33">
        <v>2</v>
      </c>
      <c r="O1113" s="35">
        <v>1.5E-3</v>
      </c>
      <c r="P1113" s="34" t="s">
        <v>1148</v>
      </c>
    </row>
    <row r="1114" spans="1:16" s="33" customFormat="1">
      <c r="A1114" s="32">
        <v>38534</v>
      </c>
      <c r="B1114" s="33" t="s">
        <v>1224</v>
      </c>
      <c r="C1114" s="33" t="s">
        <v>1227</v>
      </c>
      <c r="D1114" s="34">
        <v>13</v>
      </c>
      <c r="E1114" s="37">
        <v>43</v>
      </c>
      <c r="F1114" s="33" t="s">
        <v>954</v>
      </c>
      <c r="G1114" s="33" t="s">
        <v>1102</v>
      </c>
      <c r="H1114" s="33" t="s">
        <v>1553</v>
      </c>
      <c r="J1114" s="33" t="s">
        <v>1554</v>
      </c>
      <c r="K1114" s="33" t="s">
        <v>1275</v>
      </c>
      <c r="L1114" s="34" t="s">
        <v>1489</v>
      </c>
      <c r="M1114" s="33" t="s">
        <v>877</v>
      </c>
      <c r="N1114" s="33">
        <v>1</v>
      </c>
      <c r="O1114" s="35">
        <v>6.9999999999999999E-4</v>
      </c>
      <c r="P1114" s="34" t="s">
        <v>1148</v>
      </c>
    </row>
    <row r="1115" spans="1:16" s="33" customFormat="1">
      <c r="A1115" s="32">
        <v>38585</v>
      </c>
      <c r="B1115" s="33" t="s">
        <v>1228</v>
      </c>
      <c r="C1115" s="33" t="s">
        <v>1229</v>
      </c>
      <c r="D1115" s="34">
        <v>7</v>
      </c>
      <c r="E1115" s="37">
        <v>52</v>
      </c>
      <c r="F1115" s="33" t="s">
        <v>1198</v>
      </c>
      <c r="G1115" s="33" t="s">
        <v>1102</v>
      </c>
      <c r="H1115" s="33" t="s">
        <v>1553</v>
      </c>
      <c r="J1115" s="33" t="s">
        <v>1554</v>
      </c>
      <c r="K1115" s="33" t="s">
        <v>1275</v>
      </c>
      <c r="L1115" s="34" t="s">
        <v>1489</v>
      </c>
      <c r="M1115" s="33" t="s">
        <v>877</v>
      </c>
      <c r="N1115" s="33">
        <v>4</v>
      </c>
      <c r="O1115" s="35">
        <v>0</v>
      </c>
      <c r="P1115" s="34" t="s">
        <v>1148</v>
      </c>
    </row>
    <row r="1116" spans="1:16" s="33" customFormat="1">
      <c r="A1116" s="32">
        <v>38584</v>
      </c>
      <c r="B1116" s="33" t="s">
        <v>1228</v>
      </c>
      <c r="C1116" s="33" t="s">
        <v>1231</v>
      </c>
      <c r="D1116" s="34">
        <v>2</v>
      </c>
      <c r="E1116" s="37">
        <v>56</v>
      </c>
      <c r="F1116" s="33" t="s">
        <v>1188</v>
      </c>
      <c r="G1116" s="33" t="s">
        <v>1102</v>
      </c>
      <c r="H1116" s="33" t="s">
        <v>1553</v>
      </c>
      <c r="J1116" s="33" t="s">
        <v>1554</v>
      </c>
      <c r="K1116" s="33" t="s">
        <v>1275</v>
      </c>
      <c r="L1116" s="34" t="s">
        <v>1489</v>
      </c>
      <c r="M1116" s="33" t="s">
        <v>877</v>
      </c>
      <c r="N1116" s="33">
        <v>1</v>
      </c>
      <c r="O1116" s="35">
        <v>0</v>
      </c>
      <c r="P1116" s="34" t="s">
        <v>1148</v>
      </c>
    </row>
    <row r="1117" spans="1:16" s="33" customFormat="1">
      <c r="A1117" s="32">
        <v>38581</v>
      </c>
      <c r="B1117" s="33" t="s">
        <v>1228</v>
      </c>
      <c r="C1117" s="33" t="s">
        <v>1232</v>
      </c>
      <c r="D1117" s="34">
        <v>4</v>
      </c>
      <c r="E1117" s="37">
        <v>69</v>
      </c>
      <c r="F1117" s="33" t="s">
        <v>1222</v>
      </c>
      <c r="G1117" s="33" t="s">
        <v>1102</v>
      </c>
      <c r="H1117" s="33" t="s">
        <v>1553</v>
      </c>
      <c r="J1117" s="33" t="s">
        <v>1554</v>
      </c>
      <c r="K1117" s="33" t="s">
        <v>1275</v>
      </c>
      <c r="L1117" s="34" t="s">
        <v>1489</v>
      </c>
      <c r="M1117" s="33" t="s">
        <v>877</v>
      </c>
      <c r="N1117" s="33">
        <v>7</v>
      </c>
      <c r="O1117" s="35">
        <v>1.5699999999999999E-2</v>
      </c>
      <c r="P1117" s="34" t="s">
        <v>1148</v>
      </c>
    </row>
    <row r="1118" spans="1:16" s="33" customFormat="1">
      <c r="A1118" s="32">
        <v>38581</v>
      </c>
      <c r="B1118" s="33" t="s">
        <v>1228</v>
      </c>
      <c r="C1118" s="33" t="s">
        <v>1232</v>
      </c>
      <c r="D1118" s="34">
        <v>5</v>
      </c>
      <c r="E1118" s="37">
        <v>70</v>
      </c>
      <c r="F1118" s="33" t="s">
        <v>1217</v>
      </c>
      <c r="G1118" s="33" t="s">
        <v>1102</v>
      </c>
      <c r="H1118" s="33" t="s">
        <v>1553</v>
      </c>
      <c r="J1118" s="33" t="s">
        <v>1554</v>
      </c>
      <c r="K1118" s="33" t="s">
        <v>1275</v>
      </c>
      <c r="L1118" s="34" t="s">
        <v>1489</v>
      </c>
      <c r="M1118" s="33" t="s">
        <v>877</v>
      </c>
      <c r="N1118" s="33">
        <v>1</v>
      </c>
      <c r="O1118" s="35">
        <v>1E-4</v>
      </c>
      <c r="P1118" s="34" t="s">
        <v>1148</v>
      </c>
    </row>
    <row r="1119" spans="1:16" s="33" customFormat="1">
      <c r="A1119" s="32">
        <v>38581</v>
      </c>
      <c r="B1119" s="33" t="s">
        <v>1228</v>
      </c>
      <c r="C1119" s="33" t="s">
        <v>1232</v>
      </c>
      <c r="D1119" s="34">
        <v>6</v>
      </c>
      <c r="E1119" s="37">
        <v>71</v>
      </c>
      <c r="F1119" s="33" t="s">
        <v>1220</v>
      </c>
      <c r="G1119" s="33" t="s">
        <v>1102</v>
      </c>
      <c r="H1119" s="33" t="s">
        <v>1553</v>
      </c>
      <c r="J1119" s="33" t="s">
        <v>1554</v>
      </c>
      <c r="K1119" s="33" t="s">
        <v>1275</v>
      </c>
      <c r="L1119" s="34" t="s">
        <v>1489</v>
      </c>
      <c r="M1119" s="33" t="s">
        <v>877</v>
      </c>
      <c r="N1119" s="33">
        <v>6</v>
      </c>
      <c r="O1119" s="35">
        <v>4.0000000000000001E-3</v>
      </c>
      <c r="P1119" s="34" t="s">
        <v>1148</v>
      </c>
    </row>
    <row r="1120" spans="1:16" s="33" customFormat="1">
      <c r="A1120" s="32">
        <v>38583</v>
      </c>
      <c r="B1120" s="33" t="s">
        <v>1228</v>
      </c>
      <c r="C1120" s="33" t="s">
        <v>1232</v>
      </c>
      <c r="D1120" s="34">
        <v>11</v>
      </c>
      <c r="E1120" s="37">
        <v>76</v>
      </c>
      <c r="F1120" s="33" t="s">
        <v>1233</v>
      </c>
      <c r="G1120" s="33" t="s">
        <v>1102</v>
      </c>
      <c r="H1120" s="33" t="s">
        <v>1553</v>
      </c>
      <c r="J1120" s="33" t="s">
        <v>1554</v>
      </c>
      <c r="K1120" s="33" t="s">
        <v>1275</v>
      </c>
      <c r="L1120" s="34" t="s">
        <v>1489</v>
      </c>
      <c r="M1120" s="33" t="s">
        <v>877</v>
      </c>
      <c r="N1120" s="33">
        <v>54</v>
      </c>
      <c r="O1120" s="35">
        <v>2.53E-2</v>
      </c>
      <c r="P1120" s="34" t="s">
        <v>1148</v>
      </c>
    </row>
    <row r="1121" spans="1:16" s="33" customFormat="1">
      <c r="A1121" s="32">
        <v>38583</v>
      </c>
      <c r="B1121" s="33" t="s">
        <v>1228</v>
      </c>
      <c r="C1121" s="33" t="s">
        <v>1232</v>
      </c>
      <c r="D1121" s="34">
        <v>12</v>
      </c>
      <c r="E1121" s="37">
        <v>77</v>
      </c>
      <c r="F1121" s="33" t="s">
        <v>1234</v>
      </c>
      <c r="G1121" s="33" t="s">
        <v>1102</v>
      </c>
      <c r="H1121" s="33" t="s">
        <v>1553</v>
      </c>
      <c r="J1121" s="33" t="s">
        <v>1554</v>
      </c>
      <c r="K1121" s="33" t="s">
        <v>1275</v>
      </c>
      <c r="L1121" s="34" t="s">
        <v>1489</v>
      </c>
      <c r="M1121" s="33" t="s">
        <v>877</v>
      </c>
      <c r="N1121" s="33">
        <v>97</v>
      </c>
      <c r="O1121" s="35">
        <v>6.5299999999999997E-2</v>
      </c>
      <c r="P1121" s="34" t="s">
        <v>1148</v>
      </c>
    </row>
    <row r="1122" spans="1:16" s="33" customFormat="1">
      <c r="A1122" s="32">
        <v>38583</v>
      </c>
      <c r="B1122" s="33" t="s">
        <v>1228</v>
      </c>
      <c r="C1122" s="33" t="s">
        <v>1232</v>
      </c>
      <c r="D1122" s="34">
        <v>13</v>
      </c>
      <c r="E1122" s="37">
        <v>78</v>
      </c>
      <c r="F1122" s="33" t="s">
        <v>1235</v>
      </c>
      <c r="G1122" s="33" t="s">
        <v>1102</v>
      </c>
      <c r="H1122" s="33" t="s">
        <v>1553</v>
      </c>
      <c r="J1122" s="33" t="s">
        <v>1554</v>
      </c>
      <c r="K1122" s="33" t="s">
        <v>1275</v>
      </c>
      <c r="L1122" s="34" t="s">
        <v>1489</v>
      </c>
      <c r="M1122" s="33" t="s">
        <v>877</v>
      </c>
      <c r="N1122" s="33">
        <v>53</v>
      </c>
      <c r="O1122" s="35">
        <v>7.9299999999999995E-2</v>
      </c>
      <c r="P1122" s="34" t="s">
        <v>1148</v>
      </c>
    </row>
    <row r="1123" spans="1:16" s="33" customFormat="1">
      <c r="A1123" s="32">
        <v>38535</v>
      </c>
      <c r="B1123" s="33" t="s">
        <v>1224</v>
      </c>
      <c r="C1123" s="33" t="s">
        <v>1225</v>
      </c>
      <c r="D1123" s="34">
        <v>1</v>
      </c>
      <c r="E1123" s="37">
        <v>1</v>
      </c>
      <c r="F1123" s="33" t="s">
        <v>888</v>
      </c>
      <c r="G1123" s="33" t="s">
        <v>873</v>
      </c>
      <c r="J1123" s="33" t="s">
        <v>873</v>
      </c>
      <c r="L1123" s="33" t="s">
        <v>1489</v>
      </c>
      <c r="M1123" s="33" t="s">
        <v>877</v>
      </c>
      <c r="N1123" s="33">
        <v>98</v>
      </c>
      <c r="O1123" s="35">
        <v>0.3246</v>
      </c>
      <c r="P1123" s="34" t="s">
        <v>1148</v>
      </c>
    </row>
    <row r="1124" spans="1:16" s="33" customFormat="1">
      <c r="A1124" s="32">
        <v>38535</v>
      </c>
      <c r="B1124" s="33" t="s">
        <v>1224</v>
      </c>
      <c r="C1124" s="33" t="s">
        <v>1225</v>
      </c>
      <c r="D1124" s="34">
        <v>2</v>
      </c>
      <c r="E1124" s="37">
        <v>2</v>
      </c>
      <c r="F1124" s="33" t="s">
        <v>1074</v>
      </c>
      <c r="G1124" s="33" t="s">
        <v>873</v>
      </c>
      <c r="J1124" s="33" t="s">
        <v>873</v>
      </c>
      <c r="L1124" s="33" t="s">
        <v>1489</v>
      </c>
      <c r="M1124" s="33" t="s">
        <v>877</v>
      </c>
      <c r="N1124" s="33">
        <v>202</v>
      </c>
      <c r="O1124" s="35">
        <v>0.63549999999999995</v>
      </c>
      <c r="P1124" s="34" t="s">
        <v>1148</v>
      </c>
    </row>
    <row r="1125" spans="1:16" s="33" customFormat="1">
      <c r="A1125" s="32">
        <v>38535</v>
      </c>
      <c r="B1125" s="33" t="s">
        <v>1224</v>
      </c>
      <c r="C1125" s="33" t="s">
        <v>1225</v>
      </c>
      <c r="D1125" s="34">
        <v>4</v>
      </c>
      <c r="E1125" s="37">
        <v>4</v>
      </c>
      <c r="F1125" s="33" t="s">
        <v>845</v>
      </c>
      <c r="G1125" s="33" t="s">
        <v>873</v>
      </c>
      <c r="J1125" s="33" t="s">
        <v>873</v>
      </c>
      <c r="L1125" s="33" t="s">
        <v>1489</v>
      </c>
      <c r="M1125" s="33" t="s">
        <v>877</v>
      </c>
      <c r="N1125" s="33">
        <v>9</v>
      </c>
      <c r="O1125" s="35">
        <v>0.11509999999999999</v>
      </c>
      <c r="P1125" s="34" t="s">
        <v>1148</v>
      </c>
    </row>
    <row r="1126" spans="1:16" s="33" customFormat="1">
      <c r="A1126" s="32">
        <v>38535</v>
      </c>
      <c r="B1126" s="33" t="s">
        <v>1224</v>
      </c>
      <c r="C1126" s="33" t="s">
        <v>1225</v>
      </c>
      <c r="D1126" s="34">
        <v>5</v>
      </c>
      <c r="E1126" s="37">
        <v>5</v>
      </c>
      <c r="F1126" s="33" t="s">
        <v>1089</v>
      </c>
      <c r="G1126" s="33" t="s">
        <v>873</v>
      </c>
      <c r="J1126" s="33" t="s">
        <v>873</v>
      </c>
      <c r="L1126" s="33" t="s">
        <v>1489</v>
      </c>
      <c r="M1126" s="33" t="s">
        <v>877</v>
      </c>
      <c r="N1126" s="33">
        <v>5</v>
      </c>
      <c r="O1126" s="35">
        <v>2.7699999999999999E-2</v>
      </c>
      <c r="P1126" s="34" t="s">
        <v>1148</v>
      </c>
    </row>
    <row r="1127" spans="1:16" s="33" customFormat="1">
      <c r="A1127" s="32">
        <v>38535</v>
      </c>
      <c r="B1127" s="33" t="s">
        <v>1224</v>
      </c>
      <c r="C1127" s="33" t="s">
        <v>1225</v>
      </c>
      <c r="D1127" s="34">
        <v>6</v>
      </c>
      <c r="E1127" s="37">
        <v>6</v>
      </c>
      <c r="F1127" s="33" t="s">
        <v>1091</v>
      </c>
      <c r="G1127" s="33" t="s">
        <v>873</v>
      </c>
      <c r="J1127" s="33" t="s">
        <v>873</v>
      </c>
      <c r="L1127" s="33" t="s">
        <v>1489</v>
      </c>
      <c r="M1127" s="33" t="s">
        <v>877</v>
      </c>
      <c r="N1127" s="33">
        <v>20</v>
      </c>
      <c r="O1127" s="35">
        <v>4.7500000000000001E-2</v>
      </c>
      <c r="P1127" s="34" t="s">
        <v>1148</v>
      </c>
    </row>
    <row r="1128" spans="1:16" s="33" customFormat="1">
      <c r="A1128" s="32">
        <v>38532</v>
      </c>
      <c r="B1128" s="33" t="s">
        <v>1224</v>
      </c>
      <c r="C1128" s="33" t="s">
        <v>1226</v>
      </c>
      <c r="D1128" s="34">
        <v>1</v>
      </c>
      <c r="E1128" s="37">
        <v>13</v>
      </c>
      <c r="F1128" s="33" t="s">
        <v>888</v>
      </c>
      <c r="G1128" s="33" t="s">
        <v>873</v>
      </c>
      <c r="J1128" s="33" t="s">
        <v>873</v>
      </c>
      <c r="L1128" s="33" t="s">
        <v>1489</v>
      </c>
      <c r="M1128" s="33" t="s">
        <v>877</v>
      </c>
      <c r="N1128" s="33">
        <v>1</v>
      </c>
      <c r="O1128" s="35">
        <v>3.5999999999999999E-3</v>
      </c>
      <c r="P1128" s="34" t="s">
        <v>1148</v>
      </c>
    </row>
    <row r="1129" spans="1:16" s="33" customFormat="1">
      <c r="A1129" s="32">
        <v>38534</v>
      </c>
      <c r="B1129" s="33" t="s">
        <v>1224</v>
      </c>
      <c r="C1129" s="33" t="s">
        <v>1227</v>
      </c>
      <c r="D1129" s="34">
        <v>2</v>
      </c>
      <c r="E1129" s="37">
        <v>32</v>
      </c>
      <c r="F1129" s="33" t="s">
        <v>1074</v>
      </c>
      <c r="G1129" s="33" t="s">
        <v>1128</v>
      </c>
      <c r="J1129" s="33" t="s">
        <v>873</v>
      </c>
      <c r="L1129" s="33" t="s">
        <v>1489</v>
      </c>
      <c r="M1129" s="33" t="s">
        <v>877</v>
      </c>
      <c r="N1129" s="33">
        <v>1</v>
      </c>
      <c r="O1129" s="35">
        <v>0</v>
      </c>
      <c r="P1129" s="34" t="s">
        <v>1148</v>
      </c>
    </row>
    <row r="1130" spans="1:16" s="33" customFormat="1">
      <c r="A1130" s="32">
        <v>38534</v>
      </c>
      <c r="B1130" s="33" t="s">
        <v>1224</v>
      </c>
      <c r="C1130" s="33" t="s">
        <v>1227</v>
      </c>
      <c r="D1130" s="34">
        <v>9</v>
      </c>
      <c r="E1130" s="37">
        <v>39</v>
      </c>
      <c r="F1130" s="33" t="s">
        <v>1134</v>
      </c>
      <c r="G1130" s="33" t="s">
        <v>873</v>
      </c>
      <c r="J1130" s="33" t="s">
        <v>873</v>
      </c>
      <c r="L1130" s="33" t="s">
        <v>1489</v>
      </c>
      <c r="M1130" s="33" t="s">
        <v>877</v>
      </c>
      <c r="N1130" s="33">
        <v>3</v>
      </c>
      <c r="O1130" s="35">
        <v>1.5699999999999999E-2</v>
      </c>
      <c r="P1130" s="34" t="s">
        <v>1148</v>
      </c>
    </row>
    <row r="1131" spans="1:16" s="33" customFormat="1">
      <c r="A1131" s="32">
        <v>38534</v>
      </c>
      <c r="B1131" s="33" t="s">
        <v>1224</v>
      </c>
      <c r="C1131" s="33" t="s">
        <v>1227</v>
      </c>
      <c r="D1131" s="34">
        <v>10</v>
      </c>
      <c r="E1131" s="37">
        <v>40</v>
      </c>
      <c r="F1131" s="33" t="s">
        <v>1138</v>
      </c>
      <c r="G1131" s="33" t="s">
        <v>873</v>
      </c>
      <c r="J1131" s="33" t="s">
        <v>873</v>
      </c>
      <c r="L1131" s="33" t="s">
        <v>1489</v>
      </c>
      <c r="M1131" s="33" t="s">
        <v>877</v>
      </c>
      <c r="N1131" s="33">
        <v>6</v>
      </c>
      <c r="O1131" s="35">
        <v>3.5999999999999997E-2</v>
      </c>
      <c r="P1131" s="34" t="s">
        <v>1148</v>
      </c>
    </row>
    <row r="1132" spans="1:16" s="33" customFormat="1">
      <c r="A1132" s="32">
        <v>38534</v>
      </c>
      <c r="B1132" s="33" t="s">
        <v>1224</v>
      </c>
      <c r="C1132" s="33" t="s">
        <v>1227</v>
      </c>
      <c r="D1132" s="34">
        <v>12</v>
      </c>
      <c r="E1132" s="37">
        <v>42</v>
      </c>
      <c r="F1132" s="33" t="s">
        <v>951</v>
      </c>
      <c r="G1132" s="33" t="s">
        <v>873</v>
      </c>
      <c r="J1132" s="33" t="s">
        <v>873</v>
      </c>
      <c r="L1132" s="33" t="s">
        <v>1489</v>
      </c>
      <c r="M1132" s="33" t="s">
        <v>877</v>
      </c>
      <c r="N1132" s="33">
        <v>36</v>
      </c>
      <c r="O1132" s="35">
        <v>0.151</v>
      </c>
      <c r="P1132" s="34" t="s">
        <v>1148</v>
      </c>
    </row>
    <row r="1133" spans="1:16" s="33" customFormat="1">
      <c r="A1133" s="32">
        <v>38534</v>
      </c>
      <c r="B1133" s="33" t="s">
        <v>1224</v>
      </c>
      <c r="C1133" s="33" t="s">
        <v>1227</v>
      </c>
      <c r="D1133" s="34">
        <v>13</v>
      </c>
      <c r="E1133" s="37">
        <v>43</v>
      </c>
      <c r="F1133" s="33" t="s">
        <v>954</v>
      </c>
      <c r="G1133" s="33" t="s">
        <v>873</v>
      </c>
      <c r="J1133" s="33" t="s">
        <v>873</v>
      </c>
      <c r="L1133" s="33" t="s">
        <v>1489</v>
      </c>
      <c r="M1133" s="33" t="s">
        <v>877</v>
      </c>
      <c r="N1133" s="33">
        <v>30</v>
      </c>
      <c r="O1133" s="35">
        <v>9.98E-2</v>
      </c>
      <c r="P1133" s="34" t="s">
        <v>1148</v>
      </c>
    </row>
    <row r="1134" spans="1:16" s="33" customFormat="1">
      <c r="A1134" s="32">
        <v>38583</v>
      </c>
      <c r="B1134" s="33" t="s">
        <v>1228</v>
      </c>
      <c r="C1134" s="33" t="s">
        <v>1229</v>
      </c>
      <c r="D1134" s="34">
        <v>2</v>
      </c>
      <c r="E1134" s="37">
        <v>47</v>
      </c>
      <c r="F1134" s="33" t="s">
        <v>1230</v>
      </c>
      <c r="G1134" s="33" t="s">
        <v>873</v>
      </c>
      <c r="J1134" s="33" t="s">
        <v>873</v>
      </c>
      <c r="L1134" s="33" t="s">
        <v>1489</v>
      </c>
      <c r="M1134" s="33" t="s">
        <v>877</v>
      </c>
      <c r="N1134" s="33">
        <v>3</v>
      </c>
      <c r="O1134" s="35">
        <v>1.67E-2</v>
      </c>
      <c r="P1134" s="34" t="s">
        <v>1148</v>
      </c>
    </row>
    <row r="1135" spans="1:16" s="33" customFormat="1">
      <c r="A1135" s="32">
        <v>38585</v>
      </c>
      <c r="B1135" s="33" t="s">
        <v>1228</v>
      </c>
      <c r="C1135" s="33" t="s">
        <v>1229</v>
      </c>
      <c r="D1135" s="34">
        <v>6</v>
      </c>
      <c r="E1135" s="37">
        <v>51</v>
      </c>
      <c r="F1135" s="33" t="s">
        <v>1194</v>
      </c>
      <c r="G1135" s="33" t="s">
        <v>873</v>
      </c>
      <c r="J1135" s="33" t="s">
        <v>873</v>
      </c>
      <c r="L1135" s="33" t="s">
        <v>1489</v>
      </c>
      <c r="M1135" s="33" t="s">
        <v>877</v>
      </c>
      <c r="N1135" s="33">
        <v>1</v>
      </c>
      <c r="O1135" s="35">
        <v>1.2000000000000011E-2</v>
      </c>
      <c r="P1135" s="34" t="s">
        <v>1148</v>
      </c>
    </row>
    <row r="1136" spans="1:16" s="33" customFormat="1">
      <c r="A1136" s="32">
        <v>38585</v>
      </c>
      <c r="B1136" s="33" t="s">
        <v>1228</v>
      </c>
      <c r="C1136" s="33" t="s">
        <v>1229</v>
      </c>
      <c r="D1136" s="34">
        <v>9</v>
      </c>
      <c r="E1136" s="37">
        <v>54</v>
      </c>
      <c r="F1136" s="33" t="s">
        <v>1207</v>
      </c>
      <c r="G1136" s="33" t="s">
        <v>873</v>
      </c>
      <c r="J1136" s="33" t="s">
        <v>873</v>
      </c>
      <c r="L1136" s="33" t="s">
        <v>1489</v>
      </c>
      <c r="M1136" s="33" t="s">
        <v>877</v>
      </c>
      <c r="N1136" s="33">
        <v>2</v>
      </c>
      <c r="O1136" s="35">
        <v>6.1000000000000004E-3</v>
      </c>
      <c r="P1136" s="34" t="s">
        <v>1148</v>
      </c>
    </row>
    <row r="1137" spans="1:16" s="33" customFormat="1">
      <c r="A1137" s="32">
        <v>38584</v>
      </c>
      <c r="B1137" s="33" t="s">
        <v>1228</v>
      </c>
      <c r="C1137" s="33" t="s">
        <v>1231</v>
      </c>
      <c r="D1137" s="34">
        <v>2</v>
      </c>
      <c r="E1137" s="37">
        <v>56</v>
      </c>
      <c r="F1137" s="33" t="s">
        <v>1188</v>
      </c>
      <c r="G1137" s="33" t="s">
        <v>873</v>
      </c>
      <c r="J1137" s="33" t="s">
        <v>873</v>
      </c>
      <c r="L1137" s="33" t="s">
        <v>1489</v>
      </c>
      <c r="M1137" s="33" t="s">
        <v>877</v>
      </c>
      <c r="N1137" s="33">
        <v>2</v>
      </c>
      <c r="O1137" s="35">
        <v>1.37E-2</v>
      </c>
      <c r="P1137" s="34" t="s">
        <v>1148</v>
      </c>
    </row>
    <row r="1138" spans="1:16" s="33" customFormat="1">
      <c r="A1138" s="32">
        <v>38581</v>
      </c>
      <c r="B1138" s="33" t="s">
        <v>1228</v>
      </c>
      <c r="C1138" s="33" t="s">
        <v>1232</v>
      </c>
      <c r="D1138" s="34">
        <v>4</v>
      </c>
      <c r="E1138" s="37">
        <v>69</v>
      </c>
      <c r="F1138" s="33" t="s">
        <v>1222</v>
      </c>
      <c r="G1138" s="33" t="s">
        <v>873</v>
      </c>
      <c r="J1138" s="33" t="s">
        <v>873</v>
      </c>
      <c r="L1138" s="33" t="s">
        <v>1489</v>
      </c>
      <c r="M1138" s="33" t="s">
        <v>877</v>
      </c>
      <c r="N1138" s="33">
        <v>3</v>
      </c>
      <c r="O1138" s="35">
        <v>3.3599999999999998E-2</v>
      </c>
      <c r="P1138" s="34" t="s">
        <v>1148</v>
      </c>
    </row>
    <row r="1139" spans="1:16" s="33" customFormat="1">
      <c r="A1139" s="32">
        <v>38581</v>
      </c>
      <c r="B1139" s="33" t="s">
        <v>1228</v>
      </c>
      <c r="C1139" s="33" t="s">
        <v>1232</v>
      </c>
      <c r="D1139" s="34">
        <v>5</v>
      </c>
      <c r="E1139" s="37">
        <v>70</v>
      </c>
      <c r="F1139" s="33" t="s">
        <v>1217</v>
      </c>
      <c r="G1139" s="33" t="s">
        <v>873</v>
      </c>
      <c r="J1139" s="33" t="s">
        <v>873</v>
      </c>
      <c r="L1139" s="33" t="s">
        <v>1489</v>
      </c>
      <c r="M1139" s="33" t="s">
        <v>877</v>
      </c>
      <c r="N1139" s="33">
        <v>1</v>
      </c>
      <c r="O1139" s="35">
        <v>0</v>
      </c>
      <c r="P1139" s="34" t="s">
        <v>1148</v>
      </c>
    </row>
    <row r="1140" spans="1:16" s="33" customFormat="1">
      <c r="A1140" s="32">
        <v>38581</v>
      </c>
      <c r="B1140" s="33" t="s">
        <v>1228</v>
      </c>
      <c r="C1140" s="33" t="s">
        <v>1232</v>
      </c>
      <c r="D1140" s="34">
        <v>6</v>
      </c>
      <c r="E1140" s="37">
        <v>71</v>
      </c>
      <c r="F1140" s="33" t="s">
        <v>1220</v>
      </c>
      <c r="G1140" s="33" t="s">
        <v>873</v>
      </c>
      <c r="J1140" s="33" t="s">
        <v>873</v>
      </c>
      <c r="L1140" s="33" t="s">
        <v>1489</v>
      </c>
      <c r="M1140" s="33" t="s">
        <v>877</v>
      </c>
      <c r="N1140" s="33">
        <v>3</v>
      </c>
      <c r="O1140" s="35">
        <v>1.54E-2</v>
      </c>
      <c r="P1140" s="34" t="s">
        <v>1148</v>
      </c>
    </row>
    <row r="1141" spans="1:16" s="33" customFormat="1">
      <c r="A1141" s="32">
        <v>38583</v>
      </c>
      <c r="B1141" s="33" t="s">
        <v>1228</v>
      </c>
      <c r="C1141" s="33" t="s">
        <v>1232</v>
      </c>
      <c r="D1141" s="34">
        <v>11</v>
      </c>
      <c r="E1141" s="37">
        <v>76</v>
      </c>
      <c r="F1141" s="33" t="s">
        <v>1233</v>
      </c>
      <c r="G1141" s="33" t="s">
        <v>873</v>
      </c>
      <c r="J1141" s="33" t="s">
        <v>873</v>
      </c>
      <c r="L1141" s="33" t="s">
        <v>1489</v>
      </c>
      <c r="M1141" s="33" t="s">
        <v>877</v>
      </c>
      <c r="N1141" s="33">
        <v>1</v>
      </c>
      <c r="O1141" s="35">
        <v>3.0000000000000001E-3</v>
      </c>
      <c r="P1141" s="34" t="s">
        <v>1148</v>
      </c>
    </row>
    <row r="1142" spans="1:16" s="33" customFormat="1">
      <c r="A1142" s="32">
        <v>38583</v>
      </c>
      <c r="B1142" s="33" t="s">
        <v>1228</v>
      </c>
      <c r="C1142" s="33" t="s">
        <v>1232</v>
      </c>
      <c r="D1142" s="34">
        <v>12</v>
      </c>
      <c r="E1142" s="37">
        <v>77</v>
      </c>
      <c r="F1142" s="33" t="s">
        <v>1234</v>
      </c>
      <c r="G1142" s="33" t="s">
        <v>873</v>
      </c>
      <c r="J1142" s="33" t="s">
        <v>873</v>
      </c>
      <c r="L1142" s="33" t="s">
        <v>1489</v>
      </c>
      <c r="M1142" s="33" t="s">
        <v>877</v>
      </c>
      <c r="N1142" s="33">
        <v>14</v>
      </c>
      <c r="O1142" s="35">
        <v>4.87E-2</v>
      </c>
      <c r="P1142" s="34" t="s">
        <v>1148</v>
      </c>
    </row>
    <row r="1143" spans="1:16" s="33" customFormat="1">
      <c r="A1143" s="32">
        <v>38583</v>
      </c>
      <c r="B1143" s="33" t="s">
        <v>1228</v>
      </c>
      <c r="C1143" s="33" t="s">
        <v>1232</v>
      </c>
      <c r="D1143" s="34">
        <v>13</v>
      </c>
      <c r="E1143" s="37">
        <v>78</v>
      </c>
      <c r="F1143" s="33" t="s">
        <v>1235</v>
      </c>
      <c r="G1143" s="33" t="s">
        <v>873</v>
      </c>
      <c r="J1143" s="33" t="s">
        <v>873</v>
      </c>
      <c r="L1143" s="33" t="s">
        <v>1489</v>
      </c>
      <c r="M1143" s="33" t="s">
        <v>877</v>
      </c>
      <c r="N1143" s="33">
        <v>2</v>
      </c>
      <c r="O1143" s="35">
        <v>7.1000000000000004E-3</v>
      </c>
      <c r="P1143" s="34" t="s">
        <v>1148</v>
      </c>
    </row>
    <row r="1144" spans="1:16" s="33" customFormat="1">
      <c r="A1144" s="32">
        <v>38535</v>
      </c>
      <c r="B1144" s="33" t="s">
        <v>1224</v>
      </c>
      <c r="C1144" s="33" t="s">
        <v>1225</v>
      </c>
      <c r="D1144" s="34">
        <v>1</v>
      </c>
      <c r="E1144" s="37">
        <v>1</v>
      </c>
      <c r="F1144" s="33" t="s">
        <v>888</v>
      </c>
      <c r="G1144" s="33" t="s">
        <v>1025</v>
      </c>
      <c r="H1144" s="33" t="s">
        <v>1415</v>
      </c>
      <c r="J1144" s="33" t="s">
        <v>1416</v>
      </c>
      <c r="K1144" s="33" t="s">
        <v>1414</v>
      </c>
      <c r="L1144" s="34" t="s">
        <v>1493</v>
      </c>
      <c r="M1144" s="33" t="s">
        <v>877</v>
      </c>
      <c r="N1144" s="33">
        <v>3</v>
      </c>
      <c r="O1144" s="35">
        <v>1.6E-2</v>
      </c>
      <c r="P1144" s="34" t="s">
        <v>1148</v>
      </c>
    </row>
    <row r="1145" spans="1:16" s="33" customFormat="1">
      <c r="A1145" s="32">
        <v>38532</v>
      </c>
      <c r="B1145" s="33" t="s">
        <v>1224</v>
      </c>
      <c r="C1145" s="33" t="s">
        <v>1226</v>
      </c>
      <c r="D1145" s="34">
        <v>1</v>
      </c>
      <c r="E1145" s="37">
        <v>13</v>
      </c>
      <c r="F1145" s="33" t="s">
        <v>888</v>
      </c>
      <c r="G1145" s="33" t="s">
        <v>1103</v>
      </c>
      <c r="H1145" s="33" t="s">
        <v>1415</v>
      </c>
      <c r="J1145" s="33" t="s">
        <v>1416</v>
      </c>
      <c r="K1145" s="33" t="s">
        <v>1414</v>
      </c>
      <c r="L1145" s="34" t="s">
        <v>1493</v>
      </c>
      <c r="M1145" s="33" t="s">
        <v>877</v>
      </c>
      <c r="N1145" s="33">
        <v>28</v>
      </c>
      <c r="O1145" s="35">
        <v>4.0099999999999997E-2</v>
      </c>
      <c r="P1145" s="34" t="s">
        <v>1148</v>
      </c>
    </row>
    <row r="1146" spans="1:16" s="33" customFormat="1">
      <c r="A1146" s="32">
        <v>38532</v>
      </c>
      <c r="B1146" s="33" t="s">
        <v>1224</v>
      </c>
      <c r="C1146" s="33" t="s">
        <v>1226</v>
      </c>
      <c r="D1146" s="34">
        <v>2</v>
      </c>
      <c r="E1146" s="37">
        <v>14</v>
      </c>
      <c r="F1146" s="33" t="s">
        <v>1074</v>
      </c>
      <c r="G1146" s="33" t="s">
        <v>1103</v>
      </c>
      <c r="H1146" s="33" t="s">
        <v>1415</v>
      </c>
      <c r="J1146" s="33" t="s">
        <v>1416</v>
      </c>
      <c r="K1146" s="33" t="s">
        <v>1414</v>
      </c>
      <c r="L1146" s="34" t="s">
        <v>1493</v>
      </c>
      <c r="M1146" s="33" t="s">
        <v>877</v>
      </c>
      <c r="N1146" s="33">
        <v>56</v>
      </c>
      <c r="O1146" s="35">
        <v>1.7999999999999999E-2</v>
      </c>
      <c r="P1146" s="34" t="s">
        <v>1148</v>
      </c>
    </row>
    <row r="1147" spans="1:16" s="33" customFormat="1">
      <c r="A1147" s="32">
        <v>38533</v>
      </c>
      <c r="B1147" s="33" t="s">
        <v>1224</v>
      </c>
      <c r="C1147" s="33" t="s">
        <v>1226</v>
      </c>
      <c r="D1147" s="34">
        <v>4</v>
      </c>
      <c r="E1147" s="37">
        <v>16</v>
      </c>
      <c r="F1147" s="33" t="s">
        <v>845</v>
      </c>
      <c r="G1147" s="33" t="s">
        <v>1103</v>
      </c>
      <c r="H1147" s="33" t="s">
        <v>1415</v>
      </c>
      <c r="J1147" s="33" t="s">
        <v>1416</v>
      </c>
      <c r="K1147" s="33" t="s">
        <v>1414</v>
      </c>
      <c r="L1147" s="34" t="s">
        <v>1493</v>
      </c>
      <c r="M1147" s="33" t="s">
        <v>877</v>
      </c>
      <c r="N1147" s="33">
        <v>28</v>
      </c>
      <c r="O1147" s="35">
        <v>1.0200000000000001E-2</v>
      </c>
      <c r="P1147" s="34" t="s">
        <v>1148</v>
      </c>
    </row>
    <row r="1148" spans="1:16" s="33" customFormat="1">
      <c r="A1148" s="32">
        <v>38533</v>
      </c>
      <c r="B1148" s="33" t="s">
        <v>1224</v>
      </c>
      <c r="C1148" s="33" t="s">
        <v>1226</v>
      </c>
      <c r="D1148" s="34">
        <v>7</v>
      </c>
      <c r="E1148" s="37">
        <v>19</v>
      </c>
      <c r="F1148" s="33" t="s">
        <v>1116</v>
      </c>
      <c r="G1148" s="33" t="s">
        <v>1103</v>
      </c>
      <c r="H1148" s="33" t="s">
        <v>1415</v>
      </c>
      <c r="J1148" s="33" t="s">
        <v>1416</v>
      </c>
      <c r="K1148" s="33" t="s">
        <v>1414</v>
      </c>
      <c r="L1148" s="34" t="s">
        <v>1493</v>
      </c>
      <c r="M1148" s="33" t="s">
        <v>877</v>
      </c>
      <c r="N1148" s="33">
        <v>4</v>
      </c>
      <c r="O1148" s="35">
        <v>8.0000000000000004E-4</v>
      </c>
      <c r="P1148" s="34" t="s">
        <v>1148</v>
      </c>
    </row>
    <row r="1149" spans="1:16" s="33" customFormat="1">
      <c r="A1149" s="32">
        <v>38534</v>
      </c>
      <c r="B1149" s="33" t="s">
        <v>1224</v>
      </c>
      <c r="C1149" s="33" t="s">
        <v>1227</v>
      </c>
      <c r="D1149" s="34">
        <v>2</v>
      </c>
      <c r="E1149" s="37">
        <v>32</v>
      </c>
      <c r="F1149" s="33" t="s">
        <v>1074</v>
      </c>
      <c r="G1149" s="33" t="s">
        <v>1103</v>
      </c>
      <c r="H1149" s="33" t="s">
        <v>1415</v>
      </c>
      <c r="J1149" s="33" t="s">
        <v>1416</v>
      </c>
      <c r="K1149" s="33" t="s">
        <v>1414</v>
      </c>
      <c r="L1149" s="34" t="s">
        <v>1493</v>
      </c>
      <c r="M1149" s="33" t="s">
        <v>877</v>
      </c>
      <c r="N1149" s="33">
        <v>64</v>
      </c>
      <c r="O1149" s="35">
        <v>8.7499999999999994E-2</v>
      </c>
      <c r="P1149" s="34" t="s">
        <v>1148</v>
      </c>
    </row>
    <row r="1150" spans="1:16" s="33" customFormat="1">
      <c r="A1150" s="32">
        <v>38534</v>
      </c>
      <c r="B1150" s="33" t="s">
        <v>1224</v>
      </c>
      <c r="C1150" s="33" t="s">
        <v>1227</v>
      </c>
      <c r="D1150" s="34">
        <v>9</v>
      </c>
      <c r="E1150" s="37">
        <v>39</v>
      </c>
      <c r="F1150" s="33" t="s">
        <v>1134</v>
      </c>
      <c r="G1150" s="33" t="s">
        <v>1103</v>
      </c>
      <c r="H1150" s="33" t="s">
        <v>1415</v>
      </c>
      <c r="J1150" s="33" t="s">
        <v>1416</v>
      </c>
      <c r="K1150" s="33" t="s">
        <v>1414</v>
      </c>
      <c r="L1150" s="34" t="s">
        <v>1493</v>
      </c>
      <c r="M1150" s="33" t="s">
        <v>877</v>
      </c>
      <c r="N1150" s="33">
        <v>6</v>
      </c>
      <c r="O1150" s="35">
        <v>1.17E-2</v>
      </c>
      <c r="P1150" s="34" t="s">
        <v>1148</v>
      </c>
    </row>
    <row r="1151" spans="1:16" s="33" customFormat="1">
      <c r="A1151" s="32">
        <v>38534</v>
      </c>
      <c r="B1151" s="33" t="s">
        <v>1224</v>
      </c>
      <c r="C1151" s="33" t="s">
        <v>1227</v>
      </c>
      <c r="D1151" s="34">
        <v>10</v>
      </c>
      <c r="E1151" s="37">
        <v>40</v>
      </c>
      <c r="F1151" s="33" t="s">
        <v>1138</v>
      </c>
      <c r="G1151" s="33" t="s">
        <v>1103</v>
      </c>
      <c r="H1151" s="33" t="s">
        <v>1415</v>
      </c>
      <c r="J1151" s="33" t="s">
        <v>1416</v>
      </c>
      <c r="K1151" s="33" t="s">
        <v>1414</v>
      </c>
      <c r="L1151" s="34" t="s">
        <v>1493</v>
      </c>
      <c r="M1151" s="33" t="s">
        <v>877</v>
      </c>
      <c r="N1151" s="33">
        <v>9</v>
      </c>
      <c r="O1151" s="35">
        <v>1E-3</v>
      </c>
      <c r="P1151" s="34" t="s">
        <v>1148</v>
      </c>
    </row>
    <row r="1152" spans="1:16" s="33" customFormat="1">
      <c r="A1152" s="32">
        <v>38534</v>
      </c>
      <c r="B1152" s="33" t="s">
        <v>1224</v>
      </c>
      <c r="C1152" s="33" t="s">
        <v>1227</v>
      </c>
      <c r="D1152" s="34">
        <v>12</v>
      </c>
      <c r="E1152" s="37">
        <v>42</v>
      </c>
      <c r="F1152" s="33" t="s">
        <v>951</v>
      </c>
      <c r="G1152" s="33" t="s">
        <v>1103</v>
      </c>
      <c r="H1152" s="33" t="s">
        <v>1415</v>
      </c>
      <c r="J1152" s="33" t="s">
        <v>1416</v>
      </c>
      <c r="K1152" s="33" t="s">
        <v>1414</v>
      </c>
      <c r="L1152" s="34" t="s">
        <v>1493</v>
      </c>
      <c r="M1152" s="33" t="s">
        <v>877</v>
      </c>
      <c r="N1152" s="33">
        <v>20</v>
      </c>
      <c r="O1152" s="35">
        <v>5.1000000000000004E-3</v>
      </c>
      <c r="P1152" s="34" t="s">
        <v>1148</v>
      </c>
    </row>
    <row r="1153" spans="1:16" s="33" customFormat="1">
      <c r="A1153" s="32">
        <v>38534</v>
      </c>
      <c r="B1153" s="33" t="s">
        <v>1224</v>
      </c>
      <c r="C1153" s="33" t="s">
        <v>1227</v>
      </c>
      <c r="D1153" s="34">
        <v>13</v>
      </c>
      <c r="E1153" s="37">
        <v>43</v>
      </c>
      <c r="F1153" s="33" t="s">
        <v>954</v>
      </c>
      <c r="G1153" s="33" t="s">
        <v>1103</v>
      </c>
      <c r="H1153" s="33" t="s">
        <v>1415</v>
      </c>
      <c r="J1153" s="33" t="s">
        <v>1416</v>
      </c>
      <c r="K1153" s="33" t="s">
        <v>1414</v>
      </c>
      <c r="L1153" s="34" t="s">
        <v>1493</v>
      </c>
      <c r="M1153" s="33" t="s">
        <v>877</v>
      </c>
      <c r="N1153" s="33">
        <v>7</v>
      </c>
      <c r="O1153" s="35">
        <v>4.4999999999999997E-3</v>
      </c>
      <c r="P1153" s="34" t="s">
        <v>1148</v>
      </c>
    </row>
    <row r="1154" spans="1:16" s="33" customFormat="1">
      <c r="A1154" s="32">
        <v>38583</v>
      </c>
      <c r="B1154" s="33" t="s">
        <v>1228</v>
      </c>
      <c r="C1154" s="33" t="s">
        <v>1229</v>
      </c>
      <c r="D1154" s="34">
        <v>4</v>
      </c>
      <c r="E1154" s="37">
        <v>49</v>
      </c>
      <c r="F1154" s="33" t="s">
        <v>1241</v>
      </c>
      <c r="G1154" s="34" t="s">
        <v>1305</v>
      </c>
      <c r="H1154" s="34" t="s">
        <v>1458</v>
      </c>
      <c r="I1154" s="33" t="s">
        <v>1459</v>
      </c>
      <c r="L1154" s="33" t="s">
        <v>1306</v>
      </c>
      <c r="M1154" s="33" t="s">
        <v>877</v>
      </c>
      <c r="O1154" s="35">
        <v>0.2</v>
      </c>
      <c r="P1154" s="34" t="s">
        <v>1149</v>
      </c>
    </row>
    <row r="1155" spans="1:16" s="33" customFormat="1">
      <c r="A1155" s="32">
        <v>38533</v>
      </c>
      <c r="B1155" s="33" t="s">
        <v>1224</v>
      </c>
      <c r="C1155" s="33" t="s">
        <v>1226</v>
      </c>
      <c r="D1155" s="34">
        <v>9</v>
      </c>
      <c r="E1155" s="37">
        <v>21</v>
      </c>
      <c r="F1155" s="33" t="s">
        <v>1134</v>
      </c>
      <c r="G1155" s="33" t="s">
        <v>1291</v>
      </c>
      <c r="H1155" s="34" t="s">
        <v>1674</v>
      </c>
      <c r="I1155" s="34" t="s">
        <v>1675</v>
      </c>
      <c r="J1155" s="33" t="s">
        <v>1428</v>
      </c>
      <c r="L1155" s="33" t="s">
        <v>1052</v>
      </c>
      <c r="M1155" s="33" t="s">
        <v>877</v>
      </c>
      <c r="N1155" s="33">
        <v>1</v>
      </c>
      <c r="O1155" s="35">
        <v>2.68</v>
      </c>
      <c r="P1155" s="34" t="s">
        <v>1149</v>
      </c>
    </row>
    <row r="1156" spans="1:16" s="33" customFormat="1">
      <c r="A1156" s="32">
        <v>38533</v>
      </c>
      <c r="B1156" s="33" t="s">
        <v>1224</v>
      </c>
      <c r="C1156" s="33" t="s">
        <v>1226</v>
      </c>
      <c r="D1156" s="34">
        <v>16</v>
      </c>
      <c r="E1156" s="37">
        <v>28</v>
      </c>
      <c r="F1156" s="33" t="s">
        <v>1299</v>
      </c>
      <c r="G1156" s="33" t="s">
        <v>1291</v>
      </c>
      <c r="H1156" s="34" t="s">
        <v>1674</v>
      </c>
      <c r="I1156" s="34" t="s">
        <v>1675</v>
      </c>
      <c r="J1156" s="33" t="s">
        <v>1428</v>
      </c>
      <c r="L1156" s="33" t="s">
        <v>1052</v>
      </c>
      <c r="M1156" s="33" t="s">
        <v>877</v>
      </c>
      <c r="N1156" s="33">
        <v>1</v>
      </c>
      <c r="O1156" s="35">
        <v>9.2899999999999991</v>
      </c>
      <c r="P1156" s="34" t="s">
        <v>1149</v>
      </c>
    </row>
    <row r="1157" spans="1:16" s="33" customFormat="1">
      <c r="A1157" s="32">
        <v>38534</v>
      </c>
      <c r="B1157" s="33" t="s">
        <v>1224</v>
      </c>
      <c r="C1157" s="33" t="s">
        <v>1227</v>
      </c>
      <c r="D1157" s="34">
        <v>14</v>
      </c>
      <c r="E1157" s="37">
        <v>44</v>
      </c>
      <c r="F1157" s="33" t="s">
        <v>1238</v>
      </c>
      <c r="G1157" s="33" t="s">
        <v>1291</v>
      </c>
      <c r="H1157" s="34" t="s">
        <v>1674</v>
      </c>
      <c r="I1157" s="34" t="s">
        <v>1675</v>
      </c>
      <c r="J1157" s="33" t="s">
        <v>1428</v>
      </c>
      <c r="L1157" s="33" t="s">
        <v>1052</v>
      </c>
      <c r="M1157" s="33" t="s">
        <v>877</v>
      </c>
      <c r="N1157" s="33">
        <v>1</v>
      </c>
      <c r="O1157" s="35">
        <v>0.49</v>
      </c>
      <c r="P1157" s="34" t="s">
        <v>1149</v>
      </c>
    </row>
    <row r="1158" spans="1:16" s="33" customFormat="1">
      <c r="A1158" s="32">
        <v>38584</v>
      </c>
      <c r="B1158" s="33" t="s">
        <v>1228</v>
      </c>
      <c r="C1158" s="33" t="s">
        <v>1231</v>
      </c>
      <c r="D1158" s="34">
        <v>2</v>
      </c>
      <c r="E1158" s="37">
        <v>56</v>
      </c>
      <c r="F1158" s="33" t="s">
        <v>1188</v>
      </c>
      <c r="G1158" s="33" t="s">
        <v>1291</v>
      </c>
      <c r="H1158" s="34" t="s">
        <v>1674</v>
      </c>
      <c r="I1158" s="34" t="s">
        <v>1675</v>
      </c>
      <c r="J1158" s="33" t="s">
        <v>1428</v>
      </c>
      <c r="L1158" s="33" t="s">
        <v>1052</v>
      </c>
      <c r="M1158" s="33" t="s">
        <v>877</v>
      </c>
      <c r="N1158" s="33">
        <v>1</v>
      </c>
      <c r="O1158" s="35">
        <v>0.36</v>
      </c>
      <c r="P1158" s="34" t="s">
        <v>1149</v>
      </c>
    </row>
    <row r="1159" spans="1:16" s="33" customFormat="1">
      <c r="A1159" s="32">
        <v>38535</v>
      </c>
      <c r="B1159" s="33" t="s">
        <v>1224</v>
      </c>
      <c r="C1159" s="33" t="s">
        <v>1225</v>
      </c>
      <c r="D1159" s="34">
        <v>2</v>
      </c>
      <c r="E1159" s="37">
        <v>2</v>
      </c>
      <c r="F1159" s="33" t="s">
        <v>1074</v>
      </c>
      <c r="G1159" s="33" t="s">
        <v>894</v>
      </c>
      <c r="H1159" s="33" t="s">
        <v>1385</v>
      </c>
      <c r="I1159" s="33" t="s">
        <v>1269</v>
      </c>
      <c r="J1159" s="33" t="s">
        <v>1387</v>
      </c>
      <c r="L1159" s="34" t="s">
        <v>1052</v>
      </c>
      <c r="M1159" s="33" t="s">
        <v>877</v>
      </c>
      <c r="N1159" s="33">
        <v>6</v>
      </c>
      <c r="O1159" s="35">
        <v>1.5699999999999999E-2</v>
      </c>
      <c r="P1159" s="34" t="s">
        <v>1148</v>
      </c>
    </row>
    <row r="1160" spans="1:16" s="33" customFormat="1">
      <c r="A1160" s="32">
        <v>38535</v>
      </c>
      <c r="B1160" s="33" t="s">
        <v>1224</v>
      </c>
      <c r="C1160" s="33" t="s">
        <v>1225</v>
      </c>
      <c r="D1160" s="34">
        <v>4</v>
      </c>
      <c r="E1160" s="37">
        <v>4</v>
      </c>
      <c r="F1160" s="33" t="s">
        <v>845</v>
      </c>
      <c r="G1160" s="33" t="s">
        <v>894</v>
      </c>
      <c r="H1160" s="33" t="s">
        <v>1385</v>
      </c>
      <c r="I1160" s="33" t="s">
        <v>1269</v>
      </c>
      <c r="J1160" s="33" t="s">
        <v>1387</v>
      </c>
      <c r="L1160" s="34" t="s">
        <v>1052</v>
      </c>
      <c r="M1160" s="33" t="s">
        <v>877</v>
      </c>
      <c r="N1160" s="33">
        <v>1</v>
      </c>
      <c r="O1160" s="35">
        <v>3.4799999999999998E-2</v>
      </c>
      <c r="P1160" s="34" t="s">
        <v>1148</v>
      </c>
    </row>
    <row r="1161" spans="1:16" s="33" customFormat="1">
      <c r="A1161" s="32">
        <v>38532</v>
      </c>
      <c r="B1161" s="33" t="s">
        <v>1224</v>
      </c>
      <c r="C1161" s="33" t="s">
        <v>1226</v>
      </c>
      <c r="D1161" s="34">
        <v>1</v>
      </c>
      <c r="E1161" s="37">
        <v>13</v>
      </c>
      <c r="F1161" s="33" t="s">
        <v>888</v>
      </c>
      <c r="G1161" s="33" t="s">
        <v>894</v>
      </c>
      <c r="H1161" s="33" t="s">
        <v>1385</v>
      </c>
      <c r="I1161" s="33" t="s">
        <v>1269</v>
      </c>
      <c r="J1161" s="33" t="s">
        <v>1387</v>
      </c>
      <c r="L1161" s="34" t="s">
        <v>1052</v>
      </c>
      <c r="M1161" s="33" t="s">
        <v>877</v>
      </c>
      <c r="N1161" s="33">
        <v>4</v>
      </c>
      <c r="O1161" s="35">
        <v>3.3E-3</v>
      </c>
      <c r="P1161" s="34" t="s">
        <v>1148</v>
      </c>
    </row>
    <row r="1162" spans="1:16" s="33" customFormat="1">
      <c r="A1162" s="32">
        <v>38532</v>
      </c>
      <c r="B1162" s="33" t="s">
        <v>1224</v>
      </c>
      <c r="C1162" s="33" t="s">
        <v>1226</v>
      </c>
      <c r="D1162" s="34">
        <v>2</v>
      </c>
      <c r="E1162" s="37">
        <v>14</v>
      </c>
      <c r="F1162" s="33" t="s">
        <v>1074</v>
      </c>
      <c r="G1162" s="33" t="s">
        <v>894</v>
      </c>
      <c r="H1162" s="33" t="s">
        <v>1385</v>
      </c>
      <c r="I1162" s="33" t="s">
        <v>1269</v>
      </c>
      <c r="J1162" s="33" t="s">
        <v>1387</v>
      </c>
      <c r="L1162" s="34" t="s">
        <v>1052</v>
      </c>
      <c r="M1162" s="33" t="s">
        <v>877</v>
      </c>
      <c r="N1162" s="33">
        <v>1</v>
      </c>
      <c r="O1162" s="35">
        <v>8.0000000000000004E-4</v>
      </c>
      <c r="P1162" s="34" t="s">
        <v>1148</v>
      </c>
    </row>
    <row r="1163" spans="1:16" s="33" customFormat="1">
      <c r="A1163" s="32">
        <v>38533</v>
      </c>
      <c r="B1163" s="33" t="s">
        <v>1224</v>
      </c>
      <c r="C1163" s="33" t="s">
        <v>1226</v>
      </c>
      <c r="D1163" s="34">
        <v>4</v>
      </c>
      <c r="E1163" s="37">
        <v>16</v>
      </c>
      <c r="F1163" s="33" t="s">
        <v>845</v>
      </c>
      <c r="G1163" s="33" t="s">
        <v>894</v>
      </c>
      <c r="H1163" s="33" t="s">
        <v>1385</v>
      </c>
      <c r="I1163" s="33" t="s">
        <v>1269</v>
      </c>
      <c r="J1163" s="33" t="s">
        <v>1387</v>
      </c>
      <c r="L1163" s="34" t="s">
        <v>1052</v>
      </c>
      <c r="M1163" s="33" t="s">
        <v>877</v>
      </c>
      <c r="N1163" s="33">
        <v>1</v>
      </c>
      <c r="O1163" s="35">
        <v>2E-3</v>
      </c>
      <c r="P1163" s="34" t="s">
        <v>1148</v>
      </c>
    </row>
    <row r="1164" spans="1:16" s="33" customFormat="1">
      <c r="A1164" s="32">
        <v>38534</v>
      </c>
      <c r="B1164" s="33" t="s">
        <v>1224</v>
      </c>
      <c r="C1164" s="33" t="s">
        <v>1227</v>
      </c>
      <c r="D1164" s="34">
        <v>2</v>
      </c>
      <c r="E1164" s="37">
        <v>32</v>
      </c>
      <c r="F1164" s="33" t="s">
        <v>1074</v>
      </c>
      <c r="G1164" s="33" t="s">
        <v>894</v>
      </c>
      <c r="H1164" s="33" t="s">
        <v>1385</v>
      </c>
      <c r="I1164" s="33" t="s">
        <v>1269</v>
      </c>
      <c r="J1164" s="33" t="s">
        <v>1387</v>
      </c>
      <c r="L1164" s="34" t="s">
        <v>1052</v>
      </c>
      <c r="M1164" s="33" t="s">
        <v>877</v>
      </c>
      <c r="N1164" s="33">
        <v>2</v>
      </c>
      <c r="O1164" s="35">
        <v>3.5999999999999999E-3</v>
      </c>
      <c r="P1164" s="34" t="s">
        <v>1148</v>
      </c>
    </row>
    <row r="1165" spans="1:16" s="33" customFormat="1">
      <c r="A1165" s="32">
        <v>38534</v>
      </c>
      <c r="B1165" s="33" t="s">
        <v>1224</v>
      </c>
      <c r="C1165" s="33" t="s">
        <v>1227</v>
      </c>
      <c r="D1165" s="34">
        <v>12</v>
      </c>
      <c r="E1165" s="37">
        <v>42</v>
      </c>
      <c r="F1165" s="33" t="s">
        <v>951</v>
      </c>
      <c r="G1165" s="33" t="s">
        <v>894</v>
      </c>
      <c r="H1165" s="33" t="s">
        <v>1385</v>
      </c>
      <c r="I1165" s="33" t="s">
        <v>1269</v>
      </c>
      <c r="J1165" s="33" t="s">
        <v>1387</v>
      </c>
      <c r="L1165" s="34" t="s">
        <v>1052</v>
      </c>
      <c r="M1165" s="33" t="s">
        <v>877</v>
      </c>
      <c r="N1165" s="33">
        <v>4</v>
      </c>
      <c r="O1165" s="35">
        <v>1.8499999999999999E-2</v>
      </c>
      <c r="P1165" s="34" t="s">
        <v>1148</v>
      </c>
    </row>
    <row r="1166" spans="1:16" s="33" customFormat="1">
      <c r="A1166" s="32">
        <v>38534</v>
      </c>
      <c r="B1166" s="33" t="s">
        <v>1224</v>
      </c>
      <c r="C1166" s="33" t="s">
        <v>1227</v>
      </c>
      <c r="D1166" s="34">
        <v>13</v>
      </c>
      <c r="E1166" s="37">
        <v>43</v>
      </c>
      <c r="F1166" s="33" t="s">
        <v>954</v>
      </c>
      <c r="G1166" s="33" t="s">
        <v>894</v>
      </c>
      <c r="H1166" s="33" t="s">
        <v>1385</v>
      </c>
      <c r="I1166" s="33" t="s">
        <v>1269</v>
      </c>
      <c r="J1166" s="33" t="s">
        <v>1387</v>
      </c>
      <c r="L1166" s="34" t="s">
        <v>1052</v>
      </c>
      <c r="M1166" s="33" t="s">
        <v>877</v>
      </c>
      <c r="N1166" s="33">
        <v>1</v>
      </c>
      <c r="O1166" s="35">
        <v>3.04E-2</v>
      </c>
      <c r="P1166" s="34" t="s">
        <v>1148</v>
      </c>
    </row>
    <row r="1167" spans="1:16" s="33" customFormat="1">
      <c r="A1167" s="32">
        <v>38583</v>
      </c>
      <c r="B1167" s="33" t="s">
        <v>1228</v>
      </c>
      <c r="C1167" s="33" t="s">
        <v>1229</v>
      </c>
      <c r="D1167" s="34">
        <v>2</v>
      </c>
      <c r="E1167" s="37">
        <v>47</v>
      </c>
      <c r="F1167" s="33" t="s">
        <v>1230</v>
      </c>
      <c r="G1167" s="33" t="s">
        <v>894</v>
      </c>
      <c r="H1167" s="33" t="s">
        <v>1385</v>
      </c>
      <c r="I1167" s="33" t="s">
        <v>1269</v>
      </c>
      <c r="J1167" s="33" t="s">
        <v>1387</v>
      </c>
      <c r="L1167" s="34" t="s">
        <v>1052</v>
      </c>
      <c r="M1167" s="33" t="s">
        <v>877</v>
      </c>
      <c r="N1167" s="33">
        <v>4</v>
      </c>
      <c r="O1167" s="35">
        <v>0.1474</v>
      </c>
      <c r="P1167" s="34" t="s">
        <v>1148</v>
      </c>
    </row>
    <row r="1168" spans="1:16" s="33" customFormat="1">
      <c r="A1168" s="32">
        <v>38585</v>
      </c>
      <c r="B1168" s="33" t="s">
        <v>1228</v>
      </c>
      <c r="C1168" s="33" t="s">
        <v>1229</v>
      </c>
      <c r="D1168" s="34">
        <v>5</v>
      </c>
      <c r="E1168" s="37">
        <v>50</v>
      </c>
      <c r="F1168" s="33" t="s">
        <v>1200</v>
      </c>
      <c r="G1168" s="33" t="s">
        <v>894</v>
      </c>
      <c r="H1168" s="33" t="s">
        <v>1385</v>
      </c>
      <c r="I1168" s="33" t="s">
        <v>1269</v>
      </c>
      <c r="J1168" s="33" t="s">
        <v>1387</v>
      </c>
      <c r="L1168" s="34" t="s">
        <v>1052</v>
      </c>
      <c r="M1168" s="33" t="s">
        <v>877</v>
      </c>
      <c r="N1168" s="33">
        <v>3</v>
      </c>
      <c r="O1168" s="35">
        <v>6.7999999999999996E-3</v>
      </c>
      <c r="P1168" s="34" t="s">
        <v>1148</v>
      </c>
    </row>
    <row r="1169" spans="1:16" s="33" customFormat="1">
      <c r="A1169" s="32">
        <v>38585</v>
      </c>
      <c r="B1169" s="33" t="s">
        <v>1228</v>
      </c>
      <c r="C1169" s="33" t="s">
        <v>1229</v>
      </c>
      <c r="D1169" s="34">
        <v>6</v>
      </c>
      <c r="E1169" s="37">
        <v>51</v>
      </c>
      <c r="F1169" s="33" t="s">
        <v>1194</v>
      </c>
      <c r="G1169" s="33" t="s">
        <v>894</v>
      </c>
      <c r="H1169" s="33" t="s">
        <v>1385</v>
      </c>
      <c r="I1169" s="33" t="s">
        <v>1269</v>
      </c>
      <c r="J1169" s="33" t="s">
        <v>1387</v>
      </c>
      <c r="L1169" s="34" t="s">
        <v>1052</v>
      </c>
      <c r="M1169" s="33" t="s">
        <v>877</v>
      </c>
      <c r="N1169" s="33">
        <v>5</v>
      </c>
      <c r="O1169" s="35">
        <v>3.4299999999999997E-2</v>
      </c>
      <c r="P1169" s="34" t="s">
        <v>1148</v>
      </c>
    </row>
    <row r="1170" spans="1:16" s="33" customFormat="1">
      <c r="A1170" s="32">
        <v>38585</v>
      </c>
      <c r="B1170" s="33" t="s">
        <v>1228</v>
      </c>
      <c r="C1170" s="33" t="s">
        <v>1229</v>
      </c>
      <c r="D1170" s="34">
        <v>7</v>
      </c>
      <c r="E1170" s="37">
        <v>52</v>
      </c>
      <c r="F1170" s="33" t="s">
        <v>1198</v>
      </c>
      <c r="G1170" s="33" t="s">
        <v>894</v>
      </c>
      <c r="H1170" s="33" t="s">
        <v>1385</v>
      </c>
      <c r="I1170" s="33" t="s">
        <v>1269</v>
      </c>
      <c r="J1170" s="33" t="s">
        <v>1387</v>
      </c>
      <c r="L1170" s="34" t="s">
        <v>1052</v>
      </c>
      <c r="M1170" s="33" t="s">
        <v>877</v>
      </c>
      <c r="N1170" s="33">
        <v>4</v>
      </c>
      <c r="O1170" s="35">
        <v>2.4999999999999467E-3</v>
      </c>
      <c r="P1170" s="34" t="s">
        <v>1148</v>
      </c>
    </row>
    <row r="1171" spans="1:16" s="33" customFormat="1">
      <c r="A1171" s="32">
        <v>38585</v>
      </c>
      <c r="B1171" s="33" t="s">
        <v>1228</v>
      </c>
      <c r="C1171" s="33" t="s">
        <v>1229</v>
      </c>
      <c r="D1171" s="34">
        <v>8</v>
      </c>
      <c r="E1171" s="37">
        <v>53</v>
      </c>
      <c r="F1171" s="33" t="s">
        <v>1202</v>
      </c>
      <c r="G1171" s="33" t="s">
        <v>894</v>
      </c>
      <c r="H1171" s="33" t="s">
        <v>1385</v>
      </c>
      <c r="I1171" s="33" t="s">
        <v>1269</v>
      </c>
      <c r="J1171" s="33" t="s">
        <v>1387</v>
      </c>
      <c r="L1171" s="34" t="s">
        <v>1052</v>
      </c>
      <c r="M1171" s="33" t="s">
        <v>877</v>
      </c>
      <c r="N1171" s="33">
        <v>4</v>
      </c>
      <c r="O1171" s="35">
        <v>4.3700000000000294E-2</v>
      </c>
      <c r="P1171" s="34" t="s">
        <v>1148</v>
      </c>
    </row>
    <row r="1172" spans="1:16" s="33" customFormat="1">
      <c r="A1172" s="32">
        <v>38584</v>
      </c>
      <c r="B1172" s="33" t="s">
        <v>1228</v>
      </c>
      <c r="C1172" s="33" t="s">
        <v>1231</v>
      </c>
      <c r="D1172" s="34">
        <v>2</v>
      </c>
      <c r="E1172" s="37">
        <v>56</v>
      </c>
      <c r="F1172" s="33" t="s">
        <v>1188</v>
      </c>
      <c r="G1172" s="33" t="s">
        <v>894</v>
      </c>
      <c r="H1172" s="33" t="s">
        <v>1385</v>
      </c>
      <c r="I1172" s="33" t="s">
        <v>1269</v>
      </c>
      <c r="J1172" s="33" t="s">
        <v>1387</v>
      </c>
      <c r="L1172" s="34" t="s">
        <v>1052</v>
      </c>
      <c r="M1172" s="33" t="s">
        <v>877</v>
      </c>
      <c r="N1172" s="33">
        <v>15</v>
      </c>
      <c r="O1172" s="35">
        <v>8.9399999999999993E-2</v>
      </c>
      <c r="P1172" s="34" t="s">
        <v>1148</v>
      </c>
    </row>
    <row r="1173" spans="1:16" s="33" customFormat="1">
      <c r="A1173" s="32">
        <v>38584</v>
      </c>
      <c r="B1173" s="33" t="s">
        <v>1228</v>
      </c>
      <c r="C1173" s="33" t="s">
        <v>1231</v>
      </c>
      <c r="D1173" s="34">
        <v>3</v>
      </c>
      <c r="E1173" s="37">
        <v>57</v>
      </c>
      <c r="F1173" s="33" t="s">
        <v>1182</v>
      </c>
      <c r="G1173" s="33" t="s">
        <v>894</v>
      </c>
      <c r="H1173" s="33" t="s">
        <v>1385</v>
      </c>
      <c r="I1173" s="33" t="s">
        <v>1269</v>
      </c>
      <c r="J1173" s="33" t="s">
        <v>1387</v>
      </c>
      <c r="L1173" s="34" t="s">
        <v>1052</v>
      </c>
      <c r="M1173" s="33" t="s">
        <v>877</v>
      </c>
      <c r="N1173" s="33">
        <v>1</v>
      </c>
      <c r="O1173" s="35">
        <v>2.7000000000000001E-3</v>
      </c>
      <c r="P1173" s="34" t="s">
        <v>1148</v>
      </c>
    </row>
    <row r="1174" spans="1:16" s="33" customFormat="1">
      <c r="A1174" s="32">
        <v>38584</v>
      </c>
      <c r="B1174" s="33" t="s">
        <v>1228</v>
      </c>
      <c r="C1174" s="33" t="s">
        <v>1231</v>
      </c>
      <c r="D1174" s="34">
        <v>4</v>
      </c>
      <c r="E1174" s="37">
        <v>58</v>
      </c>
      <c r="F1174" s="33" t="s">
        <v>1190</v>
      </c>
      <c r="G1174" s="33" t="s">
        <v>894</v>
      </c>
      <c r="H1174" s="33" t="s">
        <v>1385</v>
      </c>
      <c r="I1174" s="33" t="s">
        <v>1269</v>
      </c>
      <c r="J1174" s="33" t="s">
        <v>1387</v>
      </c>
      <c r="L1174" s="34" t="s">
        <v>1052</v>
      </c>
      <c r="M1174" s="33" t="s">
        <v>877</v>
      </c>
      <c r="N1174" s="33">
        <v>1</v>
      </c>
      <c r="O1174" s="35">
        <v>3.1199999999999999E-2</v>
      </c>
      <c r="P1174" s="34" t="s">
        <v>1148</v>
      </c>
    </row>
    <row r="1175" spans="1:16" s="33" customFormat="1">
      <c r="A1175" s="32">
        <v>38586</v>
      </c>
      <c r="B1175" s="33" t="s">
        <v>1228</v>
      </c>
      <c r="C1175" s="33" t="s">
        <v>1231</v>
      </c>
      <c r="D1175" s="34">
        <v>9</v>
      </c>
      <c r="E1175" s="37">
        <v>63</v>
      </c>
      <c r="F1175" s="33" t="s">
        <v>1181</v>
      </c>
      <c r="G1175" s="33" t="s">
        <v>894</v>
      </c>
      <c r="H1175" s="33" t="s">
        <v>1385</v>
      </c>
      <c r="I1175" s="33" t="s">
        <v>1269</v>
      </c>
      <c r="J1175" s="33" t="s">
        <v>1387</v>
      </c>
      <c r="L1175" s="34" t="s">
        <v>1052</v>
      </c>
      <c r="M1175" s="33" t="s">
        <v>877</v>
      </c>
      <c r="N1175" s="33">
        <v>1</v>
      </c>
      <c r="O1175" s="35">
        <v>2.0000000000000001E-4</v>
      </c>
      <c r="P1175" s="34" t="s">
        <v>1148</v>
      </c>
    </row>
    <row r="1176" spans="1:16" s="33" customFormat="1">
      <c r="A1176" s="32">
        <v>38581</v>
      </c>
      <c r="B1176" s="33" t="s">
        <v>1228</v>
      </c>
      <c r="C1176" s="33" t="s">
        <v>1232</v>
      </c>
      <c r="D1176" s="34">
        <v>4</v>
      </c>
      <c r="E1176" s="37">
        <v>69</v>
      </c>
      <c r="F1176" s="33" t="s">
        <v>1222</v>
      </c>
      <c r="G1176" s="33" t="s">
        <v>894</v>
      </c>
      <c r="H1176" s="33" t="s">
        <v>1385</v>
      </c>
      <c r="I1176" s="33" t="s">
        <v>1269</v>
      </c>
      <c r="J1176" s="33" t="s">
        <v>1387</v>
      </c>
      <c r="L1176" s="34" t="s">
        <v>1052</v>
      </c>
      <c r="M1176" s="33" t="s">
        <v>877</v>
      </c>
      <c r="N1176" s="33">
        <v>5</v>
      </c>
      <c r="O1176" s="35">
        <v>2.0899999999999998E-2</v>
      </c>
      <c r="P1176" s="34" t="s">
        <v>1148</v>
      </c>
    </row>
    <row r="1177" spans="1:16" s="33" customFormat="1">
      <c r="A1177" s="32">
        <v>38583</v>
      </c>
      <c r="B1177" s="33" t="s">
        <v>1228</v>
      </c>
      <c r="C1177" s="33" t="s">
        <v>1232</v>
      </c>
      <c r="D1177" s="34">
        <v>12</v>
      </c>
      <c r="E1177" s="37">
        <v>77</v>
      </c>
      <c r="F1177" s="33" t="s">
        <v>1234</v>
      </c>
      <c r="G1177" s="33" t="s">
        <v>894</v>
      </c>
      <c r="H1177" s="33" t="s">
        <v>1385</v>
      </c>
      <c r="I1177" s="33" t="s">
        <v>1269</v>
      </c>
      <c r="J1177" s="33" t="s">
        <v>1387</v>
      </c>
      <c r="L1177" s="34" t="s">
        <v>1052</v>
      </c>
      <c r="M1177" s="33" t="s">
        <v>877</v>
      </c>
      <c r="N1177" s="33">
        <v>2</v>
      </c>
      <c r="O1177" s="35">
        <v>3.7000000000000002E-3</v>
      </c>
      <c r="P1177" s="34" t="s">
        <v>1148</v>
      </c>
    </row>
    <row r="1178" spans="1:16" s="33" customFormat="1">
      <c r="A1178" s="32">
        <v>38583</v>
      </c>
      <c r="B1178" s="33" t="s">
        <v>1228</v>
      </c>
      <c r="C1178" s="33" t="s">
        <v>1232</v>
      </c>
      <c r="D1178" s="34">
        <v>13</v>
      </c>
      <c r="E1178" s="37">
        <v>78</v>
      </c>
      <c r="F1178" s="33" t="s">
        <v>1235</v>
      </c>
      <c r="G1178" s="33" t="s">
        <v>894</v>
      </c>
      <c r="H1178" s="33" t="s">
        <v>1385</v>
      </c>
      <c r="I1178" s="33" t="s">
        <v>1269</v>
      </c>
      <c r="J1178" s="33" t="s">
        <v>1387</v>
      </c>
      <c r="L1178" s="34" t="s">
        <v>1052</v>
      </c>
      <c r="M1178" s="33" t="s">
        <v>877</v>
      </c>
      <c r="N1178" s="33">
        <v>4</v>
      </c>
      <c r="O1178" s="35">
        <v>1.2800000000000001E-2</v>
      </c>
      <c r="P1178" s="34" t="s">
        <v>1148</v>
      </c>
    </row>
    <row r="1179" spans="1:16" s="33" customFormat="1">
      <c r="A1179" s="32">
        <v>38535</v>
      </c>
      <c r="B1179" s="33" t="s">
        <v>1224</v>
      </c>
      <c r="C1179" s="33" t="s">
        <v>1225</v>
      </c>
      <c r="D1179" s="34">
        <v>1</v>
      </c>
      <c r="E1179" s="37">
        <v>1</v>
      </c>
      <c r="F1179" s="33" t="s">
        <v>888</v>
      </c>
      <c r="G1179" s="33" t="s">
        <v>1012</v>
      </c>
      <c r="H1179" s="33" t="s">
        <v>1385</v>
      </c>
      <c r="I1179" s="33" t="s">
        <v>1386</v>
      </c>
      <c r="J1179" s="33" t="s">
        <v>1387</v>
      </c>
      <c r="L1179" s="34" t="s">
        <v>1052</v>
      </c>
      <c r="M1179" s="33" t="s">
        <v>877</v>
      </c>
      <c r="N1179" s="33">
        <v>1</v>
      </c>
      <c r="O1179" s="35">
        <v>2.8899999999999999E-2</v>
      </c>
      <c r="P1179" s="34" t="s">
        <v>1148</v>
      </c>
    </row>
    <row r="1180" spans="1:16" s="33" customFormat="1">
      <c r="A1180" s="32">
        <v>38535</v>
      </c>
      <c r="B1180" s="33" t="s">
        <v>1224</v>
      </c>
      <c r="C1180" s="33" t="s">
        <v>1225</v>
      </c>
      <c r="D1180" s="34">
        <v>2</v>
      </c>
      <c r="E1180" s="37">
        <v>2</v>
      </c>
      <c r="F1180" s="33" t="s">
        <v>1074</v>
      </c>
      <c r="G1180" s="33" t="s">
        <v>1012</v>
      </c>
      <c r="H1180" s="33" t="s">
        <v>1385</v>
      </c>
      <c r="I1180" s="33" t="s">
        <v>1386</v>
      </c>
      <c r="J1180" s="33" t="s">
        <v>1387</v>
      </c>
      <c r="L1180" s="34" t="s">
        <v>1052</v>
      </c>
      <c r="M1180" s="33" t="s">
        <v>877</v>
      </c>
      <c r="N1180" s="33">
        <v>2</v>
      </c>
      <c r="O1180" s="35">
        <v>0.31730000000000003</v>
      </c>
      <c r="P1180" s="34" t="s">
        <v>1148</v>
      </c>
    </row>
    <row r="1181" spans="1:16" s="33" customFormat="1">
      <c r="A1181" s="32">
        <v>38535</v>
      </c>
      <c r="B1181" s="33" t="s">
        <v>1224</v>
      </c>
      <c r="C1181" s="33" t="s">
        <v>1225</v>
      </c>
      <c r="D1181" s="34">
        <v>5</v>
      </c>
      <c r="E1181" s="37">
        <v>5</v>
      </c>
      <c r="F1181" s="33" t="s">
        <v>1089</v>
      </c>
      <c r="G1181" s="33" t="s">
        <v>1012</v>
      </c>
      <c r="H1181" s="33" t="s">
        <v>1385</v>
      </c>
      <c r="I1181" s="33" t="s">
        <v>1386</v>
      </c>
      <c r="J1181" s="33" t="s">
        <v>1387</v>
      </c>
      <c r="L1181" s="34" t="s">
        <v>1052</v>
      </c>
      <c r="M1181" s="33" t="s">
        <v>877</v>
      </c>
      <c r="N1181" s="33">
        <v>1</v>
      </c>
      <c r="O1181" s="35">
        <v>4.1000000000000003E-3</v>
      </c>
      <c r="P1181" s="34" t="s">
        <v>1148</v>
      </c>
    </row>
    <row r="1182" spans="1:16" s="33" customFormat="1">
      <c r="A1182" s="32">
        <v>38532</v>
      </c>
      <c r="B1182" s="33" t="s">
        <v>1224</v>
      </c>
      <c r="C1182" s="33" t="s">
        <v>1226</v>
      </c>
      <c r="D1182" s="34">
        <v>2</v>
      </c>
      <c r="E1182" s="37">
        <v>14</v>
      </c>
      <c r="F1182" s="33" t="s">
        <v>1074</v>
      </c>
      <c r="G1182" s="33" t="s">
        <v>1012</v>
      </c>
      <c r="H1182" s="33" t="s">
        <v>1385</v>
      </c>
      <c r="I1182" s="33" t="s">
        <v>1386</v>
      </c>
      <c r="J1182" s="33" t="s">
        <v>1387</v>
      </c>
      <c r="L1182" s="34" t="s">
        <v>1052</v>
      </c>
      <c r="M1182" s="33" t="s">
        <v>877</v>
      </c>
      <c r="N1182" s="33">
        <v>4</v>
      </c>
      <c r="O1182" s="35">
        <v>0.34699999999999998</v>
      </c>
      <c r="P1182" s="34" t="s">
        <v>1148</v>
      </c>
    </row>
    <row r="1183" spans="1:16" s="33" customFormat="1">
      <c r="A1183" s="32">
        <v>38533</v>
      </c>
      <c r="B1183" s="33" t="s">
        <v>1224</v>
      </c>
      <c r="C1183" s="33" t="s">
        <v>1226</v>
      </c>
      <c r="D1183" s="34">
        <v>4</v>
      </c>
      <c r="E1183" s="37">
        <v>16</v>
      </c>
      <c r="F1183" s="33" t="s">
        <v>845</v>
      </c>
      <c r="G1183" s="33" t="s">
        <v>1012</v>
      </c>
      <c r="H1183" s="33" t="s">
        <v>1385</v>
      </c>
      <c r="I1183" s="33" t="s">
        <v>1386</v>
      </c>
      <c r="J1183" s="33" t="s">
        <v>1387</v>
      </c>
      <c r="L1183" s="34" t="s">
        <v>1052</v>
      </c>
      <c r="M1183" s="33" t="s">
        <v>877</v>
      </c>
      <c r="N1183" s="33">
        <v>17</v>
      </c>
      <c r="O1183" s="35">
        <v>0.13400000000000001</v>
      </c>
      <c r="P1183" s="34" t="s">
        <v>1148</v>
      </c>
    </row>
    <row r="1184" spans="1:16" s="33" customFormat="1">
      <c r="A1184" s="32">
        <v>38534</v>
      </c>
      <c r="B1184" s="33" t="s">
        <v>1224</v>
      </c>
      <c r="C1184" s="33" t="s">
        <v>1227</v>
      </c>
      <c r="D1184" s="34">
        <v>2</v>
      </c>
      <c r="E1184" s="37">
        <v>32</v>
      </c>
      <c r="F1184" s="33" t="s">
        <v>1074</v>
      </c>
      <c r="G1184" s="33" t="s">
        <v>1012</v>
      </c>
      <c r="H1184" s="33" t="s">
        <v>1385</v>
      </c>
      <c r="I1184" s="33" t="s">
        <v>1386</v>
      </c>
      <c r="J1184" s="33" t="s">
        <v>1387</v>
      </c>
      <c r="L1184" s="34" t="s">
        <v>1052</v>
      </c>
      <c r="M1184" s="33" t="s">
        <v>877</v>
      </c>
      <c r="N1184" s="33">
        <v>11</v>
      </c>
      <c r="O1184" s="35">
        <v>0.34860000000000002</v>
      </c>
      <c r="P1184" s="34" t="s">
        <v>1148</v>
      </c>
    </row>
    <row r="1185" spans="1:16" s="33" customFormat="1">
      <c r="A1185" s="32">
        <v>38534</v>
      </c>
      <c r="B1185" s="33" t="s">
        <v>1224</v>
      </c>
      <c r="C1185" s="33" t="s">
        <v>1227</v>
      </c>
      <c r="D1185" s="34">
        <v>12</v>
      </c>
      <c r="E1185" s="37">
        <v>42</v>
      </c>
      <c r="F1185" s="33" t="s">
        <v>951</v>
      </c>
      <c r="G1185" s="33" t="s">
        <v>1012</v>
      </c>
      <c r="H1185" s="33" t="s">
        <v>1385</v>
      </c>
      <c r="I1185" s="33" t="s">
        <v>1386</v>
      </c>
      <c r="J1185" s="33" t="s">
        <v>1387</v>
      </c>
      <c r="L1185" s="34" t="s">
        <v>1052</v>
      </c>
      <c r="M1185" s="33" t="s">
        <v>877</v>
      </c>
      <c r="N1185" s="33">
        <v>1</v>
      </c>
      <c r="O1185" s="35">
        <v>1.8E-3</v>
      </c>
      <c r="P1185" s="34" t="s">
        <v>1148</v>
      </c>
    </row>
    <row r="1186" spans="1:16" s="33" customFormat="1">
      <c r="A1186" s="32">
        <v>38534</v>
      </c>
      <c r="B1186" s="33" t="s">
        <v>1224</v>
      </c>
      <c r="C1186" s="33" t="s">
        <v>1227</v>
      </c>
      <c r="D1186" s="34">
        <v>13</v>
      </c>
      <c r="E1186" s="37">
        <v>43</v>
      </c>
      <c r="F1186" s="33" t="s">
        <v>954</v>
      </c>
      <c r="G1186" s="33" t="s">
        <v>1012</v>
      </c>
      <c r="H1186" s="33" t="s">
        <v>1385</v>
      </c>
      <c r="I1186" s="33" t="s">
        <v>1386</v>
      </c>
      <c r="J1186" s="33" t="s">
        <v>1387</v>
      </c>
      <c r="L1186" s="34" t="s">
        <v>1052</v>
      </c>
      <c r="M1186" s="33" t="s">
        <v>877</v>
      </c>
      <c r="N1186" s="33">
        <v>2</v>
      </c>
      <c r="O1186" s="35">
        <v>2.1299999999999999E-2</v>
      </c>
      <c r="P1186" s="34" t="s">
        <v>1148</v>
      </c>
    </row>
    <row r="1187" spans="1:16" s="33" customFormat="1">
      <c r="A1187" s="32">
        <v>38584</v>
      </c>
      <c r="B1187" s="33" t="s">
        <v>1228</v>
      </c>
      <c r="C1187" s="33" t="s">
        <v>1231</v>
      </c>
      <c r="D1187" s="34">
        <v>1</v>
      </c>
      <c r="E1187" s="37">
        <v>55</v>
      </c>
      <c r="F1187" s="33" t="s">
        <v>976</v>
      </c>
      <c r="G1187" s="33" t="s">
        <v>1012</v>
      </c>
      <c r="H1187" s="33" t="s">
        <v>1385</v>
      </c>
      <c r="I1187" s="33" t="s">
        <v>1386</v>
      </c>
      <c r="J1187" s="33" t="s">
        <v>1387</v>
      </c>
      <c r="L1187" s="34" t="s">
        <v>1052</v>
      </c>
      <c r="M1187" s="33" t="s">
        <v>877</v>
      </c>
      <c r="N1187" s="33">
        <v>1</v>
      </c>
      <c r="O1187" s="35">
        <v>0</v>
      </c>
      <c r="P1187" s="34" t="s">
        <v>1148</v>
      </c>
    </row>
    <row r="1188" spans="1:16" s="33" customFormat="1">
      <c r="A1188" s="32">
        <v>38584</v>
      </c>
      <c r="B1188" s="33" t="s">
        <v>1228</v>
      </c>
      <c r="C1188" s="33" t="s">
        <v>1231</v>
      </c>
      <c r="D1188" s="34">
        <v>6</v>
      </c>
      <c r="E1188" s="37">
        <v>60</v>
      </c>
      <c r="F1188" s="33" t="s">
        <v>979</v>
      </c>
      <c r="G1188" s="33" t="s">
        <v>1012</v>
      </c>
      <c r="H1188" s="33" t="s">
        <v>1385</v>
      </c>
      <c r="I1188" s="33" t="s">
        <v>1386</v>
      </c>
      <c r="J1188" s="33" t="s">
        <v>1387</v>
      </c>
      <c r="L1188" s="34" t="s">
        <v>1052</v>
      </c>
      <c r="M1188" s="33" t="s">
        <v>877</v>
      </c>
      <c r="N1188" s="33">
        <v>1</v>
      </c>
      <c r="O1188" s="35">
        <v>2.5399999999999999E-2</v>
      </c>
      <c r="P1188" s="34" t="s">
        <v>1148</v>
      </c>
    </row>
    <row r="1189" spans="1:16" s="33" customFormat="1">
      <c r="A1189" s="32">
        <v>38586</v>
      </c>
      <c r="B1189" s="33" t="s">
        <v>1228</v>
      </c>
      <c r="C1189" s="33" t="s">
        <v>1231</v>
      </c>
      <c r="D1189" s="34">
        <v>9</v>
      </c>
      <c r="E1189" s="37">
        <v>63</v>
      </c>
      <c r="F1189" s="33" t="s">
        <v>1181</v>
      </c>
      <c r="G1189" s="33" t="s">
        <v>1012</v>
      </c>
      <c r="H1189" s="33" t="s">
        <v>1385</v>
      </c>
      <c r="I1189" s="33" t="s">
        <v>1386</v>
      </c>
      <c r="J1189" s="33" t="s">
        <v>1387</v>
      </c>
      <c r="L1189" s="34" t="s">
        <v>1052</v>
      </c>
      <c r="M1189" s="33" t="s">
        <v>877</v>
      </c>
      <c r="N1189" s="33">
        <v>3</v>
      </c>
      <c r="O1189" s="35">
        <v>0.82189999999999996</v>
      </c>
      <c r="P1189" s="34" t="s">
        <v>1148</v>
      </c>
    </row>
    <row r="1190" spans="1:16" s="33" customFormat="1">
      <c r="A1190" s="32">
        <v>38584</v>
      </c>
      <c r="B1190" s="33" t="s">
        <v>1228</v>
      </c>
      <c r="C1190" s="33" t="s">
        <v>1231</v>
      </c>
      <c r="D1190" s="34">
        <v>1</v>
      </c>
      <c r="E1190" s="37">
        <v>55</v>
      </c>
      <c r="F1190" s="33" t="s">
        <v>976</v>
      </c>
      <c r="G1190" s="33" t="s">
        <v>1320</v>
      </c>
      <c r="H1190" s="34" t="s">
        <v>1385</v>
      </c>
      <c r="J1190" s="33" t="s">
        <v>1387</v>
      </c>
      <c r="L1190" s="33" t="s">
        <v>1052</v>
      </c>
      <c r="M1190" s="33" t="s">
        <v>877</v>
      </c>
      <c r="N1190" s="33">
        <v>1</v>
      </c>
      <c r="O1190" s="35">
        <v>0.12</v>
      </c>
      <c r="P1190" s="34" t="s">
        <v>1149</v>
      </c>
    </row>
    <row r="1191" spans="1:16" s="33" customFormat="1">
      <c r="A1191" s="32">
        <v>38584</v>
      </c>
      <c r="B1191" s="33" t="s">
        <v>1228</v>
      </c>
      <c r="C1191" s="33" t="s">
        <v>1231</v>
      </c>
      <c r="D1191" s="34">
        <v>2</v>
      </c>
      <c r="E1191" s="37">
        <v>56</v>
      </c>
      <c r="F1191" s="33" t="s">
        <v>1188</v>
      </c>
      <c r="G1191" s="33" t="s">
        <v>1320</v>
      </c>
      <c r="H1191" s="34" t="s">
        <v>1385</v>
      </c>
      <c r="J1191" s="33" t="s">
        <v>1387</v>
      </c>
      <c r="L1191" s="33" t="s">
        <v>1052</v>
      </c>
      <c r="M1191" s="33" t="s">
        <v>877</v>
      </c>
      <c r="N1191" s="33">
        <v>5</v>
      </c>
      <c r="O1191" s="35">
        <v>0.09</v>
      </c>
      <c r="P1191" s="34" t="s">
        <v>1149</v>
      </c>
    </row>
    <row r="1192" spans="1:16" s="33" customFormat="1">
      <c r="A1192" s="32">
        <v>38581</v>
      </c>
      <c r="B1192" s="33" t="s">
        <v>1228</v>
      </c>
      <c r="C1192" s="33" t="s">
        <v>1232</v>
      </c>
      <c r="D1192" s="34">
        <v>4</v>
      </c>
      <c r="E1192" s="37">
        <v>69</v>
      </c>
      <c r="F1192" s="33" t="s">
        <v>1222</v>
      </c>
      <c r="G1192" s="34" t="s">
        <v>1336</v>
      </c>
      <c r="H1192" s="33" t="s">
        <v>1465</v>
      </c>
      <c r="I1192" s="33" t="s">
        <v>1466</v>
      </c>
      <c r="J1192" s="33" t="s">
        <v>1557</v>
      </c>
      <c r="L1192" s="33" t="s">
        <v>1052</v>
      </c>
      <c r="M1192" s="33" t="s">
        <v>877</v>
      </c>
      <c r="N1192" s="33">
        <v>1</v>
      </c>
      <c r="O1192" s="35">
        <v>1.45</v>
      </c>
      <c r="P1192" s="34" t="s">
        <v>1149</v>
      </c>
    </row>
    <row r="1193" spans="1:16" s="33" customFormat="1">
      <c r="A1193" s="32">
        <v>38581</v>
      </c>
      <c r="B1193" s="33" t="s">
        <v>1228</v>
      </c>
      <c r="C1193" s="33" t="s">
        <v>1232</v>
      </c>
      <c r="D1193" s="34">
        <v>5</v>
      </c>
      <c r="E1193" s="37">
        <v>70</v>
      </c>
      <c r="F1193" s="33" t="s">
        <v>1217</v>
      </c>
      <c r="G1193" s="33" t="s">
        <v>1336</v>
      </c>
      <c r="H1193" s="33" t="s">
        <v>1465</v>
      </c>
      <c r="I1193" s="33" t="s">
        <v>1466</v>
      </c>
      <c r="J1193" s="33" t="s">
        <v>1557</v>
      </c>
      <c r="L1193" s="33" t="s">
        <v>1052</v>
      </c>
      <c r="M1193" s="33" t="s">
        <v>877</v>
      </c>
      <c r="N1193" s="33">
        <v>1</v>
      </c>
      <c r="O1193" s="35">
        <v>0.05</v>
      </c>
      <c r="P1193" s="34" t="s">
        <v>1149</v>
      </c>
    </row>
    <row r="1194" spans="1:16" s="33" customFormat="1">
      <c r="A1194" s="32">
        <v>38536</v>
      </c>
      <c r="B1194" s="33" t="s">
        <v>1224</v>
      </c>
      <c r="C1194" s="33" t="s">
        <v>1225</v>
      </c>
      <c r="D1194" s="34">
        <v>8</v>
      </c>
      <c r="E1194" s="37">
        <v>8</v>
      </c>
      <c r="F1194" s="33" t="s">
        <v>1236</v>
      </c>
      <c r="G1194" s="34" t="s">
        <v>1051</v>
      </c>
      <c r="H1194" s="34" t="s">
        <v>1555</v>
      </c>
      <c r="I1194" s="34" t="s">
        <v>1556</v>
      </c>
      <c r="J1194" s="33" t="s">
        <v>1557</v>
      </c>
      <c r="L1194" s="33" t="s">
        <v>1052</v>
      </c>
      <c r="M1194" s="33" t="s">
        <v>877</v>
      </c>
      <c r="N1194" s="33">
        <v>1</v>
      </c>
      <c r="O1194" s="35">
        <v>2.16</v>
      </c>
      <c r="P1194" s="34" t="s">
        <v>1149</v>
      </c>
    </row>
    <row r="1195" spans="1:16" s="33" customFormat="1">
      <c r="A1195" s="32">
        <v>38532</v>
      </c>
      <c r="B1195" s="33" t="s">
        <v>1224</v>
      </c>
      <c r="C1195" s="33" t="s">
        <v>1226</v>
      </c>
      <c r="D1195" s="34">
        <v>1</v>
      </c>
      <c r="E1195" s="37">
        <v>13</v>
      </c>
      <c r="F1195" s="33" t="s">
        <v>888</v>
      </c>
      <c r="G1195" s="33" t="s">
        <v>1104</v>
      </c>
      <c r="H1195" s="33" t="s">
        <v>1555</v>
      </c>
      <c r="I1195" s="33" t="s">
        <v>1556</v>
      </c>
      <c r="J1195" s="33" t="s">
        <v>1557</v>
      </c>
      <c r="L1195" s="34" t="s">
        <v>1052</v>
      </c>
      <c r="M1195" s="33" t="s">
        <v>877</v>
      </c>
      <c r="N1195" s="33">
        <v>1</v>
      </c>
      <c r="O1195" s="35">
        <v>5.45E-2</v>
      </c>
      <c r="P1195" s="34" t="s">
        <v>1148</v>
      </c>
    </row>
    <row r="1196" spans="1:16" s="33" customFormat="1">
      <c r="A1196" s="32">
        <v>38534</v>
      </c>
      <c r="B1196" s="33" t="s">
        <v>1224</v>
      </c>
      <c r="C1196" s="33" t="s">
        <v>1227</v>
      </c>
      <c r="D1196" s="34">
        <v>2</v>
      </c>
      <c r="E1196" s="37">
        <v>32</v>
      </c>
      <c r="F1196" s="33" t="s">
        <v>1074</v>
      </c>
      <c r="G1196" s="33" t="s">
        <v>1104</v>
      </c>
      <c r="H1196" s="33" t="s">
        <v>1555</v>
      </c>
      <c r="I1196" s="33" t="s">
        <v>1556</v>
      </c>
      <c r="J1196" s="33" t="s">
        <v>1557</v>
      </c>
      <c r="L1196" s="34" t="s">
        <v>1052</v>
      </c>
      <c r="M1196" s="33" t="s">
        <v>877</v>
      </c>
      <c r="N1196" s="33">
        <v>2</v>
      </c>
      <c r="O1196" s="35">
        <v>4.1000000000000003E-3</v>
      </c>
      <c r="P1196" s="34" t="s">
        <v>1148</v>
      </c>
    </row>
    <row r="1197" spans="1:16" s="33" customFormat="1">
      <c r="A1197" s="32">
        <v>38534</v>
      </c>
      <c r="B1197" s="33" t="s">
        <v>1224</v>
      </c>
      <c r="C1197" s="33" t="s">
        <v>1227</v>
      </c>
      <c r="D1197" s="34">
        <v>9</v>
      </c>
      <c r="E1197" s="37">
        <v>39</v>
      </c>
      <c r="F1197" s="33" t="s">
        <v>1134</v>
      </c>
      <c r="G1197" s="33" t="s">
        <v>1104</v>
      </c>
      <c r="H1197" s="33" t="s">
        <v>1555</v>
      </c>
      <c r="I1197" s="33" t="s">
        <v>1556</v>
      </c>
      <c r="J1197" s="33" t="s">
        <v>1557</v>
      </c>
      <c r="L1197" s="34" t="s">
        <v>1052</v>
      </c>
      <c r="M1197" s="33" t="s">
        <v>877</v>
      </c>
      <c r="N1197" s="33">
        <v>3</v>
      </c>
      <c r="O1197" s="35">
        <v>2.7000000000000001E-3</v>
      </c>
      <c r="P1197" s="34" t="s">
        <v>1148</v>
      </c>
    </row>
    <row r="1198" spans="1:16" s="33" customFormat="1">
      <c r="A1198" s="32">
        <v>38584</v>
      </c>
      <c r="B1198" s="33" t="s">
        <v>1228</v>
      </c>
      <c r="C1198" s="33" t="s">
        <v>1231</v>
      </c>
      <c r="D1198" s="34">
        <v>1</v>
      </c>
      <c r="E1198" s="37">
        <v>55</v>
      </c>
      <c r="F1198" s="33" t="s">
        <v>976</v>
      </c>
      <c r="G1198" s="33" t="s">
        <v>1104</v>
      </c>
      <c r="H1198" s="33" t="s">
        <v>1555</v>
      </c>
      <c r="I1198" s="33" t="s">
        <v>1556</v>
      </c>
      <c r="J1198" s="33" t="s">
        <v>1557</v>
      </c>
      <c r="L1198" s="34" t="s">
        <v>1052</v>
      </c>
      <c r="M1198" s="33" t="s">
        <v>877</v>
      </c>
      <c r="N1198" s="33">
        <v>1</v>
      </c>
      <c r="O1198" s="35">
        <v>4.5699999999999998E-2</v>
      </c>
      <c r="P1198" s="34" t="s">
        <v>1148</v>
      </c>
    </row>
    <row r="1199" spans="1:16" s="33" customFormat="1">
      <c r="A1199" s="32">
        <v>38584</v>
      </c>
      <c r="B1199" s="33" t="s">
        <v>1228</v>
      </c>
      <c r="C1199" s="33" t="s">
        <v>1231</v>
      </c>
      <c r="D1199" s="34">
        <v>3</v>
      </c>
      <c r="E1199" s="37">
        <v>57</v>
      </c>
      <c r="F1199" s="33" t="s">
        <v>1182</v>
      </c>
      <c r="G1199" s="33" t="s">
        <v>1104</v>
      </c>
      <c r="H1199" s="33" t="s">
        <v>1555</v>
      </c>
      <c r="I1199" s="33" t="s">
        <v>1556</v>
      </c>
      <c r="J1199" s="33" t="s">
        <v>1557</v>
      </c>
      <c r="L1199" s="34" t="s">
        <v>1052</v>
      </c>
      <c r="M1199" s="33" t="s">
        <v>877</v>
      </c>
      <c r="N1199" s="33">
        <v>1</v>
      </c>
      <c r="O1199" s="35">
        <v>9.8199999999999996E-2</v>
      </c>
      <c r="P1199" s="34" t="s">
        <v>1148</v>
      </c>
    </row>
    <row r="1200" spans="1:16" s="33" customFormat="1">
      <c r="A1200" s="32">
        <v>38583</v>
      </c>
      <c r="B1200" s="33" t="s">
        <v>1228</v>
      </c>
      <c r="C1200" s="33" t="s">
        <v>1232</v>
      </c>
      <c r="D1200" s="34">
        <v>13</v>
      </c>
      <c r="E1200" s="37">
        <v>78</v>
      </c>
      <c r="F1200" s="33" t="s">
        <v>1235</v>
      </c>
      <c r="G1200" s="33" t="s">
        <v>1213</v>
      </c>
      <c r="H1200" s="33" t="s">
        <v>1555</v>
      </c>
      <c r="I1200" s="33" t="s">
        <v>1556</v>
      </c>
      <c r="J1200" s="33" t="s">
        <v>1557</v>
      </c>
      <c r="L1200" s="34" t="s">
        <v>1052</v>
      </c>
      <c r="M1200" s="33" t="s">
        <v>877</v>
      </c>
      <c r="N1200" s="33">
        <v>1</v>
      </c>
      <c r="O1200" s="35">
        <v>7.0000000000000001E-3</v>
      </c>
      <c r="P1200" s="34" t="s">
        <v>1148</v>
      </c>
    </row>
    <row r="1201" spans="1:16" s="33" customFormat="1">
      <c r="A1201" s="32">
        <v>38535</v>
      </c>
      <c r="B1201" s="33" t="s">
        <v>1224</v>
      </c>
      <c r="C1201" s="33" t="s">
        <v>1225</v>
      </c>
      <c r="D1201" s="34">
        <v>1</v>
      </c>
      <c r="E1201" s="37">
        <v>1</v>
      </c>
      <c r="F1201" s="33" t="s">
        <v>888</v>
      </c>
      <c r="G1201" s="33" t="s">
        <v>1033</v>
      </c>
      <c r="H1201" s="33" t="s">
        <v>966</v>
      </c>
      <c r="J1201" s="33" t="s">
        <v>1428</v>
      </c>
      <c r="L1201" s="34" t="s">
        <v>1052</v>
      </c>
      <c r="M1201" s="33" t="s">
        <v>877</v>
      </c>
      <c r="N1201" s="33">
        <v>14</v>
      </c>
      <c r="O1201" s="35">
        <v>0.254</v>
      </c>
      <c r="P1201" s="34" t="s">
        <v>1148</v>
      </c>
    </row>
    <row r="1202" spans="1:16" s="33" customFormat="1">
      <c r="A1202" s="32">
        <v>38535</v>
      </c>
      <c r="B1202" s="33" t="s">
        <v>1224</v>
      </c>
      <c r="C1202" s="33" t="s">
        <v>1225</v>
      </c>
      <c r="D1202" s="34">
        <v>2</v>
      </c>
      <c r="E1202" s="37">
        <v>2</v>
      </c>
      <c r="F1202" s="33" t="s">
        <v>1074</v>
      </c>
      <c r="G1202" s="33" t="s">
        <v>1033</v>
      </c>
      <c r="H1202" s="33" t="s">
        <v>966</v>
      </c>
      <c r="J1202" s="33" t="s">
        <v>1428</v>
      </c>
      <c r="L1202" s="34" t="s">
        <v>1052</v>
      </c>
      <c r="M1202" s="33" t="s">
        <v>877</v>
      </c>
      <c r="N1202" s="33">
        <v>10</v>
      </c>
      <c r="O1202" s="35">
        <v>0.17399999999999999</v>
      </c>
      <c r="P1202" s="34" t="s">
        <v>1148</v>
      </c>
    </row>
    <row r="1203" spans="1:16" s="33" customFormat="1">
      <c r="A1203" s="32">
        <v>38535</v>
      </c>
      <c r="B1203" s="33" t="s">
        <v>1224</v>
      </c>
      <c r="C1203" s="33" t="s">
        <v>1225</v>
      </c>
      <c r="D1203" s="34">
        <v>3</v>
      </c>
      <c r="E1203" s="37">
        <v>3</v>
      </c>
      <c r="F1203" s="33" t="s">
        <v>1073</v>
      </c>
      <c r="G1203" s="33" t="s">
        <v>1033</v>
      </c>
      <c r="H1203" s="33" t="s">
        <v>966</v>
      </c>
      <c r="J1203" s="33" t="s">
        <v>1428</v>
      </c>
      <c r="L1203" s="34" t="s">
        <v>1052</v>
      </c>
      <c r="M1203" s="33" t="s">
        <v>877</v>
      </c>
      <c r="N1203" s="33">
        <v>6</v>
      </c>
      <c r="O1203" s="35">
        <v>1.7100000000000001E-2</v>
      </c>
      <c r="P1203" s="34" t="s">
        <v>1148</v>
      </c>
    </row>
    <row r="1204" spans="1:16" s="33" customFormat="1">
      <c r="A1204" s="32">
        <v>38535</v>
      </c>
      <c r="B1204" s="33" t="s">
        <v>1224</v>
      </c>
      <c r="C1204" s="33" t="s">
        <v>1225</v>
      </c>
      <c r="D1204" s="34">
        <v>4</v>
      </c>
      <c r="E1204" s="37">
        <v>4</v>
      </c>
      <c r="F1204" s="33" t="s">
        <v>845</v>
      </c>
      <c r="G1204" s="33" t="s">
        <v>1033</v>
      </c>
      <c r="H1204" s="33" t="s">
        <v>966</v>
      </c>
      <c r="J1204" s="33" t="s">
        <v>1428</v>
      </c>
      <c r="L1204" s="34" t="s">
        <v>1052</v>
      </c>
      <c r="M1204" s="33" t="s">
        <v>877</v>
      </c>
      <c r="N1204" s="33">
        <v>10</v>
      </c>
      <c r="O1204" s="35">
        <v>0.14560000000000001</v>
      </c>
      <c r="P1204" s="34" t="s">
        <v>1148</v>
      </c>
    </row>
    <row r="1205" spans="1:16" s="33" customFormat="1">
      <c r="A1205" s="32">
        <v>38535</v>
      </c>
      <c r="B1205" s="33" t="s">
        <v>1224</v>
      </c>
      <c r="C1205" s="33" t="s">
        <v>1225</v>
      </c>
      <c r="D1205" s="34">
        <v>5</v>
      </c>
      <c r="E1205" s="37">
        <v>5</v>
      </c>
      <c r="F1205" s="33" t="s">
        <v>1089</v>
      </c>
      <c r="G1205" s="33" t="s">
        <v>1033</v>
      </c>
      <c r="H1205" s="33" t="s">
        <v>966</v>
      </c>
      <c r="J1205" s="33" t="s">
        <v>1428</v>
      </c>
      <c r="L1205" s="34" t="s">
        <v>1052</v>
      </c>
      <c r="M1205" s="33" t="s">
        <v>877</v>
      </c>
      <c r="N1205" s="33">
        <v>5</v>
      </c>
      <c r="O1205" s="35">
        <v>2.98E-2</v>
      </c>
      <c r="P1205" s="34" t="s">
        <v>1148</v>
      </c>
    </row>
    <row r="1206" spans="1:16" s="33" customFormat="1">
      <c r="A1206" s="32">
        <v>38535</v>
      </c>
      <c r="B1206" s="33" t="s">
        <v>1224</v>
      </c>
      <c r="C1206" s="33" t="s">
        <v>1225</v>
      </c>
      <c r="D1206" s="34">
        <v>6</v>
      </c>
      <c r="E1206" s="37">
        <v>6</v>
      </c>
      <c r="F1206" s="33" t="s">
        <v>1091</v>
      </c>
      <c r="G1206" s="33" t="s">
        <v>1033</v>
      </c>
      <c r="H1206" s="33" t="s">
        <v>966</v>
      </c>
      <c r="J1206" s="33" t="s">
        <v>1428</v>
      </c>
      <c r="L1206" s="34" t="s">
        <v>1052</v>
      </c>
      <c r="M1206" s="33" t="s">
        <v>877</v>
      </c>
      <c r="N1206" s="33">
        <v>4</v>
      </c>
      <c r="O1206" s="35">
        <v>4.99E-2</v>
      </c>
      <c r="P1206" s="34" t="s">
        <v>1148</v>
      </c>
    </row>
    <row r="1207" spans="1:16" s="33" customFormat="1">
      <c r="A1207" s="32">
        <v>38532</v>
      </c>
      <c r="B1207" s="33" t="s">
        <v>1224</v>
      </c>
      <c r="C1207" s="33" t="s">
        <v>1226</v>
      </c>
      <c r="D1207" s="34">
        <v>1</v>
      </c>
      <c r="E1207" s="37">
        <v>13</v>
      </c>
      <c r="F1207" s="33" t="s">
        <v>888</v>
      </c>
      <c r="G1207" s="33" t="s">
        <v>1033</v>
      </c>
      <c r="H1207" s="33" t="s">
        <v>966</v>
      </c>
      <c r="J1207" s="33" t="s">
        <v>1428</v>
      </c>
      <c r="L1207" s="34" t="s">
        <v>1052</v>
      </c>
      <c r="M1207" s="33" t="s">
        <v>877</v>
      </c>
      <c r="N1207" s="33">
        <v>3</v>
      </c>
      <c r="O1207" s="35">
        <v>1.66E-2</v>
      </c>
      <c r="P1207" s="34" t="s">
        <v>1148</v>
      </c>
    </row>
    <row r="1208" spans="1:16" s="33" customFormat="1">
      <c r="A1208" s="32">
        <v>38532</v>
      </c>
      <c r="B1208" s="33" t="s">
        <v>1224</v>
      </c>
      <c r="C1208" s="33" t="s">
        <v>1226</v>
      </c>
      <c r="D1208" s="34">
        <v>2</v>
      </c>
      <c r="E1208" s="37">
        <v>14</v>
      </c>
      <c r="F1208" s="33" t="s">
        <v>1074</v>
      </c>
      <c r="G1208" s="33" t="s">
        <v>1033</v>
      </c>
      <c r="H1208" s="33" t="s">
        <v>966</v>
      </c>
      <c r="J1208" s="33" t="s">
        <v>1428</v>
      </c>
      <c r="L1208" s="34" t="s">
        <v>1052</v>
      </c>
      <c r="M1208" s="33" t="s">
        <v>877</v>
      </c>
      <c r="N1208" s="33">
        <v>12</v>
      </c>
      <c r="O1208" s="35">
        <v>3.3000000000000002E-2</v>
      </c>
      <c r="P1208" s="34" t="s">
        <v>1148</v>
      </c>
    </row>
    <row r="1209" spans="1:16" s="33" customFormat="1">
      <c r="A1209" s="32">
        <v>38533</v>
      </c>
      <c r="B1209" s="33" t="s">
        <v>1224</v>
      </c>
      <c r="C1209" s="33" t="s">
        <v>1226</v>
      </c>
      <c r="D1209" s="34">
        <v>4</v>
      </c>
      <c r="E1209" s="37">
        <v>16</v>
      </c>
      <c r="F1209" s="33" t="s">
        <v>845</v>
      </c>
      <c r="G1209" s="33" t="s">
        <v>1033</v>
      </c>
      <c r="H1209" s="33" t="s">
        <v>966</v>
      </c>
      <c r="J1209" s="33" t="s">
        <v>1428</v>
      </c>
      <c r="L1209" s="34" t="s">
        <v>1052</v>
      </c>
      <c r="M1209" s="33" t="s">
        <v>877</v>
      </c>
      <c r="N1209" s="33">
        <v>7</v>
      </c>
      <c r="O1209" s="35">
        <v>0.26450000000000001</v>
      </c>
      <c r="P1209" s="34" t="s">
        <v>1148</v>
      </c>
    </row>
    <row r="1210" spans="1:16" s="33" customFormat="1">
      <c r="A1210" s="32">
        <v>38533</v>
      </c>
      <c r="B1210" s="33" t="s">
        <v>1224</v>
      </c>
      <c r="C1210" s="33" t="s">
        <v>1226</v>
      </c>
      <c r="D1210" s="34">
        <v>5</v>
      </c>
      <c r="E1210" s="37">
        <v>17</v>
      </c>
      <c r="F1210" s="33" t="s">
        <v>1089</v>
      </c>
      <c r="G1210" s="33" t="s">
        <v>1033</v>
      </c>
      <c r="H1210" s="33" t="s">
        <v>966</v>
      </c>
      <c r="J1210" s="33" t="s">
        <v>1428</v>
      </c>
      <c r="L1210" s="34" t="s">
        <v>1052</v>
      </c>
      <c r="M1210" s="33" t="s">
        <v>877</v>
      </c>
      <c r="N1210" s="33">
        <v>1</v>
      </c>
      <c r="O1210" s="35">
        <v>9.7000000000000003E-3</v>
      </c>
      <c r="P1210" s="34" t="s">
        <v>1148</v>
      </c>
    </row>
    <row r="1211" spans="1:16" s="33" customFormat="1">
      <c r="A1211" s="32">
        <v>38533</v>
      </c>
      <c r="B1211" s="33" t="s">
        <v>1224</v>
      </c>
      <c r="C1211" s="33" t="s">
        <v>1226</v>
      </c>
      <c r="D1211" s="34">
        <v>6</v>
      </c>
      <c r="E1211" s="37">
        <v>18</v>
      </c>
      <c r="F1211" s="33" t="s">
        <v>1091</v>
      </c>
      <c r="G1211" s="33" t="s">
        <v>1033</v>
      </c>
      <c r="H1211" s="33" t="s">
        <v>966</v>
      </c>
      <c r="J1211" s="33" t="s">
        <v>1428</v>
      </c>
      <c r="L1211" s="34" t="s">
        <v>1052</v>
      </c>
      <c r="M1211" s="33" t="s">
        <v>877</v>
      </c>
      <c r="N1211" s="33">
        <v>4</v>
      </c>
      <c r="O1211" s="35">
        <v>3.2300000000000002E-2</v>
      </c>
      <c r="P1211" s="34" t="s">
        <v>1148</v>
      </c>
    </row>
    <row r="1212" spans="1:16" s="33" customFormat="1">
      <c r="A1212" s="32">
        <v>38533</v>
      </c>
      <c r="B1212" s="33" t="s">
        <v>1224</v>
      </c>
      <c r="C1212" s="33" t="s">
        <v>1226</v>
      </c>
      <c r="D1212" s="34">
        <v>7</v>
      </c>
      <c r="E1212" s="37">
        <v>19</v>
      </c>
      <c r="F1212" s="33" t="s">
        <v>1116</v>
      </c>
      <c r="G1212" s="33" t="s">
        <v>1033</v>
      </c>
      <c r="H1212" s="33" t="s">
        <v>966</v>
      </c>
      <c r="J1212" s="33" t="s">
        <v>1428</v>
      </c>
      <c r="L1212" s="34" t="s">
        <v>1052</v>
      </c>
      <c r="M1212" s="33" t="s">
        <v>877</v>
      </c>
      <c r="N1212" s="33">
        <v>3</v>
      </c>
      <c r="O1212" s="35">
        <v>0.15629999999999999</v>
      </c>
      <c r="P1212" s="34" t="s">
        <v>1148</v>
      </c>
    </row>
    <row r="1213" spans="1:16" s="33" customFormat="1">
      <c r="A1213" s="32">
        <v>38534</v>
      </c>
      <c r="B1213" s="33" t="s">
        <v>1224</v>
      </c>
      <c r="C1213" s="33" t="s">
        <v>1227</v>
      </c>
      <c r="D1213" s="34">
        <v>1</v>
      </c>
      <c r="E1213" s="37">
        <v>31</v>
      </c>
      <c r="F1213" s="33" t="s">
        <v>888</v>
      </c>
      <c r="G1213" s="33" t="s">
        <v>1033</v>
      </c>
      <c r="H1213" s="33" t="s">
        <v>966</v>
      </c>
      <c r="J1213" s="33" t="s">
        <v>1428</v>
      </c>
      <c r="L1213" s="34" t="s">
        <v>1052</v>
      </c>
      <c r="M1213" s="33" t="s">
        <v>877</v>
      </c>
      <c r="N1213" s="33">
        <v>1</v>
      </c>
      <c r="O1213" s="35">
        <v>9.1000000000000004E-3</v>
      </c>
      <c r="P1213" s="34" t="s">
        <v>1148</v>
      </c>
    </row>
    <row r="1214" spans="1:16" s="33" customFormat="1">
      <c r="A1214" s="32">
        <v>38534</v>
      </c>
      <c r="B1214" s="33" t="s">
        <v>1224</v>
      </c>
      <c r="C1214" s="33" t="s">
        <v>1227</v>
      </c>
      <c r="D1214" s="34">
        <v>2</v>
      </c>
      <c r="E1214" s="37">
        <v>32</v>
      </c>
      <c r="F1214" s="33" t="s">
        <v>1074</v>
      </c>
      <c r="G1214" s="33" t="s">
        <v>1033</v>
      </c>
      <c r="H1214" s="33" t="s">
        <v>966</v>
      </c>
      <c r="J1214" s="33" t="s">
        <v>1428</v>
      </c>
      <c r="L1214" s="34" t="s">
        <v>1052</v>
      </c>
      <c r="M1214" s="33" t="s">
        <v>877</v>
      </c>
      <c r="N1214" s="33">
        <v>2</v>
      </c>
      <c r="O1214" s="35">
        <v>0.1235</v>
      </c>
      <c r="P1214" s="34" t="s">
        <v>1148</v>
      </c>
    </row>
    <row r="1215" spans="1:16" s="33" customFormat="1">
      <c r="A1215" s="32">
        <v>38534</v>
      </c>
      <c r="B1215" s="33" t="s">
        <v>1224</v>
      </c>
      <c r="C1215" s="33" t="s">
        <v>1227</v>
      </c>
      <c r="D1215" s="34">
        <v>9</v>
      </c>
      <c r="E1215" s="37">
        <v>39</v>
      </c>
      <c r="F1215" s="33" t="s">
        <v>1134</v>
      </c>
      <c r="G1215" s="33" t="s">
        <v>1131</v>
      </c>
      <c r="H1215" s="33" t="s">
        <v>966</v>
      </c>
      <c r="J1215" s="33" t="s">
        <v>1428</v>
      </c>
      <c r="L1215" s="34" t="s">
        <v>1052</v>
      </c>
      <c r="M1215" s="33" t="s">
        <v>877</v>
      </c>
      <c r="N1215" s="33">
        <v>1</v>
      </c>
      <c r="O1215" s="35">
        <v>1.72E-2</v>
      </c>
      <c r="P1215" s="34" t="s">
        <v>1148</v>
      </c>
    </row>
    <row r="1216" spans="1:16" s="33" customFormat="1">
      <c r="A1216" s="32">
        <v>38534</v>
      </c>
      <c r="B1216" s="33" t="s">
        <v>1224</v>
      </c>
      <c r="C1216" s="33" t="s">
        <v>1227</v>
      </c>
      <c r="D1216" s="34">
        <v>10</v>
      </c>
      <c r="E1216" s="37">
        <v>40</v>
      </c>
      <c r="F1216" s="33" t="s">
        <v>1138</v>
      </c>
      <c r="G1216" s="33" t="s">
        <v>1137</v>
      </c>
      <c r="H1216" s="33" t="s">
        <v>966</v>
      </c>
      <c r="J1216" s="33" t="s">
        <v>1428</v>
      </c>
      <c r="L1216" s="34" t="s">
        <v>1052</v>
      </c>
      <c r="M1216" s="33" t="s">
        <v>877</v>
      </c>
      <c r="N1216" s="33">
        <v>1</v>
      </c>
      <c r="O1216" s="35">
        <v>2.3E-3</v>
      </c>
      <c r="P1216" s="34" t="s">
        <v>1148</v>
      </c>
    </row>
    <row r="1217" spans="1:16" s="33" customFormat="1">
      <c r="A1217" s="32">
        <v>38534</v>
      </c>
      <c r="B1217" s="33" t="s">
        <v>1224</v>
      </c>
      <c r="C1217" s="33" t="s">
        <v>1227</v>
      </c>
      <c r="D1217" s="34">
        <v>12</v>
      </c>
      <c r="E1217" s="37">
        <v>42</v>
      </c>
      <c r="F1217" s="33" t="s">
        <v>951</v>
      </c>
      <c r="G1217" s="33" t="s">
        <v>1033</v>
      </c>
      <c r="H1217" s="33" t="s">
        <v>966</v>
      </c>
      <c r="J1217" s="33" t="s">
        <v>1428</v>
      </c>
      <c r="L1217" s="34" t="s">
        <v>1052</v>
      </c>
      <c r="M1217" s="33" t="s">
        <v>877</v>
      </c>
      <c r="N1217" s="33">
        <v>8</v>
      </c>
      <c r="O1217" s="35">
        <v>0.34050000000000002</v>
      </c>
      <c r="P1217" s="34" t="s">
        <v>1148</v>
      </c>
    </row>
    <row r="1218" spans="1:16" s="33" customFormat="1">
      <c r="A1218" s="32">
        <v>38534</v>
      </c>
      <c r="B1218" s="33" t="s">
        <v>1224</v>
      </c>
      <c r="C1218" s="33" t="s">
        <v>1227</v>
      </c>
      <c r="D1218" s="34">
        <v>13</v>
      </c>
      <c r="E1218" s="37">
        <v>43</v>
      </c>
      <c r="F1218" s="33" t="s">
        <v>954</v>
      </c>
      <c r="G1218" s="33" t="s">
        <v>1033</v>
      </c>
      <c r="H1218" s="33" t="s">
        <v>966</v>
      </c>
      <c r="J1218" s="33" t="s">
        <v>1428</v>
      </c>
      <c r="L1218" s="34" t="s">
        <v>1052</v>
      </c>
      <c r="M1218" s="33" t="s">
        <v>877</v>
      </c>
      <c r="N1218" s="33">
        <v>4</v>
      </c>
      <c r="O1218" s="35">
        <v>1.6E-2</v>
      </c>
      <c r="P1218" s="34" t="s">
        <v>1148</v>
      </c>
    </row>
    <row r="1219" spans="1:16" s="33" customFormat="1">
      <c r="A1219" s="32">
        <v>38583</v>
      </c>
      <c r="B1219" s="33" t="s">
        <v>1228</v>
      </c>
      <c r="C1219" s="33" t="s">
        <v>1229</v>
      </c>
      <c r="D1219" s="34">
        <v>2</v>
      </c>
      <c r="E1219" s="37">
        <v>47</v>
      </c>
      <c r="F1219" s="33" t="s">
        <v>1230</v>
      </c>
      <c r="G1219" s="33" t="s">
        <v>1033</v>
      </c>
      <c r="H1219" s="33" t="s">
        <v>966</v>
      </c>
      <c r="J1219" s="33" t="s">
        <v>1428</v>
      </c>
      <c r="L1219" s="34" t="s">
        <v>1052</v>
      </c>
      <c r="M1219" s="33" t="s">
        <v>877</v>
      </c>
      <c r="N1219" s="33">
        <v>1</v>
      </c>
      <c r="O1219" s="35">
        <v>0</v>
      </c>
      <c r="P1219" s="34" t="s">
        <v>1148</v>
      </c>
    </row>
    <row r="1220" spans="1:16" s="33" customFormat="1">
      <c r="A1220" s="32">
        <v>38585</v>
      </c>
      <c r="B1220" s="33" t="s">
        <v>1228</v>
      </c>
      <c r="C1220" s="33" t="s">
        <v>1229</v>
      </c>
      <c r="D1220" s="34">
        <v>5</v>
      </c>
      <c r="E1220" s="37">
        <v>50</v>
      </c>
      <c r="F1220" s="33" t="s">
        <v>1200</v>
      </c>
      <c r="G1220" s="33" t="s">
        <v>1033</v>
      </c>
      <c r="H1220" s="33" t="s">
        <v>966</v>
      </c>
      <c r="J1220" s="33" t="s">
        <v>1428</v>
      </c>
      <c r="L1220" s="34" t="s">
        <v>1052</v>
      </c>
      <c r="M1220" s="33" t="s">
        <v>877</v>
      </c>
      <c r="N1220" s="33">
        <v>2</v>
      </c>
      <c r="O1220" s="35">
        <v>0</v>
      </c>
      <c r="P1220" s="34" t="s">
        <v>1148</v>
      </c>
    </row>
    <row r="1221" spans="1:16" s="33" customFormat="1">
      <c r="A1221" s="32">
        <v>38585</v>
      </c>
      <c r="B1221" s="33" t="s">
        <v>1228</v>
      </c>
      <c r="C1221" s="33" t="s">
        <v>1229</v>
      </c>
      <c r="D1221" s="34">
        <v>6</v>
      </c>
      <c r="E1221" s="37">
        <v>51</v>
      </c>
      <c r="F1221" s="33" t="s">
        <v>1194</v>
      </c>
      <c r="G1221" s="33" t="s">
        <v>1033</v>
      </c>
      <c r="H1221" s="33" t="s">
        <v>966</v>
      </c>
      <c r="J1221" s="33" t="s">
        <v>1428</v>
      </c>
      <c r="L1221" s="34" t="s">
        <v>1052</v>
      </c>
      <c r="M1221" s="33" t="s">
        <v>877</v>
      </c>
      <c r="N1221" s="33">
        <v>3</v>
      </c>
      <c r="O1221" s="35">
        <v>1.6100000000000225E-2</v>
      </c>
      <c r="P1221" s="34" t="s">
        <v>1148</v>
      </c>
    </row>
    <row r="1222" spans="1:16" s="33" customFormat="1">
      <c r="A1222" s="32">
        <v>38585</v>
      </c>
      <c r="B1222" s="33" t="s">
        <v>1228</v>
      </c>
      <c r="C1222" s="33" t="s">
        <v>1229</v>
      </c>
      <c r="D1222" s="34">
        <v>8</v>
      </c>
      <c r="E1222" s="37">
        <v>53</v>
      </c>
      <c r="F1222" s="33" t="s">
        <v>1202</v>
      </c>
      <c r="G1222" s="33" t="s">
        <v>1033</v>
      </c>
      <c r="H1222" s="33" t="s">
        <v>966</v>
      </c>
      <c r="J1222" s="33" t="s">
        <v>1428</v>
      </c>
      <c r="L1222" s="34" t="s">
        <v>1052</v>
      </c>
      <c r="M1222" s="33" t="s">
        <v>877</v>
      </c>
      <c r="N1222" s="33">
        <v>1</v>
      </c>
      <c r="O1222" s="35">
        <v>7.9999999999991189E-4</v>
      </c>
      <c r="P1222" s="34" t="s">
        <v>1148</v>
      </c>
    </row>
    <row r="1223" spans="1:16" s="33" customFormat="1">
      <c r="A1223" s="32">
        <v>38585</v>
      </c>
      <c r="B1223" s="33" t="s">
        <v>1228</v>
      </c>
      <c r="C1223" s="33" t="s">
        <v>1229</v>
      </c>
      <c r="D1223" s="34">
        <v>9</v>
      </c>
      <c r="E1223" s="37">
        <v>54</v>
      </c>
      <c r="F1223" s="33" t="s">
        <v>1207</v>
      </c>
      <c r="G1223" s="33" t="s">
        <v>1033</v>
      </c>
      <c r="H1223" s="33" t="s">
        <v>966</v>
      </c>
      <c r="J1223" s="33" t="s">
        <v>1428</v>
      </c>
      <c r="L1223" s="34" t="s">
        <v>1052</v>
      </c>
      <c r="M1223" s="33" t="s">
        <v>877</v>
      </c>
      <c r="N1223" s="33">
        <v>1</v>
      </c>
      <c r="O1223" s="35">
        <v>0</v>
      </c>
      <c r="P1223" s="34" t="s">
        <v>1148</v>
      </c>
    </row>
    <row r="1224" spans="1:16" s="33" customFormat="1">
      <c r="A1224" s="32">
        <v>38584</v>
      </c>
      <c r="B1224" s="33" t="s">
        <v>1228</v>
      </c>
      <c r="C1224" s="33" t="s">
        <v>1231</v>
      </c>
      <c r="D1224" s="34">
        <v>1</v>
      </c>
      <c r="E1224" s="37">
        <v>55</v>
      </c>
      <c r="F1224" s="33" t="s">
        <v>976</v>
      </c>
      <c r="G1224" s="33" t="s">
        <v>966</v>
      </c>
      <c r="H1224" s="33" t="s">
        <v>966</v>
      </c>
      <c r="J1224" s="33" t="s">
        <v>1428</v>
      </c>
      <c r="L1224" s="34" t="s">
        <v>1052</v>
      </c>
      <c r="M1224" s="33" t="s">
        <v>877</v>
      </c>
      <c r="N1224" s="33">
        <v>1</v>
      </c>
      <c r="O1224" s="35">
        <v>0</v>
      </c>
      <c r="P1224" s="34" t="s">
        <v>1148</v>
      </c>
    </row>
    <row r="1225" spans="1:16" s="33" customFormat="1">
      <c r="A1225" s="32">
        <v>38584</v>
      </c>
      <c r="B1225" s="33" t="s">
        <v>1228</v>
      </c>
      <c r="C1225" s="33" t="s">
        <v>1231</v>
      </c>
      <c r="D1225" s="34">
        <v>2</v>
      </c>
      <c r="E1225" s="37">
        <v>56</v>
      </c>
      <c r="F1225" s="33" t="s">
        <v>1188</v>
      </c>
      <c r="G1225" s="33" t="s">
        <v>1033</v>
      </c>
      <c r="H1225" s="33" t="s">
        <v>966</v>
      </c>
      <c r="J1225" s="33" t="s">
        <v>1428</v>
      </c>
      <c r="L1225" s="34" t="s">
        <v>1052</v>
      </c>
      <c r="M1225" s="33" t="s">
        <v>877</v>
      </c>
      <c r="N1225" s="33">
        <v>3</v>
      </c>
      <c r="O1225" s="35">
        <v>8.0999999999999996E-3</v>
      </c>
      <c r="P1225" s="34" t="s">
        <v>1148</v>
      </c>
    </row>
    <row r="1226" spans="1:16" s="33" customFormat="1">
      <c r="A1226" s="32">
        <v>38586</v>
      </c>
      <c r="B1226" s="33" t="s">
        <v>1228</v>
      </c>
      <c r="C1226" s="33" t="s">
        <v>1231</v>
      </c>
      <c r="D1226" s="34">
        <v>9</v>
      </c>
      <c r="E1226" s="37">
        <v>63</v>
      </c>
      <c r="F1226" s="33" t="s">
        <v>1181</v>
      </c>
      <c r="G1226" s="33" t="s">
        <v>1033</v>
      </c>
      <c r="H1226" s="33" t="s">
        <v>966</v>
      </c>
      <c r="J1226" s="33" t="s">
        <v>1428</v>
      </c>
      <c r="L1226" s="34" t="s">
        <v>1052</v>
      </c>
      <c r="M1226" s="33" t="s">
        <v>877</v>
      </c>
      <c r="N1226" s="33">
        <v>3</v>
      </c>
      <c r="O1226" s="35">
        <v>1.0699999999999999E-2</v>
      </c>
      <c r="P1226" s="34" t="s">
        <v>1148</v>
      </c>
    </row>
    <row r="1227" spans="1:16" s="33" customFormat="1">
      <c r="A1227" s="32">
        <v>38581</v>
      </c>
      <c r="B1227" s="33" t="s">
        <v>1228</v>
      </c>
      <c r="C1227" s="33" t="s">
        <v>1232</v>
      </c>
      <c r="D1227" s="34">
        <v>4</v>
      </c>
      <c r="E1227" s="37">
        <v>69</v>
      </c>
      <c r="F1227" s="33" t="s">
        <v>1222</v>
      </c>
      <c r="G1227" s="33" t="s">
        <v>1033</v>
      </c>
      <c r="H1227" s="33" t="s">
        <v>966</v>
      </c>
      <c r="J1227" s="33" t="s">
        <v>1428</v>
      </c>
      <c r="L1227" s="34" t="s">
        <v>1052</v>
      </c>
      <c r="M1227" s="33" t="s">
        <v>877</v>
      </c>
      <c r="N1227" s="33">
        <v>4</v>
      </c>
      <c r="O1227" s="35">
        <v>8.3000000000000004E-2</v>
      </c>
      <c r="P1227" s="34" t="s">
        <v>1148</v>
      </c>
    </row>
    <row r="1228" spans="1:16" s="33" customFormat="1">
      <c r="A1228" s="32">
        <v>38581</v>
      </c>
      <c r="B1228" s="33" t="s">
        <v>1228</v>
      </c>
      <c r="C1228" s="33" t="s">
        <v>1232</v>
      </c>
      <c r="D1228" s="34">
        <v>6</v>
      </c>
      <c r="E1228" s="37">
        <v>71</v>
      </c>
      <c r="F1228" s="33" t="s">
        <v>1220</v>
      </c>
      <c r="G1228" s="33" t="s">
        <v>1033</v>
      </c>
      <c r="H1228" s="33" t="s">
        <v>966</v>
      </c>
      <c r="J1228" s="33" t="s">
        <v>1428</v>
      </c>
      <c r="L1228" s="34" t="s">
        <v>1052</v>
      </c>
      <c r="M1228" s="33" t="s">
        <v>877</v>
      </c>
      <c r="N1228" s="33">
        <v>3</v>
      </c>
      <c r="O1228" s="35">
        <v>0.11169999999999999</v>
      </c>
      <c r="P1228" s="34" t="s">
        <v>1148</v>
      </c>
    </row>
    <row r="1229" spans="1:16" s="33" customFormat="1">
      <c r="A1229" s="32">
        <v>38583</v>
      </c>
      <c r="B1229" s="33" t="s">
        <v>1228</v>
      </c>
      <c r="C1229" s="33" t="s">
        <v>1232</v>
      </c>
      <c r="D1229" s="34">
        <v>11</v>
      </c>
      <c r="E1229" s="37">
        <v>76</v>
      </c>
      <c r="F1229" s="33" t="s">
        <v>1233</v>
      </c>
      <c r="G1229" s="33" t="s">
        <v>1033</v>
      </c>
      <c r="H1229" s="33" t="s">
        <v>966</v>
      </c>
      <c r="J1229" s="33" t="s">
        <v>1428</v>
      </c>
      <c r="L1229" s="34" t="s">
        <v>1052</v>
      </c>
      <c r="M1229" s="33" t="s">
        <v>877</v>
      </c>
      <c r="N1229" s="33">
        <v>7</v>
      </c>
      <c r="O1229" s="35">
        <v>4.2700000000000002E-2</v>
      </c>
      <c r="P1229" s="34" t="s">
        <v>1148</v>
      </c>
    </row>
    <row r="1230" spans="1:16" s="33" customFormat="1">
      <c r="A1230" s="32">
        <v>38583</v>
      </c>
      <c r="B1230" s="33" t="s">
        <v>1228</v>
      </c>
      <c r="C1230" s="33" t="s">
        <v>1232</v>
      </c>
      <c r="D1230" s="34">
        <v>12</v>
      </c>
      <c r="E1230" s="37">
        <v>77</v>
      </c>
      <c r="F1230" s="33" t="s">
        <v>1234</v>
      </c>
      <c r="G1230" s="33" t="s">
        <v>1033</v>
      </c>
      <c r="H1230" s="33" t="s">
        <v>966</v>
      </c>
      <c r="J1230" s="33" t="s">
        <v>1428</v>
      </c>
      <c r="L1230" s="34" t="s">
        <v>1052</v>
      </c>
      <c r="M1230" s="33" t="s">
        <v>877</v>
      </c>
      <c r="N1230" s="33">
        <v>3</v>
      </c>
      <c r="O1230" s="35">
        <v>4.5199999999999997E-2</v>
      </c>
      <c r="P1230" s="34" t="s">
        <v>1148</v>
      </c>
    </row>
    <row r="1231" spans="1:16" s="33" customFormat="1">
      <c r="A1231" s="32">
        <v>38583</v>
      </c>
      <c r="B1231" s="33" t="s">
        <v>1228</v>
      </c>
      <c r="C1231" s="33" t="s">
        <v>1232</v>
      </c>
      <c r="D1231" s="34">
        <v>13</v>
      </c>
      <c r="E1231" s="37">
        <v>78</v>
      </c>
      <c r="F1231" s="33" t="s">
        <v>1235</v>
      </c>
      <c r="G1231" s="33" t="s">
        <v>1033</v>
      </c>
      <c r="H1231" s="33" t="s">
        <v>966</v>
      </c>
      <c r="J1231" s="33" t="s">
        <v>1428</v>
      </c>
      <c r="L1231" s="34" t="s">
        <v>1052</v>
      </c>
      <c r="M1231" s="33" t="s">
        <v>877</v>
      </c>
      <c r="N1231" s="33">
        <v>5</v>
      </c>
      <c r="O1231" s="35">
        <v>1.21E-2</v>
      </c>
      <c r="P1231" s="34" t="s">
        <v>1148</v>
      </c>
    </row>
    <row r="1232" spans="1:16" s="33" customFormat="1">
      <c r="A1232" s="32">
        <v>38585</v>
      </c>
      <c r="B1232" s="33" t="s">
        <v>1228</v>
      </c>
      <c r="C1232" s="33" t="s">
        <v>1229</v>
      </c>
      <c r="D1232" s="34">
        <v>9</v>
      </c>
      <c r="E1232" s="37">
        <v>54</v>
      </c>
      <c r="F1232" s="33" t="s">
        <v>1207</v>
      </c>
      <c r="G1232" s="33" t="s">
        <v>894</v>
      </c>
      <c r="H1232" s="33" t="s">
        <v>1370</v>
      </c>
      <c r="I1232" s="33" t="s">
        <v>1371</v>
      </c>
      <c r="J1232" s="33" t="s">
        <v>1372</v>
      </c>
      <c r="L1232" s="33" t="s">
        <v>1052</v>
      </c>
      <c r="M1232" s="33" t="s">
        <v>877</v>
      </c>
      <c r="N1232" s="33">
        <v>1</v>
      </c>
      <c r="O1232" s="35">
        <v>0.14050000000000001</v>
      </c>
      <c r="P1232" s="34" t="s">
        <v>1148</v>
      </c>
    </row>
    <row r="1233" spans="1:16" s="33" customFormat="1">
      <c r="A1233" s="32">
        <v>38535</v>
      </c>
      <c r="B1233" s="33" t="s">
        <v>1224</v>
      </c>
      <c r="C1233" s="33" t="s">
        <v>1225</v>
      </c>
      <c r="D1233" s="34">
        <v>1</v>
      </c>
      <c r="E1233" s="37">
        <v>1</v>
      </c>
      <c r="F1233" s="33" t="s">
        <v>888</v>
      </c>
      <c r="G1233" s="33" t="s">
        <v>1036</v>
      </c>
      <c r="K1233" s="33" t="s">
        <v>1434</v>
      </c>
      <c r="L1233" s="33" t="s">
        <v>885</v>
      </c>
      <c r="M1233" s="33" t="s">
        <v>877</v>
      </c>
      <c r="N1233" s="33">
        <v>102</v>
      </c>
      <c r="O1233" s="35">
        <v>2.6599999999999999E-2</v>
      </c>
      <c r="P1233" s="34" t="s">
        <v>1148</v>
      </c>
    </row>
    <row r="1234" spans="1:16" s="33" customFormat="1">
      <c r="A1234" s="32">
        <v>38535</v>
      </c>
      <c r="B1234" s="33" t="s">
        <v>1224</v>
      </c>
      <c r="C1234" s="33" t="s">
        <v>1225</v>
      </c>
      <c r="D1234" s="34">
        <v>2</v>
      </c>
      <c r="E1234" s="37">
        <v>2</v>
      </c>
      <c r="F1234" s="33" t="s">
        <v>1074</v>
      </c>
      <c r="G1234" s="33" t="s">
        <v>1036</v>
      </c>
      <c r="K1234" s="33" t="s">
        <v>1434</v>
      </c>
      <c r="L1234" s="33" t="s">
        <v>885</v>
      </c>
      <c r="M1234" s="33" t="s">
        <v>877</v>
      </c>
      <c r="N1234" s="33">
        <v>27</v>
      </c>
      <c r="O1234" s="35">
        <v>8.0000000000000002E-3</v>
      </c>
      <c r="P1234" s="34" t="s">
        <v>1148</v>
      </c>
    </row>
    <row r="1235" spans="1:16" s="33" customFormat="1">
      <c r="A1235" s="32">
        <v>38535</v>
      </c>
      <c r="B1235" s="33" t="s">
        <v>1224</v>
      </c>
      <c r="C1235" s="33" t="s">
        <v>1225</v>
      </c>
      <c r="D1235" s="34">
        <v>3</v>
      </c>
      <c r="E1235" s="37">
        <v>3</v>
      </c>
      <c r="F1235" s="33" t="s">
        <v>1073</v>
      </c>
      <c r="G1235" s="33" t="s">
        <v>1036</v>
      </c>
      <c r="K1235" s="33" t="s">
        <v>1434</v>
      </c>
      <c r="L1235" s="33" t="s">
        <v>885</v>
      </c>
      <c r="M1235" s="33" t="s">
        <v>877</v>
      </c>
      <c r="N1235" s="33">
        <v>34</v>
      </c>
      <c r="O1235" s="35">
        <v>6.4999999999999997E-3</v>
      </c>
      <c r="P1235" s="34" t="s">
        <v>1148</v>
      </c>
    </row>
    <row r="1236" spans="1:16" s="33" customFormat="1">
      <c r="A1236" s="32">
        <v>38535</v>
      </c>
      <c r="B1236" s="33" t="s">
        <v>1224</v>
      </c>
      <c r="C1236" s="33" t="s">
        <v>1225</v>
      </c>
      <c r="D1236" s="34">
        <v>4</v>
      </c>
      <c r="E1236" s="37">
        <v>4</v>
      </c>
      <c r="F1236" s="33" t="s">
        <v>845</v>
      </c>
      <c r="G1236" s="33" t="s">
        <v>1036</v>
      </c>
      <c r="K1236" s="33" t="s">
        <v>1434</v>
      </c>
      <c r="L1236" s="33" t="s">
        <v>885</v>
      </c>
      <c r="M1236" s="33" t="s">
        <v>877</v>
      </c>
      <c r="N1236" s="33">
        <v>14</v>
      </c>
      <c r="O1236" s="35">
        <v>3.2300000000000002E-2</v>
      </c>
      <c r="P1236" s="34" t="s">
        <v>1148</v>
      </c>
    </row>
    <row r="1237" spans="1:16" s="33" customFormat="1">
      <c r="A1237" s="32">
        <v>38535</v>
      </c>
      <c r="B1237" s="33" t="s">
        <v>1224</v>
      </c>
      <c r="C1237" s="33" t="s">
        <v>1225</v>
      </c>
      <c r="D1237" s="34">
        <v>5</v>
      </c>
      <c r="E1237" s="37">
        <v>5</v>
      </c>
      <c r="F1237" s="33" t="s">
        <v>1089</v>
      </c>
      <c r="G1237" s="33" t="s">
        <v>1036</v>
      </c>
      <c r="K1237" s="33" t="s">
        <v>1434</v>
      </c>
      <c r="L1237" s="33" t="s">
        <v>885</v>
      </c>
      <c r="M1237" s="33" t="s">
        <v>877</v>
      </c>
      <c r="N1237" s="33">
        <v>27</v>
      </c>
      <c r="O1237" s="35">
        <v>9.1000000000000004E-3</v>
      </c>
      <c r="P1237" s="34" t="s">
        <v>1148</v>
      </c>
    </row>
    <row r="1238" spans="1:16" s="33" customFormat="1">
      <c r="A1238" s="32">
        <v>38535</v>
      </c>
      <c r="B1238" s="33" t="s">
        <v>1224</v>
      </c>
      <c r="C1238" s="33" t="s">
        <v>1225</v>
      </c>
      <c r="D1238" s="34">
        <v>6</v>
      </c>
      <c r="E1238" s="37">
        <v>6</v>
      </c>
      <c r="F1238" s="33" t="s">
        <v>1091</v>
      </c>
      <c r="G1238" s="33" t="s">
        <v>1036</v>
      </c>
      <c r="K1238" s="33" t="s">
        <v>1434</v>
      </c>
      <c r="L1238" s="33" t="s">
        <v>885</v>
      </c>
      <c r="M1238" s="33" t="s">
        <v>877</v>
      </c>
      <c r="N1238" s="33">
        <v>20</v>
      </c>
      <c r="O1238" s="35">
        <v>4.7999999999999996E-3</v>
      </c>
      <c r="P1238" s="34" t="s">
        <v>1148</v>
      </c>
    </row>
    <row r="1239" spans="1:16" s="33" customFormat="1">
      <c r="A1239" s="32">
        <v>38532</v>
      </c>
      <c r="B1239" s="33" t="s">
        <v>1224</v>
      </c>
      <c r="C1239" s="33" t="s">
        <v>1226</v>
      </c>
      <c r="D1239" s="34">
        <v>1</v>
      </c>
      <c r="E1239" s="37">
        <v>13</v>
      </c>
      <c r="F1239" s="33" t="s">
        <v>888</v>
      </c>
      <c r="G1239" s="33" t="s">
        <v>1036</v>
      </c>
      <c r="K1239" s="33" t="s">
        <v>1434</v>
      </c>
      <c r="L1239" s="33" t="s">
        <v>885</v>
      </c>
      <c r="M1239" s="33" t="s">
        <v>877</v>
      </c>
      <c r="N1239" s="33">
        <v>2</v>
      </c>
      <c r="O1239" s="35">
        <v>1.4E-3</v>
      </c>
      <c r="P1239" s="34" t="s">
        <v>1148</v>
      </c>
    </row>
    <row r="1240" spans="1:16" s="33" customFormat="1">
      <c r="A1240" s="32">
        <v>38532</v>
      </c>
      <c r="B1240" s="33" t="s">
        <v>1224</v>
      </c>
      <c r="C1240" s="33" t="s">
        <v>1226</v>
      </c>
      <c r="D1240" s="34">
        <v>2</v>
      </c>
      <c r="E1240" s="37">
        <v>14</v>
      </c>
      <c r="F1240" s="33" t="s">
        <v>1074</v>
      </c>
      <c r="G1240" s="33" t="s">
        <v>1036</v>
      </c>
      <c r="K1240" s="33" t="s">
        <v>1434</v>
      </c>
      <c r="L1240" s="33" t="s">
        <v>885</v>
      </c>
      <c r="M1240" s="33" t="s">
        <v>877</v>
      </c>
      <c r="N1240" s="33">
        <v>11</v>
      </c>
      <c r="O1240" s="35">
        <v>2.5000000000000001E-3</v>
      </c>
      <c r="P1240" s="34" t="s">
        <v>1148</v>
      </c>
    </row>
    <row r="1241" spans="1:16" s="33" customFormat="1">
      <c r="A1241" s="32">
        <v>38533</v>
      </c>
      <c r="B1241" s="33" t="s">
        <v>1224</v>
      </c>
      <c r="C1241" s="33" t="s">
        <v>1226</v>
      </c>
      <c r="D1241" s="34">
        <v>4</v>
      </c>
      <c r="E1241" s="37">
        <v>16</v>
      </c>
      <c r="F1241" s="33" t="s">
        <v>845</v>
      </c>
      <c r="G1241" s="33" t="s">
        <v>1036</v>
      </c>
      <c r="K1241" s="33" t="s">
        <v>1434</v>
      </c>
      <c r="L1241" s="33" t="s">
        <v>885</v>
      </c>
      <c r="M1241" s="33" t="s">
        <v>877</v>
      </c>
      <c r="N1241" s="33">
        <v>5</v>
      </c>
      <c r="O1241" s="35">
        <v>1.1999999999999999E-3</v>
      </c>
      <c r="P1241" s="34" t="s">
        <v>1148</v>
      </c>
    </row>
    <row r="1242" spans="1:16" s="33" customFormat="1">
      <c r="A1242" s="32">
        <v>38533</v>
      </c>
      <c r="B1242" s="33" t="s">
        <v>1224</v>
      </c>
      <c r="C1242" s="33" t="s">
        <v>1226</v>
      </c>
      <c r="D1242" s="34">
        <v>6</v>
      </c>
      <c r="E1242" s="37">
        <v>18</v>
      </c>
      <c r="F1242" s="33" t="s">
        <v>1091</v>
      </c>
      <c r="G1242" s="33" t="s">
        <v>1036</v>
      </c>
      <c r="K1242" s="33" t="s">
        <v>1434</v>
      </c>
      <c r="L1242" s="33" t="s">
        <v>885</v>
      </c>
      <c r="M1242" s="33" t="s">
        <v>877</v>
      </c>
      <c r="N1242" s="33">
        <v>1</v>
      </c>
      <c r="O1242" s="35">
        <v>0</v>
      </c>
      <c r="P1242" s="34" t="s">
        <v>1148</v>
      </c>
    </row>
    <row r="1243" spans="1:16" s="33" customFormat="1">
      <c r="A1243" s="32">
        <v>38534</v>
      </c>
      <c r="B1243" s="33" t="s">
        <v>1224</v>
      </c>
      <c r="C1243" s="33" t="s">
        <v>1227</v>
      </c>
      <c r="D1243" s="34">
        <v>1</v>
      </c>
      <c r="E1243" s="37">
        <v>31</v>
      </c>
      <c r="F1243" s="33" t="s">
        <v>888</v>
      </c>
      <c r="G1243" s="33" t="s">
        <v>1036</v>
      </c>
      <c r="K1243" s="33" t="s">
        <v>1434</v>
      </c>
      <c r="L1243" s="33" t="s">
        <v>885</v>
      </c>
      <c r="M1243" s="33" t="s">
        <v>877</v>
      </c>
      <c r="N1243" s="33">
        <v>29</v>
      </c>
      <c r="O1243" s="35">
        <v>6.8999999999999999E-3</v>
      </c>
      <c r="P1243" s="34" t="s">
        <v>1148</v>
      </c>
    </row>
    <row r="1244" spans="1:16" s="33" customFormat="1">
      <c r="A1244" s="32">
        <v>38534</v>
      </c>
      <c r="B1244" s="33" t="s">
        <v>1224</v>
      </c>
      <c r="C1244" s="33" t="s">
        <v>1227</v>
      </c>
      <c r="D1244" s="34">
        <v>2</v>
      </c>
      <c r="E1244" s="37">
        <v>32</v>
      </c>
      <c r="F1244" s="33" t="s">
        <v>1074</v>
      </c>
      <c r="G1244" s="33" t="s">
        <v>1036</v>
      </c>
      <c r="K1244" s="33" t="s">
        <v>1434</v>
      </c>
      <c r="L1244" s="33" t="s">
        <v>885</v>
      </c>
      <c r="M1244" s="33" t="s">
        <v>877</v>
      </c>
      <c r="N1244" s="33">
        <v>14</v>
      </c>
      <c r="O1244" s="35">
        <v>5.9299999999999999E-2</v>
      </c>
      <c r="P1244" s="34" t="s">
        <v>1148</v>
      </c>
    </row>
    <row r="1245" spans="1:16" s="33" customFormat="1">
      <c r="A1245" s="32">
        <v>38534</v>
      </c>
      <c r="B1245" s="33" t="s">
        <v>1224</v>
      </c>
      <c r="C1245" s="33" t="s">
        <v>1227</v>
      </c>
      <c r="D1245" s="34">
        <v>9</v>
      </c>
      <c r="E1245" s="37">
        <v>39</v>
      </c>
      <c r="F1245" s="33" t="s">
        <v>1134</v>
      </c>
      <c r="G1245" s="33" t="s">
        <v>1036</v>
      </c>
      <c r="K1245" s="33" t="s">
        <v>1434</v>
      </c>
      <c r="L1245" s="33" t="s">
        <v>885</v>
      </c>
      <c r="M1245" s="33" t="s">
        <v>877</v>
      </c>
      <c r="N1245" s="33">
        <v>36</v>
      </c>
      <c r="O1245" s="35">
        <v>0</v>
      </c>
      <c r="P1245" s="34" t="s">
        <v>1148</v>
      </c>
    </row>
    <row r="1246" spans="1:16" s="33" customFormat="1">
      <c r="A1246" s="32">
        <v>38534</v>
      </c>
      <c r="B1246" s="33" t="s">
        <v>1224</v>
      </c>
      <c r="C1246" s="33" t="s">
        <v>1227</v>
      </c>
      <c r="D1246" s="34">
        <v>10</v>
      </c>
      <c r="E1246" s="37">
        <v>40</v>
      </c>
      <c r="F1246" s="33" t="s">
        <v>1138</v>
      </c>
      <c r="G1246" s="33" t="s">
        <v>1036</v>
      </c>
      <c r="K1246" s="33" t="s">
        <v>1434</v>
      </c>
      <c r="L1246" s="33" t="s">
        <v>885</v>
      </c>
      <c r="M1246" s="33" t="s">
        <v>877</v>
      </c>
      <c r="N1246" s="33">
        <v>47</v>
      </c>
      <c r="O1246" s="35">
        <v>9.1999999999999998E-3</v>
      </c>
      <c r="P1246" s="34" t="s">
        <v>1148</v>
      </c>
    </row>
    <row r="1247" spans="1:16" s="33" customFormat="1">
      <c r="A1247" s="32">
        <v>38534</v>
      </c>
      <c r="B1247" s="33" t="s">
        <v>1224</v>
      </c>
      <c r="C1247" s="33" t="s">
        <v>1227</v>
      </c>
      <c r="D1247" s="34">
        <v>12</v>
      </c>
      <c r="E1247" s="37">
        <v>42</v>
      </c>
      <c r="F1247" s="33" t="s">
        <v>951</v>
      </c>
      <c r="G1247" s="33" t="s">
        <v>1036</v>
      </c>
      <c r="K1247" s="33" t="s">
        <v>1434</v>
      </c>
      <c r="L1247" s="33" t="s">
        <v>885</v>
      </c>
      <c r="M1247" s="33" t="s">
        <v>877</v>
      </c>
      <c r="N1247" s="33">
        <v>53</v>
      </c>
      <c r="O1247" s="35">
        <v>1.34E-2</v>
      </c>
      <c r="P1247" s="34" t="s">
        <v>1148</v>
      </c>
    </row>
    <row r="1248" spans="1:16" s="33" customFormat="1">
      <c r="A1248" s="32">
        <v>38534</v>
      </c>
      <c r="B1248" s="33" t="s">
        <v>1224</v>
      </c>
      <c r="C1248" s="33" t="s">
        <v>1227</v>
      </c>
      <c r="D1248" s="34">
        <v>13</v>
      </c>
      <c r="E1248" s="37">
        <v>43</v>
      </c>
      <c r="F1248" s="33" t="s">
        <v>954</v>
      </c>
      <c r="G1248" s="33" t="s">
        <v>1036</v>
      </c>
      <c r="K1248" s="33" t="s">
        <v>1434</v>
      </c>
      <c r="L1248" s="33" t="s">
        <v>885</v>
      </c>
      <c r="M1248" s="33" t="s">
        <v>877</v>
      </c>
      <c r="N1248" s="33">
        <v>14</v>
      </c>
      <c r="O1248" s="35">
        <v>1.8E-3</v>
      </c>
      <c r="P1248" s="34" t="s">
        <v>1148</v>
      </c>
    </row>
    <row r="1249" spans="1:18" s="33" customFormat="1">
      <c r="A1249" s="32">
        <v>38583</v>
      </c>
      <c r="B1249" s="33" t="s">
        <v>1228</v>
      </c>
      <c r="C1249" s="33" t="s">
        <v>1229</v>
      </c>
      <c r="D1249" s="34">
        <v>2</v>
      </c>
      <c r="E1249" s="37">
        <v>47</v>
      </c>
      <c r="F1249" s="33" t="s">
        <v>1230</v>
      </c>
      <c r="G1249" s="33" t="s">
        <v>1036</v>
      </c>
      <c r="K1249" s="33" t="s">
        <v>1434</v>
      </c>
      <c r="L1249" s="33" t="s">
        <v>885</v>
      </c>
      <c r="M1249" s="33" t="s">
        <v>877</v>
      </c>
      <c r="N1249" s="33">
        <v>1</v>
      </c>
      <c r="O1249" s="35">
        <v>2.0000000000000001E-4</v>
      </c>
      <c r="P1249" s="34" t="s">
        <v>1148</v>
      </c>
    </row>
    <row r="1250" spans="1:18" s="33" customFormat="1">
      <c r="A1250" s="32">
        <v>38585</v>
      </c>
      <c r="B1250" s="33" t="s">
        <v>1228</v>
      </c>
      <c r="C1250" s="33" t="s">
        <v>1229</v>
      </c>
      <c r="D1250" s="34">
        <v>6</v>
      </c>
      <c r="E1250" s="37">
        <v>51</v>
      </c>
      <c r="F1250" s="33" t="s">
        <v>1194</v>
      </c>
      <c r="G1250" s="33" t="s">
        <v>1036</v>
      </c>
      <c r="K1250" s="33" t="s">
        <v>1434</v>
      </c>
      <c r="L1250" s="33" t="s">
        <v>885</v>
      </c>
      <c r="M1250" s="33" t="s">
        <v>877</v>
      </c>
      <c r="N1250" s="33">
        <v>3</v>
      </c>
      <c r="O1250" s="35">
        <v>1.9999999999997797E-4</v>
      </c>
      <c r="P1250" s="34" t="s">
        <v>1148</v>
      </c>
    </row>
    <row r="1251" spans="1:18" s="33" customFormat="1">
      <c r="A1251" s="32">
        <v>38585</v>
      </c>
      <c r="B1251" s="33" t="s">
        <v>1228</v>
      </c>
      <c r="C1251" s="33" t="s">
        <v>1229</v>
      </c>
      <c r="D1251" s="34">
        <v>7</v>
      </c>
      <c r="E1251" s="37">
        <v>52</v>
      </c>
      <c r="F1251" s="33" t="s">
        <v>1198</v>
      </c>
      <c r="G1251" s="33" t="s">
        <v>1036</v>
      </c>
      <c r="K1251" s="33" t="s">
        <v>1434</v>
      </c>
      <c r="L1251" s="33" t="s">
        <v>885</v>
      </c>
      <c r="M1251" s="33" t="s">
        <v>877</v>
      </c>
      <c r="N1251" s="33">
        <v>2</v>
      </c>
      <c r="O1251" s="35">
        <v>0</v>
      </c>
      <c r="P1251" s="34" t="s">
        <v>1148</v>
      </c>
    </row>
    <row r="1252" spans="1:18" s="33" customFormat="1">
      <c r="A1252" s="32">
        <v>38585</v>
      </c>
      <c r="B1252" s="33" t="s">
        <v>1228</v>
      </c>
      <c r="C1252" s="33" t="s">
        <v>1229</v>
      </c>
      <c r="D1252" s="34">
        <v>8</v>
      </c>
      <c r="E1252" s="37">
        <v>53</v>
      </c>
      <c r="F1252" s="33" t="s">
        <v>1202</v>
      </c>
      <c r="G1252" s="33" t="s">
        <v>1036</v>
      </c>
      <c r="K1252" s="33" t="s">
        <v>1434</v>
      </c>
      <c r="L1252" s="33" t="s">
        <v>885</v>
      </c>
      <c r="M1252" s="33" t="s">
        <v>877</v>
      </c>
      <c r="N1252" s="33">
        <v>1</v>
      </c>
      <c r="O1252" s="35">
        <v>0</v>
      </c>
      <c r="P1252" s="34" t="s">
        <v>1148</v>
      </c>
    </row>
    <row r="1253" spans="1:18" s="33" customFormat="1">
      <c r="A1253" s="32">
        <v>38585</v>
      </c>
      <c r="B1253" s="33" t="s">
        <v>1228</v>
      </c>
      <c r="C1253" s="33" t="s">
        <v>1229</v>
      </c>
      <c r="D1253" s="34">
        <v>9</v>
      </c>
      <c r="E1253" s="37">
        <v>54</v>
      </c>
      <c r="F1253" s="33" t="s">
        <v>1207</v>
      </c>
      <c r="G1253" s="33" t="s">
        <v>1036</v>
      </c>
      <c r="K1253" s="33" t="s">
        <v>1434</v>
      </c>
      <c r="L1253" s="33" t="s">
        <v>885</v>
      </c>
      <c r="M1253" s="33" t="s">
        <v>877</v>
      </c>
      <c r="N1253" s="33">
        <v>6</v>
      </c>
      <c r="O1253" s="35">
        <v>7.3000000000000001E-3</v>
      </c>
      <c r="P1253" s="34" t="s">
        <v>1148</v>
      </c>
    </row>
    <row r="1254" spans="1:18" s="33" customFormat="1">
      <c r="A1254" s="32">
        <v>38584</v>
      </c>
      <c r="B1254" s="33" t="s">
        <v>1228</v>
      </c>
      <c r="C1254" s="33" t="s">
        <v>1231</v>
      </c>
      <c r="D1254" s="34">
        <v>2</v>
      </c>
      <c r="E1254" s="37">
        <v>56</v>
      </c>
      <c r="F1254" s="33" t="s">
        <v>1188</v>
      </c>
      <c r="G1254" s="33" t="s">
        <v>1036</v>
      </c>
      <c r="K1254" s="33" t="s">
        <v>1434</v>
      </c>
      <c r="L1254" s="33" t="s">
        <v>885</v>
      </c>
      <c r="M1254" s="33" t="s">
        <v>877</v>
      </c>
      <c r="N1254" s="33">
        <v>8</v>
      </c>
      <c r="O1254" s="35">
        <v>1.1999999999999999E-3</v>
      </c>
      <c r="P1254" s="34" t="s">
        <v>1148</v>
      </c>
    </row>
    <row r="1255" spans="1:18" s="33" customFormat="1">
      <c r="A1255" s="32">
        <v>38584</v>
      </c>
      <c r="B1255" s="33" t="s">
        <v>1228</v>
      </c>
      <c r="C1255" s="33" t="s">
        <v>1231</v>
      </c>
      <c r="D1255" s="34">
        <v>3</v>
      </c>
      <c r="E1255" s="37">
        <v>57</v>
      </c>
      <c r="F1255" s="33" t="s">
        <v>1182</v>
      </c>
      <c r="G1255" s="33" t="s">
        <v>1036</v>
      </c>
      <c r="K1255" s="33" t="s">
        <v>1434</v>
      </c>
      <c r="L1255" s="33" t="s">
        <v>885</v>
      </c>
      <c r="M1255" s="33" t="s">
        <v>877</v>
      </c>
      <c r="N1255" s="33">
        <v>4</v>
      </c>
      <c r="O1255" s="35">
        <v>1.9E-3</v>
      </c>
      <c r="P1255" s="34" t="s">
        <v>1148</v>
      </c>
    </row>
    <row r="1256" spans="1:18" s="33" customFormat="1">
      <c r="A1256" s="32">
        <v>38584</v>
      </c>
      <c r="B1256" s="33" t="s">
        <v>1228</v>
      </c>
      <c r="C1256" s="33" t="s">
        <v>1231</v>
      </c>
      <c r="D1256" s="34">
        <v>4</v>
      </c>
      <c r="E1256" s="37">
        <v>58</v>
      </c>
      <c r="F1256" s="33" t="s">
        <v>1190</v>
      </c>
      <c r="G1256" s="33" t="s">
        <v>1036</v>
      </c>
      <c r="K1256" s="33" t="s">
        <v>1434</v>
      </c>
      <c r="L1256" s="33" t="s">
        <v>885</v>
      </c>
      <c r="M1256" s="33" t="s">
        <v>877</v>
      </c>
      <c r="N1256" s="33">
        <v>3</v>
      </c>
      <c r="O1256" s="35">
        <v>6.0000000000000001E-3</v>
      </c>
      <c r="P1256" s="34" t="s">
        <v>1148</v>
      </c>
    </row>
    <row r="1257" spans="1:18" s="33" customFormat="1">
      <c r="A1257" s="32">
        <v>38581</v>
      </c>
      <c r="B1257" s="33" t="s">
        <v>1228</v>
      </c>
      <c r="C1257" s="33" t="s">
        <v>1232</v>
      </c>
      <c r="D1257" s="34">
        <v>4</v>
      </c>
      <c r="E1257" s="37">
        <v>69</v>
      </c>
      <c r="F1257" s="33" t="s">
        <v>1222</v>
      </c>
      <c r="G1257" s="33" t="s">
        <v>1036</v>
      </c>
      <c r="K1257" s="33" t="s">
        <v>1434</v>
      </c>
      <c r="L1257" s="33" t="s">
        <v>885</v>
      </c>
      <c r="M1257" s="33" t="s">
        <v>877</v>
      </c>
      <c r="N1257" s="33">
        <v>2</v>
      </c>
      <c r="O1257" s="35">
        <v>8.9999999999999998E-4</v>
      </c>
      <c r="P1257" s="34" t="s">
        <v>1148</v>
      </c>
    </row>
    <row r="1258" spans="1:18" s="33" customFormat="1">
      <c r="A1258" s="32">
        <v>38583</v>
      </c>
      <c r="B1258" s="33" t="s">
        <v>1228</v>
      </c>
      <c r="C1258" s="33" t="s">
        <v>1232</v>
      </c>
      <c r="D1258" s="34">
        <v>11</v>
      </c>
      <c r="E1258" s="37">
        <v>76</v>
      </c>
      <c r="F1258" s="33" t="s">
        <v>1233</v>
      </c>
      <c r="G1258" s="33" t="s">
        <v>1036</v>
      </c>
      <c r="K1258" s="33" t="s">
        <v>1434</v>
      </c>
      <c r="L1258" s="33" t="s">
        <v>885</v>
      </c>
      <c r="M1258" s="33" t="s">
        <v>877</v>
      </c>
      <c r="N1258" s="33">
        <v>10</v>
      </c>
      <c r="O1258" s="35">
        <v>1.9000000000000128E-3</v>
      </c>
      <c r="P1258" s="34" t="s">
        <v>1148</v>
      </c>
    </row>
    <row r="1259" spans="1:18" s="33" customFormat="1">
      <c r="A1259" s="32">
        <v>38583</v>
      </c>
      <c r="B1259" s="33" t="s">
        <v>1228</v>
      </c>
      <c r="C1259" s="33" t="s">
        <v>1232</v>
      </c>
      <c r="D1259" s="34">
        <v>11</v>
      </c>
      <c r="E1259" s="37">
        <v>76</v>
      </c>
      <c r="F1259" s="33" t="s">
        <v>1233</v>
      </c>
      <c r="G1259" s="33" t="s">
        <v>1084</v>
      </c>
      <c r="K1259" s="33" t="s">
        <v>1534</v>
      </c>
      <c r="L1259" s="33" t="s">
        <v>885</v>
      </c>
      <c r="M1259" s="33" t="s">
        <v>877</v>
      </c>
      <c r="N1259" s="33">
        <v>22</v>
      </c>
      <c r="O1259" s="35">
        <v>0.14929999999999991</v>
      </c>
      <c r="P1259" s="34" t="s">
        <v>1148</v>
      </c>
      <c r="Q1259" s="33">
        <f>SUM(N1258:N1259)</f>
        <v>32</v>
      </c>
      <c r="R1259" s="35">
        <f>SUM(O1258:O1259)</f>
        <v>0.15119999999999992</v>
      </c>
    </row>
    <row r="1260" spans="1:18" s="33" customFormat="1">
      <c r="A1260" s="32">
        <v>38583</v>
      </c>
      <c r="B1260" s="33" t="s">
        <v>1228</v>
      </c>
      <c r="C1260" s="33" t="s">
        <v>1232</v>
      </c>
      <c r="D1260" s="34">
        <v>12</v>
      </c>
      <c r="E1260" s="37">
        <v>77</v>
      </c>
      <c r="F1260" s="33" t="s">
        <v>1234</v>
      </c>
      <c r="G1260" s="33" t="s">
        <v>1036</v>
      </c>
      <c r="K1260" s="33" t="s">
        <v>1434</v>
      </c>
      <c r="L1260" s="33" t="s">
        <v>885</v>
      </c>
      <c r="M1260" s="33" t="s">
        <v>877</v>
      </c>
      <c r="N1260" s="33">
        <v>25</v>
      </c>
      <c r="O1260" s="35">
        <v>2.0500000000000001E-2</v>
      </c>
      <c r="P1260" s="34" t="s">
        <v>1148</v>
      </c>
    </row>
    <row r="1261" spans="1:18" s="33" customFormat="1">
      <c r="A1261" s="32">
        <v>38583</v>
      </c>
      <c r="B1261" s="33" t="s">
        <v>1228</v>
      </c>
      <c r="C1261" s="33" t="s">
        <v>1232</v>
      </c>
      <c r="D1261" s="34">
        <v>13</v>
      </c>
      <c r="E1261" s="37">
        <v>78</v>
      </c>
      <c r="F1261" s="33" t="s">
        <v>1235</v>
      </c>
      <c r="G1261" s="33" t="s">
        <v>1036</v>
      </c>
      <c r="K1261" s="33" t="s">
        <v>1434</v>
      </c>
      <c r="L1261" s="33" t="s">
        <v>885</v>
      </c>
      <c r="M1261" s="33" t="s">
        <v>877</v>
      </c>
      <c r="N1261" s="33">
        <v>33</v>
      </c>
      <c r="O1261" s="35">
        <v>7.4999999999999997E-3</v>
      </c>
      <c r="P1261" s="34" t="s">
        <v>1148</v>
      </c>
    </row>
    <row r="1262" spans="1:18" s="33" customFormat="1">
      <c r="A1262" s="32">
        <v>38583</v>
      </c>
      <c r="B1262" s="33" t="s">
        <v>1228</v>
      </c>
      <c r="C1262" s="33" t="s">
        <v>1232</v>
      </c>
      <c r="D1262" s="34">
        <v>12</v>
      </c>
      <c r="E1262" s="37">
        <v>77</v>
      </c>
      <c r="F1262" s="33" t="s">
        <v>1234</v>
      </c>
      <c r="G1262" s="33" t="s">
        <v>1084</v>
      </c>
      <c r="H1262" s="33" t="s">
        <v>1657</v>
      </c>
      <c r="I1262" s="33" t="s">
        <v>1658</v>
      </c>
      <c r="K1262" s="33" t="s">
        <v>1659</v>
      </c>
      <c r="L1262" s="33" t="s">
        <v>1094</v>
      </c>
      <c r="M1262" s="33" t="s">
        <v>877</v>
      </c>
      <c r="N1262" s="33">
        <v>1</v>
      </c>
      <c r="O1262" s="35">
        <v>4.9799999999999997E-2</v>
      </c>
      <c r="P1262" s="34" t="s">
        <v>1148</v>
      </c>
    </row>
    <row r="1263" spans="1:18" s="33" customFormat="1">
      <c r="A1263" s="32">
        <v>38534</v>
      </c>
      <c r="B1263" s="33" t="s">
        <v>1224</v>
      </c>
      <c r="C1263" s="33" t="s">
        <v>1227</v>
      </c>
      <c r="D1263" s="34">
        <v>2</v>
      </c>
      <c r="E1263" s="37">
        <v>32</v>
      </c>
      <c r="F1263" s="33" t="s">
        <v>1074</v>
      </c>
      <c r="G1263" s="33" t="s">
        <v>1127</v>
      </c>
      <c r="H1263" s="33" t="s">
        <v>1612</v>
      </c>
      <c r="J1263" s="33" t="s">
        <v>1613</v>
      </c>
      <c r="K1263" s="33" t="s">
        <v>1534</v>
      </c>
      <c r="L1263" s="33" t="s">
        <v>1094</v>
      </c>
      <c r="M1263" s="33" t="s">
        <v>877</v>
      </c>
      <c r="N1263" s="33">
        <v>2</v>
      </c>
      <c r="O1263" s="35">
        <v>0</v>
      </c>
      <c r="P1263" s="34" t="s">
        <v>1148</v>
      </c>
    </row>
    <row r="1264" spans="1:18" s="33" customFormat="1">
      <c r="A1264" s="32">
        <v>38534</v>
      </c>
      <c r="B1264" s="33" t="s">
        <v>1224</v>
      </c>
      <c r="C1264" s="33" t="s">
        <v>1227</v>
      </c>
      <c r="D1264" s="34">
        <v>10</v>
      </c>
      <c r="E1264" s="37">
        <v>40</v>
      </c>
      <c r="F1264" s="33" t="s">
        <v>1138</v>
      </c>
      <c r="G1264" s="33" t="s">
        <v>1127</v>
      </c>
      <c r="H1264" s="33" t="s">
        <v>1612</v>
      </c>
      <c r="J1264" s="33" t="s">
        <v>1613</v>
      </c>
      <c r="K1264" s="33" t="s">
        <v>1534</v>
      </c>
      <c r="L1264" s="33" t="s">
        <v>1094</v>
      </c>
      <c r="M1264" s="33" t="s">
        <v>877</v>
      </c>
      <c r="N1264" s="33">
        <v>10</v>
      </c>
      <c r="O1264" s="35">
        <v>9.8100000000000007E-2</v>
      </c>
      <c r="P1264" s="34" t="s">
        <v>1148</v>
      </c>
    </row>
    <row r="1265" spans="1:16" s="33" customFormat="1">
      <c r="A1265" s="32">
        <v>38534</v>
      </c>
      <c r="B1265" s="33" t="s">
        <v>1224</v>
      </c>
      <c r="C1265" s="33" t="s">
        <v>1227</v>
      </c>
      <c r="D1265" s="34">
        <v>12</v>
      </c>
      <c r="E1265" s="37">
        <v>42</v>
      </c>
      <c r="F1265" s="33" t="s">
        <v>951</v>
      </c>
      <c r="G1265" s="33" t="s">
        <v>1127</v>
      </c>
      <c r="H1265" s="33" t="s">
        <v>1612</v>
      </c>
      <c r="J1265" s="33" t="s">
        <v>1613</v>
      </c>
      <c r="K1265" s="33" t="s">
        <v>1534</v>
      </c>
      <c r="L1265" s="33" t="s">
        <v>1094</v>
      </c>
      <c r="M1265" s="33" t="s">
        <v>877</v>
      </c>
      <c r="N1265" s="33">
        <v>2</v>
      </c>
      <c r="O1265" s="35">
        <v>3.1399999999999997E-2</v>
      </c>
      <c r="P1265" s="34" t="s">
        <v>1148</v>
      </c>
    </row>
    <row r="1266" spans="1:16" s="33" customFormat="1">
      <c r="A1266" s="32">
        <v>38584</v>
      </c>
      <c r="B1266" s="33" t="s">
        <v>1228</v>
      </c>
      <c r="C1266" s="33" t="s">
        <v>1231</v>
      </c>
      <c r="D1266" s="34">
        <v>1</v>
      </c>
      <c r="E1266" s="37">
        <v>55</v>
      </c>
      <c r="F1266" s="33" t="s">
        <v>976</v>
      </c>
      <c r="G1266" s="33" t="s">
        <v>1127</v>
      </c>
      <c r="H1266" s="33" t="s">
        <v>1612</v>
      </c>
      <c r="J1266" s="33" t="s">
        <v>1613</v>
      </c>
      <c r="K1266" s="33" t="s">
        <v>1534</v>
      </c>
      <c r="L1266" s="33" t="s">
        <v>1094</v>
      </c>
      <c r="M1266" s="33" t="s">
        <v>877</v>
      </c>
      <c r="N1266" s="33">
        <v>1</v>
      </c>
      <c r="O1266" s="35">
        <v>1.72E-2</v>
      </c>
      <c r="P1266" s="34" t="s">
        <v>1148</v>
      </c>
    </row>
    <row r="1267" spans="1:16" s="33" customFormat="1">
      <c r="A1267" s="32">
        <v>38584</v>
      </c>
      <c r="B1267" s="33" t="s">
        <v>1228</v>
      </c>
      <c r="C1267" s="33" t="s">
        <v>1231</v>
      </c>
      <c r="D1267" s="34">
        <v>2</v>
      </c>
      <c r="E1267" s="37">
        <v>56</v>
      </c>
      <c r="F1267" s="33" t="s">
        <v>1188</v>
      </c>
      <c r="G1267" s="33" t="s">
        <v>1127</v>
      </c>
      <c r="H1267" s="33" t="s">
        <v>1612</v>
      </c>
      <c r="J1267" s="33" t="s">
        <v>1613</v>
      </c>
      <c r="K1267" s="33" t="s">
        <v>1534</v>
      </c>
      <c r="L1267" s="33" t="s">
        <v>1094</v>
      </c>
      <c r="M1267" s="33" t="s">
        <v>877</v>
      </c>
      <c r="N1267" s="33">
        <v>1</v>
      </c>
      <c r="O1267" s="35">
        <v>0.19450000000000001</v>
      </c>
      <c r="P1267" s="34" t="s">
        <v>1148</v>
      </c>
    </row>
    <row r="1268" spans="1:16" s="33" customFormat="1">
      <c r="A1268" s="32">
        <v>38584</v>
      </c>
      <c r="B1268" s="33" t="s">
        <v>1228</v>
      </c>
      <c r="C1268" s="33" t="s">
        <v>1231</v>
      </c>
      <c r="D1268" s="34">
        <v>4</v>
      </c>
      <c r="E1268" s="37">
        <v>58</v>
      </c>
      <c r="F1268" s="33" t="s">
        <v>1190</v>
      </c>
      <c r="G1268" s="33" t="s">
        <v>1127</v>
      </c>
      <c r="H1268" s="33" t="s">
        <v>1612</v>
      </c>
      <c r="J1268" s="33" t="s">
        <v>1613</v>
      </c>
      <c r="K1268" s="33" t="s">
        <v>1534</v>
      </c>
      <c r="L1268" s="33" t="s">
        <v>1094</v>
      </c>
      <c r="M1268" s="33" t="s">
        <v>877</v>
      </c>
      <c r="N1268" s="33">
        <v>1</v>
      </c>
      <c r="O1268" s="35">
        <v>5.8799999999999998E-2</v>
      </c>
      <c r="P1268" s="34" t="s">
        <v>1148</v>
      </c>
    </row>
    <row r="1269" spans="1:16" s="33" customFormat="1">
      <c r="A1269" s="32">
        <v>38535</v>
      </c>
      <c r="B1269" s="33" t="s">
        <v>1224</v>
      </c>
      <c r="C1269" s="33" t="s">
        <v>1225</v>
      </c>
      <c r="D1269" s="34">
        <v>4</v>
      </c>
      <c r="E1269" s="37">
        <v>4</v>
      </c>
      <c r="F1269" s="33" t="s">
        <v>845</v>
      </c>
      <c r="G1269" s="33" t="s">
        <v>1084</v>
      </c>
      <c r="H1269" s="33" t="s">
        <v>1531</v>
      </c>
      <c r="I1269" s="33" t="s">
        <v>1532</v>
      </c>
      <c r="J1269" s="33" t="s">
        <v>1533</v>
      </c>
      <c r="K1269" s="33" t="s">
        <v>1534</v>
      </c>
      <c r="L1269" s="33" t="s">
        <v>1094</v>
      </c>
      <c r="M1269" s="33" t="s">
        <v>877</v>
      </c>
      <c r="N1269" s="33">
        <v>2</v>
      </c>
      <c r="O1269" s="35">
        <v>2.6200000000000001E-2</v>
      </c>
      <c r="P1269" s="34" t="s">
        <v>1148</v>
      </c>
    </row>
    <row r="1270" spans="1:16" s="33" customFormat="1">
      <c r="A1270" s="32">
        <v>38535</v>
      </c>
      <c r="B1270" s="33" t="s">
        <v>1224</v>
      </c>
      <c r="C1270" s="33" t="s">
        <v>1225</v>
      </c>
      <c r="D1270" s="34">
        <v>5</v>
      </c>
      <c r="E1270" s="37">
        <v>5</v>
      </c>
      <c r="F1270" s="33" t="s">
        <v>1089</v>
      </c>
      <c r="G1270" s="33" t="s">
        <v>1084</v>
      </c>
      <c r="H1270" s="33" t="s">
        <v>1531</v>
      </c>
      <c r="I1270" s="33" t="s">
        <v>1532</v>
      </c>
      <c r="J1270" s="33" t="s">
        <v>1533</v>
      </c>
      <c r="K1270" s="33" t="s">
        <v>1534</v>
      </c>
      <c r="L1270" s="33" t="s">
        <v>1094</v>
      </c>
      <c r="M1270" s="33" t="s">
        <v>877</v>
      </c>
      <c r="N1270" s="33">
        <v>6</v>
      </c>
      <c r="O1270" s="35">
        <v>3.2300000000000002E-2</v>
      </c>
      <c r="P1270" s="34" t="s">
        <v>1148</v>
      </c>
    </row>
    <row r="1271" spans="1:16" s="33" customFormat="1">
      <c r="A1271" s="32">
        <v>38534</v>
      </c>
      <c r="B1271" s="33" t="s">
        <v>1224</v>
      </c>
      <c r="C1271" s="33" t="s">
        <v>1227</v>
      </c>
      <c r="D1271" s="34">
        <v>13</v>
      </c>
      <c r="E1271" s="37">
        <v>43</v>
      </c>
      <c r="F1271" s="33" t="s">
        <v>954</v>
      </c>
      <c r="G1271" s="33" t="s">
        <v>1127</v>
      </c>
      <c r="H1271" s="33" t="s">
        <v>1531</v>
      </c>
      <c r="I1271" s="33" t="s">
        <v>1532</v>
      </c>
      <c r="J1271" s="33" t="s">
        <v>1533</v>
      </c>
      <c r="K1271" s="33" t="s">
        <v>1534</v>
      </c>
      <c r="L1271" s="33" t="s">
        <v>1094</v>
      </c>
      <c r="M1271" s="33" t="s">
        <v>877</v>
      </c>
      <c r="N1271" s="33">
        <v>3</v>
      </c>
      <c r="O1271" s="35">
        <v>9.5999999999999992E-3</v>
      </c>
      <c r="P1271" s="34" t="s">
        <v>1148</v>
      </c>
    </row>
    <row r="1272" spans="1:16" s="33" customFormat="1">
      <c r="A1272" s="32">
        <v>38535</v>
      </c>
      <c r="B1272" s="33" t="s">
        <v>1224</v>
      </c>
      <c r="C1272" s="33" t="s">
        <v>1225</v>
      </c>
      <c r="D1272" s="34">
        <v>1</v>
      </c>
      <c r="E1272" s="37">
        <v>1</v>
      </c>
      <c r="F1272" s="33" t="s">
        <v>888</v>
      </c>
      <c r="G1272" s="33" t="s">
        <v>1037</v>
      </c>
      <c r="K1272" s="33" t="s">
        <v>1435</v>
      </c>
      <c r="L1272" s="33" t="s">
        <v>1602</v>
      </c>
      <c r="M1272" s="33" t="s">
        <v>877</v>
      </c>
      <c r="N1272" s="33">
        <v>1</v>
      </c>
      <c r="O1272" s="35">
        <v>1E-4</v>
      </c>
      <c r="P1272" s="34" t="s">
        <v>1148</v>
      </c>
    </row>
    <row r="1273" spans="1:16" s="33" customFormat="1">
      <c r="A1273" s="32">
        <v>38532</v>
      </c>
      <c r="B1273" s="33" t="s">
        <v>1224</v>
      </c>
      <c r="C1273" s="33" t="s">
        <v>1226</v>
      </c>
      <c r="D1273" s="34">
        <v>2</v>
      </c>
      <c r="E1273" s="37">
        <v>14</v>
      </c>
      <c r="F1273" s="33" t="s">
        <v>1074</v>
      </c>
      <c r="G1273" s="33" t="s">
        <v>1109</v>
      </c>
      <c r="L1273" s="33" t="s">
        <v>1120</v>
      </c>
      <c r="M1273" s="33" t="s">
        <v>1120</v>
      </c>
      <c r="N1273" s="33">
        <v>1</v>
      </c>
      <c r="O1273" s="35">
        <v>3.3999999999999998E-3</v>
      </c>
      <c r="P1273" s="34" t="s">
        <v>1148</v>
      </c>
    </row>
    <row r="1274" spans="1:16" s="33" customFormat="1">
      <c r="A1274" s="32">
        <v>38534</v>
      </c>
      <c r="B1274" s="33" t="s">
        <v>1224</v>
      </c>
      <c r="C1274" s="33" t="s">
        <v>1227</v>
      </c>
      <c r="D1274" s="34">
        <v>12</v>
      </c>
      <c r="E1274" s="37">
        <v>42</v>
      </c>
      <c r="F1274" s="33" t="s">
        <v>951</v>
      </c>
      <c r="G1274" s="33" t="s">
        <v>1121</v>
      </c>
      <c r="H1274" s="33" t="s">
        <v>1640</v>
      </c>
      <c r="I1274" s="33" t="s">
        <v>1641</v>
      </c>
      <c r="J1274" s="33" t="s">
        <v>1642</v>
      </c>
      <c r="L1274" s="33" t="s">
        <v>955</v>
      </c>
      <c r="M1274" s="33" t="s">
        <v>877</v>
      </c>
      <c r="N1274" s="33">
        <v>5</v>
      </c>
      <c r="O1274" s="35">
        <v>0.14649999999999999</v>
      </c>
      <c r="P1274" s="34" t="s">
        <v>1148</v>
      </c>
    </row>
    <row r="1275" spans="1:16" s="33" customFormat="1">
      <c r="A1275" s="32">
        <v>38534</v>
      </c>
      <c r="B1275" s="33" t="s">
        <v>1224</v>
      </c>
      <c r="C1275" s="33" t="s">
        <v>1227</v>
      </c>
      <c r="D1275" s="34">
        <v>1</v>
      </c>
      <c r="E1275" s="37">
        <v>31</v>
      </c>
      <c r="F1275" s="33" t="s">
        <v>888</v>
      </c>
      <c r="G1275" s="33" t="s">
        <v>1121</v>
      </c>
      <c r="H1275" s="33" t="s">
        <v>1627</v>
      </c>
      <c r="J1275" s="33" t="s">
        <v>1628</v>
      </c>
      <c r="L1275" s="33" t="s">
        <v>955</v>
      </c>
      <c r="M1275" s="33" t="s">
        <v>877</v>
      </c>
      <c r="N1275" s="33">
        <v>1</v>
      </c>
      <c r="O1275" s="35">
        <v>5.5999999999999999E-3</v>
      </c>
      <c r="P1275" s="34" t="s">
        <v>1148</v>
      </c>
    </row>
    <row r="1276" spans="1:16" s="33" customFormat="1">
      <c r="A1276" s="32">
        <v>38535</v>
      </c>
      <c r="B1276" s="33" t="s">
        <v>1224</v>
      </c>
      <c r="C1276" s="33" t="s">
        <v>1225</v>
      </c>
      <c r="D1276" s="34">
        <v>3</v>
      </c>
      <c r="E1276" s="37">
        <v>3</v>
      </c>
      <c r="F1276" s="33" t="s">
        <v>1073</v>
      </c>
      <c r="G1276" s="33" t="s">
        <v>1067</v>
      </c>
      <c r="H1276" s="33" t="s">
        <v>1516</v>
      </c>
      <c r="J1276" s="33" t="s">
        <v>1517</v>
      </c>
      <c r="L1276" s="34" t="s">
        <v>1485</v>
      </c>
      <c r="M1276" s="33" t="s">
        <v>877</v>
      </c>
      <c r="N1276" s="33">
        <v>2</v>
      </c>
      <c r="O1276" s="35">
        <v>2.0500000000000001E-2</v>
      </c>
      <c r="P1276" s="34" t="s">
        <v>1148</v>
      </c>
    </row>
    <row r="1277" spans="1:16" s="33" customFormat="1">
      <c r="A1277" s="32">
        <v>38535</v>
      </c>
      <c r="B1277" s="33" t="s">
        <v>1224</v>
      </c>
      <c r="C1277" s="33" t="s">
        <v>1225</v>
      </c>
      <c r="D1277" s="34">
        <v>4</v>
      </c>
      <c r="E1277" s="37">
        <v>4</v>
      </c>
      <c r="F1277" s="33" t="s">
        <v>845</v>
      </c>
      <c r="G1277" s="33" t="s">
        <v>1067</v>
      </c>
      <c r="H1277" s="33" t="s">
        <v>1516</v>
      </c>
      <c r="J1277" s="33" t="s">
        <v>1517</v>
      </c>
      <c r="L1277" s="34" t="s">
        <v>1485</v>
      </c>
      <c r="M1277" s="33" t="s">
        <v>877</v>
      </c>
      <c r="N1277" s="33">
        <v>2</v>
      </c>
      <c r="O1277" s="35">
        <v>4.0899999999999999E-2</v>
      </c>
      <c r="P1277" s="34" t="s">
        <v>1148</v>
      </c>
    </row>
    <row r="1278" spans="1:16" s="33" customFormat="1">
      <c r="A1278" s="32">
        <v>38535</v>
      </c>
      <c r="B1278" s="33" t="s">
        <v>1224</v>
      </c>
      <c r="C1278" s="33" t="s">
        <v>1225</v>
      </c>
      <c r="D1278" s="34">
        <v>5</v>
      </c>
      <c r="E1278" s="37">
        <v>5</v>
      </c>
      <c r="F1278" s="33" t="s">
        <v>1089</v>
      </c>
      <c r="G1278" s="33" t="s">
        <v>1067</v>
      </c>
      <c r="H1278" s="33" t="s">
        <v>1516</v>
      </c>
      <c r="J1278" s="33" t="s">
        <v>1517</v>
      </c>
      <c r="L1278" s="34" t="s">
        <v>1485</v>
      </c>
      <c r="M1278" s="33" t="s">
        <v>877</v>
      </c>
      <c r="N1278" s="33">
        <v>3</v>
      </c>
      <c r="O1278" s="35">
        <v>9.1999999999999998E-3</v>
      </c>
      <c r="P1278" s="34" t="s">
        <v>1148</v>
      </c>
    </row>
    <row r="1279" spans="1:16" s="33" customFormat="1">
      <c r="A1279" s="32">
        <v>38532</v>
      </c>
      <c r="B1279" s="33" t="s">
        <v>1224</v>
      </c>
      <c r="C1279" s="33" t="s">
        <v>1226</v>
      </c>
      <c r="D1279" s="34">
        <v>2</v>
      </c>
      <c r="E1279" s="37">
        <v>14</v>
      </c>
      <c r="F1279" s="33" t="s">
        <v>1074</v>
      </c>
      <c r="G1279" s="33" t="s">
        <v>1067</v>
      </c>
      <c r="H1279" s="33" t="s">
        <v>1516</v>
      </c>
      <c r="J1279" s="33" t="s">
        <v>1517</v>
      </c>
      <c r="L1279" s="34" t="s">
        <v>1485</v>
      </c>
      <c r="M1279" s="33" t="s">
        <v>877</v>
      </c>
      <c r="N1279" s="33">
        <v>2</v>
      </c>
      <c r="O1279" s="35">
        <v>2.8999999999999998E-3</v>
      </c>
      <c r="P1279" s="34" t="s">
        <v>1148</v>
      </c>
    </row>
    <row r="1280" spans="1:16" s="33" customFormat="1">
      <c r="A1280" s="32">
        <v>38533</v>
      </c>
      <c r="B1280" s="33" t="s">
        <v>1224</v>
      </c>
      <c r="C1280" s="33" t="s">
        <v>1226</v>
      </c>
      <c r="D1280" s="34">
        <v>4</v>
      </c>
      <c r="E1280" s="37">
        <v>16</v>
      </c>
      <c r="F1280" s="33" t="s">
        <v>845</v>
      </c>
      <c r="G1280" s="33" t="s">
        <v>1067</v>
      </c>
      <c r="H1280" s="33" t="s">
        <v>1516</v>
      </c>
      <c r="J1280" s="33" t="s">
        <v>1517</v>
      </c>
      <c r="L1280" s="34" t="s">
        <v>1485</v>
      </c>
      <c r="M1280" s="33" t="s">
        <v>877</v>
      </c>
      <c r="N1280" s="33">
        <v>3</v>
      </c>
      <c r="O1280" s="35">
        <v>2.93E-2</v>
      </c>
      <c r="P1280" s="34" t="s">
        <v>1148</v>
      </c>
    </row>
    <row r="1281" spans="1:16" s="33" customFormat="1">
      <c r="A1281" s="32">
        <v>38534</v>
      </c>
      <c r="B1281" s="33" t="s">
        <v>1224</v>
      </c>
      <c r="C1281" s="33" t="s">
        <v>1227</v>
      </c>
      <c r="D1281" s="34">
        <v>2</v>
      </c>
      <c r="E1281" s="37">
        <v>32</v>
      </c>
      <c r="F1281" s="33" t="s">
        <v>1074</v>
      </c>
      <c r="G1281" s="33" t="s">
        <v>1067</v>
      </c>
      <c r="H1281" s="33" t="s">
        <v>1516</v>
      </c>
      <c r="J1281" s="33" t="s">
        <v>1517</v>
      </c>
      <c r="L1281" s="34" t="s">
        <v>1485</v>
      </c>
      <c r="M1281" s="33" t="s">
        <v>877</v>
      </c>
      <c r="N1281" s="33">
        <v>4</v>
      </c>
      <c r="O1281" s="35">
        <v>2.4199999999999999E-2</v>
      </c>
      <c r="P1281" s="34" t="s">
        <v>1148</v>
      </c>
    </row>
    <row r="1282" spans="1:16" s="33" customFormat="1">
      <c r="A1282" s="32">
        <v>38534</v>
      </c>
      <c r="B1282" s="33" t="s">
        <v>1224</v>
      </c>
      <c r="C1282" s="33" t="s">
        <v>1227</v>
      </c>
      <c r="D1282" s="34">
        <v>9</v>
      </c>
      <c r="E1282" s="37">
        <v>39</v>
      </c>
      <c r="F1282" s="33" t="s">
        <v>1134</v>
      </c>
      <c r="G1282" s="33" t="s">
        <v>1067</v>
      </c>
      <c r="H1282" s="33" t="s">
        <v>1516</v>
      </c>
      <c r="J1282" s="33" t="s">
        <v>1517</v>
      </c>
      <c r="L1282" s="34" t="s">
        <v>1485</v>
      </c>
      <c r="M1282" s="33" t="s">
        <v>877</v>
      </c>
      <c r="N1282" s="33">
        <v>1</v>
      </c>
      <c r="O1282" s="35">
        <v>0</v>
      </c>
      <c r="P1282" s="34" t="s">
        <v>1148</v>
      </c>
    </row>
    <row r="1283" spans="1:16" s="33" customFormat="1">
      <c r="A1283" s="32">
        <v>38534</v>
      </c>
      <c r="B1283" s="33" t="s">
        <v>1224</v>
      </c>
      <c r="C1283" s="33" t="s">
        <v>1227</v>
      </c>
      <c r="D1283" s="34">
        <v>10</v>
      </c>
      <c r="E1283" s="37">
        <v>40</v>
      </c>
      <c r="F1283" s="33" t="s">
        <v>1138</v>
      </c>
      <c r="G1283" s="33" t="s">
        <v>1067</v>
      </c>
      <c r="H1283" s="33" t="s">
        <v>1516</v>
      </c>
      <c r="J1283" s="33" t="s">
        <v>1517</v>
      </c>
      <c r="L1283" s="34" t="s">
        <v>1485</v>
      </c>
      <c r="M1283" s="33" t="s">
        <v>877</v>
      </c>
      <c r="N1283" s="33">
        <v>1</v>
      </c>
      <c r="O1283" s="35">
        <v>6.1999999999999998E-3</v>
      </c>
      <c r="P1283" s="34" t="s">
        <v>1148</v>
      </c>
    </row>
    <row r="1284" spans="1:16" s="33" customFormat="1">
      <c r="A1284" s="32">
        <v>38534</v>
      </c>
      <c r="B1284" s="33" t="s">
        <v>1224</v>
      </c>
      <c r="C1284" s="33" t="s">
        <v>1227</v>
      </c>
      <c r="D1284" s="34">
        <v>13</v>
      </c>
      <c r="E1284" s="37">
        <v>43</v>
      </c>
      <c r="F1284" s="33" t="s">
        <v>954</v>
      </c>
      <c r="G1284" s="33" t="s">
        <v>1067</v>
      </c>
      <c r="H1284" s="33" t="s">
        <v>1516</v>
      </c>
      <c r="J1284" s="33" t="s">
        <v>1517</v>
      </c>
      <c r="L1284" s="34" t="s">
        <v>1485</v>
      </c>
      <c r="M1284" s="33" t="s">
        <v>877</v>
      </c>
      <c r="N1284" s="33">
        <v>3</v>
      </c>
      <c r="O1284" s="35">
        <v>9.7000000000000003E-3</v>
      </c>
      <c r="P1284" s="34" t="s">
        <v>1148</v>
      </c>
    </row>
    <row r="1285" spans="1:16" s="33" customFormat="1">
      <c r="A1285" s="32">
        <v>38583</v>
      </c>
      <c r="B1285" s="33" t="s">
        <v>1228</v>
      </c>
      <c r="C1285" s="33" t="s">
        <v>1229</v>
      </c>
      <c r="D1285" s="34">
        <v>2</v>
      </c>
      <c r="E1285" s="37">
        <v>47</v>
      </c>
      <c r="F1285" s="33" t="s">
        <v>1230</v>
      </c>
      <c r="G1285" s="33" t="s">
        <v>1067</v>
      </c>
      <c r="H1285" s="33" t="s">
        <v>1516</v>
      </c>
      <c r="J1285" s="33" t="s">
        <v>1517</v>
      </c>
      <c r="L1285" s="34" t="s">
        <v>1485</v>
      </c>
      <c r="M1285" s="33" t="s">
        <v>877</v>
      </c>
      <c r="N1285" s="33">
        <v>2</v>
      </c>
      <c r="O1285" s="35">
        <v>7.0000000000000001E-3</v>
      </c>
      <c r="P1285" s="34" t="s">
        <v>1148</v>
      </c>
    </row>
    <row r="1286" spans="1:16" s="33" customFormat="1">
      <c r="A1286" s="32">
        <v>38584</v>
      </c>
      <c r="B1286" s="33" t="s">
        <v>1228</v>
      </c>
      <c r="C1286" s="33" t="s">
        <v>1231</v>
      </c>
      <c r="D1286" s="34">
        <v>3</v>
      </c>
      <c r="E1286" s="37">
        <v>57</v>
      </c>
      <c r="F1286" s="33" t="s">
        <v>1182</v>
      </c>
      <c r="G1286" s="33" t="s">
        <v>1067</v>
      </c>
      <c r="H1286" s="33" t="s">
        <v>1516</v>
      </c>
      <c r="J1286" s="33" t="s">
        <v>1517</v>
      </c>
      <c r="L1286" s="34" t="s">
        <v>1485</v>
      </c>
      <c r="M1286" s="33" t="s">
        <v>877</v>
      </c>
      <c r="N1286" s="33">
        <v>1</v>
      </c>
      <c r="O1286" s="35">
        <v>0</v>
      </c>
      <c r="P1286" s="34" t="s">
        <v>1148</v>
      </c>
    </row>
    <row r="1287" spans="1:16" s="33" customFormat="1">
      <c r="A1287" s="32">
        <v>38584</v>
      </c>
      <c r="B1287" s="33" t="s">
        <v>1228</v>
      </c>
      <c r="C1287" s="33" t="s">
        <v>1231</v>
      </c>
      <c r="D1287" s="34">
        <v>4</v>
      </c>
      <c r="E1287" s="37">
        <v>58</v>
      </c>
      <c r="F1287" s="33" t="s">
        <v>1190</v>
      </c>
      <c r="G1287" s="33" t="s">
        <v>1067</v>
      </c>
      <c r="H1287" s="33" t="s">
        <v>1516</v>
      </c>
      <c r="J1287" s="33" t="s">
        <v>1517</v>
      </c>
      <c r="L1287" s="34" t="s">
        <v>1485</v>
      </c>
      <c r="M1287" s="33" t="s">
        <v>877</v>
      </c>
      <c r="N1287" s="33">
        <v>1</v>
      </c>
      <c r="O1287" s="35">
        <v>6.4999999999999997E-3</v>
      </c>
      <c r="P1287" s="34" t="s">
        <v>1148</v>
      </c>
    </row>
    <row r="1288" spans="1:16" s="33" customFormat="1">
      <c r="A1288" s="32">
        <v>38583</v>
      </c>
      <c r="B1288" s="33" t="s">
        <v>1228</v>
      </c>
      <c r="C1288" s="33" t="s">
        <v>1232</v>
      </c>
      <c r="D1288" s="34">
        <v>11</v>
      </c>
      <c r="E1288" s="37">
        <v>76</v>
      </c>
      <c r="F1288" s="33" t="s">
        <v>1233</v>
      </c>
      <c r="G1288" s="33" t="s">
        <v>1067</v>
      </c>
      <c r="H1288" s="33" t="s">
        <v>1516</v>
      </c>
      <c r="J1288" s="33" t="s">
        <v>1517</v>
      </c>
      <c r="L1288" s="34" t="s">
        <v>1485</v>
      </c>
      <c r="M1288" s="33" t="s">
        <v>877</v>
      </c>
      <c r="N1288" s="33">
        <v>3</v>
      </c>
      <c r="O1288" s="35">
        <v>1.0200000000000209E-2</v>
      </c>
      <c r="P1288" s="34" t="s">
        <v>1148</v>
      </c>
    </row>
    <row r="1289" spans="1:16" s="33" customFormat="1">
      <c r="A1289" s="32">
        <v>38583</v>
      </c>
      <c r="B1289" s="33" t="s">
        <v>1228</v>
      </c>
      <c r="C1289" s="33" t="s">
        <v>1232</v>
      </c>
      <c r="D1289" s="34">
        <v>12</v>
      </c>
      <c r="E1289" s="37">
        <v>77</v>
      </c>
      <c r="F1289" s="33" t="s">
        <v>1234</v>
      </c>
      <c r="G1289" s="33" t="s">
        <v>1067</v>
      </c>
      <c r="H1289" s="33" t="s">
        <v>1516</v>
      </c>
      <c r="J1289" s="33" t="s">
        <v>1517</v>
      </c>
      <c r="L1289" s="34" t="s">
        <v>1485</v>
      </c>
      <c r="M1289" s="33" t="s">
        <v>877</v>
      </c>
      <c r="N1289" s="33">
        <v>1</v>
      </c>
      <c r="O1289" s="35">
        <v>1.18E-2</v>
      </c>
      <c r="P1289" s="34" t="s">
        <v>1148</v>
      </c>
    </row>
    <row r="1290" spans="1:16" s="33" customFormat="1">
      <c r="A1290" s="32">
        <v>38583</v>
      </c>
      <c r="B1290" s="33" t="s">
        <v>1228</v>
      </c>
      <c r="C1290" s="33" t="s">
        <v>1232</v>
      </c>
      <c r="D1290" s="34">
        <v>13</v>
      </c>
      <c r="E1290" s="37">
        <v>78</v>
      </c>
      <c r="F1290" s="33" t="s">
        <v>1235</v>
      </c>
      <c r="G1290" s="33" t="s">
        <v>1067</v>
      </c>
      <c r="H1290" s="33" t="s">
        <v>1516</v>
      </c>
      <c r="J1290" s="33" t="s">
        <v>1517</v>
      </c>
      <c r="L1290" s="34" t="s">
        <v>1485</v>
      </c>
      <c r="M1290" s="33" t="s">
        <v>877</v>
      </c>
      <c r="N1290" s="33">
        <v>16</v>
      </c>
      <c r="O1290" s="35">
        <v>7.5600000000000001E-2</v>
      </c>
      <c r="P1290" s="34" t="s">
        <v>1148</v>
      </c>
    </row>
    <row r="1291" spans="1:16" s="33" customFormat="1">
      <c r="A1291" s="32">
        <v>38535</v>
      </c>
      <c r="B1291" s="33" t="s">
        <v>1224</v>
      </c>
      <c r="C1291" s="33" t="s">
        <v>1225</v>
      </c>
      <c r="D1291" s="34">
        <v>2</v>
      </c>
      <c r="E1291" s="37">
        <v>2</v>
      </c>
      <c r="F1291" s="33" t="s">
        <v>1074</v>
      </c>
      <c r="G1291" s="33" t="s">
        <v>1067</v>
      </c>
      <c r="H1291" s="33" t="s">
        <v>1506</v>
      </c>
      <c r="I1291" s="33" t="s">
        <v>1507</v>
      </c>
      <c r="J1291" s="33" t="s">
        <v>1508</v>
      </c>
      <c r="L1291" s="34" t="s">
        <v>1485</v>
      </c>
      <c r="M1291" s="33" t="s">
        <v>877</v>
      </c>
      <c r="N1291" s="33">
        <v>8</v>
      </c>
      <c r="O1291" s="35">
        <v>1.14E-2</v>
      </c>
      <c r="P1291" s="34" t="s">
        <v>1148</v>
      </c>
    </row>
    <row r="1292" spans="1:16" s="33" customFormat="1">
      <c r="A1292" s="32">
        <v>38535</v>
      </c>
      <c r="B1292" s="33" t="s">
        <v>1224</v>
      </c>
      <c r="C1292" s="33" t="s">
        <v>1225</v>
      </c>
      <c r="D1292" s="34">
        <v>6</v>
      </c>
      <c r="E1292" s="37">
        <v>6</v>
      </c>
      <c r="F1292" s="33" t="s">
        <v>1091</v>
      </c>
      <c r="G1292" s="33" t="s">
        <v>1067</v>
      </c>
      <c r="H1292" s="33" t="s">
        <v>1506</v>
      </c>
      <c r="I1292" s="33" t="s">
        <v>1507</v>
      </c>
      <c r="J1292" s="33" t="s">
        <v>1508</v>
      </c>
      <c r="L1292" s="34" t="s">
        <v>1485</v>
      </c>
      <c r="M1292" s="33" t="s">
        <v>877</v>
      </c>
      <c r="N1292" s="33">
        <v>4</v>
      </c>
      <c r="O1292" s="35">
        <v>4.4000000000000003E-3</v>
      </c>
      <c r="P1292" s="34" t="s">
        <v>1148</v>
      </c>
    </row>
    <row r="1293" spans="1:16" s="33" customFormat="1">
      <c r="A1293" s="32">
        <v>38532</v>
      </c>
      <c r="B1293" s="33" t="s">
        <v>1224</v>
      </c>
      <c r="C1293" s="33" t="s">
        <v>1226</v>
      </c>
      <c r="D1293" s="34">
        <v>1</v>
      </c>
      <c r="E1293" s="37">
        <v>13</v>
      </c>
      <c r="F1293" s="33" t="s">
        <v>888</v>
      </c>
      <c r="G1293" s="33" t="s">
        <v>1067</v>
      </c>
      <c r="H1293" s="33" t="s">
        <v>1506</v>
      </c>
      <c r="I1293" s="33" t="s">
        <v>1507</v>
      </c>
      <c r="J1293" s="33" t="s">
        <v>1508</v>
      </c>
      <c r="L1293" s="34" t="s">
        <v>1485</v>
      </c>
      <c r="M1293" s="33" t="s">
        <v>877</v>
      </c>
      <c r="N1293" s="33">
        <v>1</v>
      </c>
      <c r="O1293" s="35">
        <v>1.9E-3</v>
      </c>
      <c r="P1293" s="34" t="s">
        <v>1148</v>
      </c>
    </row>
    <row r="1294" spans="1:16" s="33" customFormat="1">
      <c r="A1294" s="32">
        <v>38584</v>
      </c>
      <c r="B1294" s="33" t="s">
        <v>1228</v>
      </c>
      <c r="C1294" s="33" t="s">
        <v>1231</v>
      </c>
      <c r="D1294" s="34">
        <v>6</v>
      </c>
      <c r="E1294" s="37">
        <v>60</v>
      </c>
      <c r="F1294" s="33" t="s">
        <v>979</v>
      </c>
      <c r="G1294" s="33" t="s">
        <v>1067</v>
      </c>
      <c r="H1294" s="33" t="s">
        <v>1506</v>
      </c>
      <c r="I1294" s="33" t="s">
        <v>1507</v>
      </c>
      <c r="J1294" s="33" t="s">
        <v>1508</v>
      </c>
      <c r="L1294" s="34" t="s">
        <v>1485</v>
      </c>
      <c r="M1294" s="33" t="s">
        <v>877</v>
      </c>
      <c r="N1294" s="33">
        <v>1</v>
      </c>
      <c r="O1294" s="35">
        <v>2.5999999999999999E-3</v>
      </c>
      <c r="P1294" s="34" t="s">
        <v>1148</v>
      </c>
    </row>
    <row r="1295" spans="1:16" s="33" customFormat="1">
      <c r="A1295" s="32">
        <v>38583</v>
      </c>
      <c r="B1295" s="33" t="s">
        <v>1228</v>
      </c>
      <c r="C1295" s="33" t="s">
        <v>1229</v>
      </c>
      <c r="D1295" s="34">
        <v>4</v>
      </c>
      <c r="E1295" s="37">
        <v>49</v>
      </c>
      <c r="F1295" s="33" t="s">
        <v>1241</v>
      </c>
      <c r="G1295" s="34" t="s">
        <v>1308</v>
      </c>
      <c r="J1295" s="33" t="s">
        <v>1308</v>
      </c>
      <c r="L1295" s="33" t="s">
        <v>1485</v>
      </c>
      <c r="M1295" s="33" t="s">
        <v>877</v>
      </c>
      <c r="N1295" s="33">
        <v>7</v>
      </c>
      <c r="O1295" s="35">
        <v>0.08</v>
      </c>
      <c r="P1295" s="34" t="s">
        <v>1149</v>
      </c>
    </row>
    <row r="1296" spans="1:16" s="33" customFormat="1">
      <c r="A1296" s="32">
        <v>38585</v>
      </c>
      <c r="B1296" s="33" t="s">
        <v>1228</v>
      </c>
      <c r="C1296" s="33" t="s">
        <v>1229</v>
      </c>
      <c r="D1296" s="34">
        <v>6</v>
      </c>
      <c r="E1296" s="37">
        <v>51</v>
      </c>
      <c r="F1296" s="33" t="s">
        <v>1194</v>
      </c>
      <c r="G1296" s="34" t="s">
        <v>1313</v>
      </c>
      <c r="H1296" s="33" t="s">
        <v>1467</v>
      </c>
      <c r="J1296" s="33" t="s">
        <v>1510</v>
      </c>
      <c r="L1296" s="33" t="s">
        <v>1295</v>
      </c>
      <c r="M1296" s="33" t="s">
        <v>877</v>
      </c>
      <c r="N1296" s="33">
        <v>1</v>
      </c>
      <c r="O1296" s="35">
        <v>0.39</v>
      </c>
      <c r="P1296" s="34" t="s">
        <v>1149</v>
      </c>
    </row>
    <row r="1297" spans="1:16" s="33" customFormat="1">
      <c r="A1297" s="32">
        <v>38585</v>
      </c>
      <c r="B1297" s="33" t="s">
        <v>1228</v>
      </c>
      <c r="C1297" s="33" t="s">
        <v>1229</v>
      </c>
      <c r="D1297" s="34">
        <v>8</v>
      </c>
      <c r="E1297" s="37">
        <v>53</v>
      </c>
      <c r="F1297" s="33" t="s">
        <v>1202</v>
      </c>
      <c r="G1297" s="33" t="s">
        <v>1313</v>
      </c>
      <c r="H1297" s="33" t="s">
        <v>1467</v>
      </c>
      <c r="J1297" s="33" t="s">
        <v>1510</v>
      </c>
      <c r="L1297" s="33" t="s">
        <v>1295</v>
      </c>
      <c r="M1297" s="33" t="s">
        <v>877</v>
      </c>
      <c r="N1297" s="33">
        <v>1</v>
      </c>
      <c r="O1297" s="35">
        <v>0.27</v>
      </c>
      <c r="P1297" s="34" t="s">
        <v>1149</v>
      </c>
    </row>
    <row r="1298" spans="1:16" s="33" customFormat="1">
      <c r="A1298" s="32">
        <v>38585</v>
      </c>
      <c r="B1298" s="33" t="s">
        <v>1228</v>
      </c>
      <c r="C1298" s="33" t="s">
        <v>1229</v>
      </c>
      <c r="D1298" s="34">
        <v>9</v>
      </c>
      <c r="E1298" s="37">
        <v>54</v>
      </c>
      <c r="F1298" s="33" t="s">
        <v>1207</v>
      </c>
      <c r="G1298" s="33" t="s">
        <v>1313</v>
      </c>
      <c r="H1298" s="33" t="s">
        <v>1467</v>
      </c>
      <c r="J1298" s="33" t="s">
        <v>1510</v>
      </c>
      <c r="L1298" s="33" t="s">
        <v>1295</v>
      </c>
      <c r="M1298" s="33" t="s">
        <v>877</v>
      </c>
      <c r="N1298" s="33">
        <v>1</v>
      </c>
      <c r="O1298" s="35">
        <v>0.18</v>
      </c>
      <c r="P1298" s="34" t="s">
        <v>1149</v>
      </c>
    </row>
    <row r="1299" spans="1:16" s="33" customFormat="1">
      <c r="A1299" s="32">
        <v>38583</v>
      </c>
      <c r="B1299" s="33" t="s">
        <v>1228</v>
      </c>
      <c r="C1299" s="33" t="s">
        <v>1232</v>
      </c>
      <c r="D1299" s="34">
        <v>13</v>
      </c>
      <c r="E1299" s="37">
        <v>78</v>
      </c>
      <c r="F1299" s="33" t="s">
        <v>1235</v>
      </c>
      <c r="G1299" s="33" t="s">
        <v>1147</v>
      </c>
      <c r="H1299" s="33" t="s">
        <v>1467</v>
      </c>
      <c r="J1299" s="33" t="s">
        <v>1510</v>
      </c>
      <c r="L1299" s="33" t="s">
        <v>1295</v>
      </c>
      <c r="M1299" s="33" t="s">
        <v>877</v>
      </c>
      <c r="N1299" s="33">
        <v>1</v>
      </c>
      <c r="O1299" s="35">
        <v>0.38</v>
      </c>
      <c r="P1299" s="34" t="s">
        <v>1149</v>
      </c>
    </row>
    <row r="1300" spans="1:16" s="33" customFormat="1">
      <c r="A1300" s="32">
        <v>38583</v>
      </c>
      <c r="B1300" s="33" t="s">
        <v>1228</v>
      </c>
      <c r="C1300" s="33" t="s">
        <v>1229</v>
      </c>
      <c r="D1300" s="34">
        <v>3</v>
      </c>
      <c r="E1300" s="37">
        <v>48</v>
      </c>
      <c r="F1300" s="33" t="s">
        <v>1240</v>
      </c>
      <c r="G1300" s="34" t="s">
        <v>1303</v>
      </c>
      <c r="H1300" s="34" t="s">
        <v>1545</v>
      </c>
      <c r="I1300" s="33" t="s">
        <v>1680</v>
      </c>
      <c r="J1300" s="33" t="s">
        <v>1546</v>
      </c>
      <c r="L1300" s="33" t="s">
        <v>1295</v>
      </c>
      <c r="M1300" s="33" t="s">
        <v>877</v>
      </c>
      <c r="N1300" s="33">
        <v>1</v>
      </c>
      <c r="O1300" s="35">
        <v>0.55000000000000004</v>
      </c>
      <c r="P1300" s="34" t="s">
        <v>1149</v>
      </c>
    </row>
    <row r="1301" spans="1:16" s="33" customFormat="1">
      <c r="A1301" s="32">
        <v>38585</v>
      </c>
      <c r="B1301" s="33" t="s">
        <v>1228</v>
      </c>
      <c r="C1301" s="33" t="s">
        <v>1229</v>
      </c>
      <c r="D1301" s="34">
        <v>6</v>
      </c>
      <c r="E1301" s="37">
        <v>51</v>
      </c>
      <c r="F1301" s="33" t="s">
        <v>1194</v>
      </c>
      <c r="G1301" s="33" t="s">
        <v>1303</v>
      </c>
      <c r="H1301" s="34" t="s">
        <v>1545</v>
      </c>
      <c r="I1301" s="33" t="s">
        <v>1680</v>
      </c>
      <c r="J1301" s="33" t="s">
        <v>1546</v>
      </c>
      <c r="L1301" s="33" t="s">
        <v>1295</v>
      </c>
      <c r="M1301" s="33" t="s">
        <v>877</v>
      </c>
      <c r="N1301" s="33">
        <v>2</v>
      </c>
      <c r="O1301" s="35">
        <v>0.55000000000000004</v>
      </c>
      <c r="P1301" s="34" t="s">
        <v>1149</v>
      </c>
    </row>
    <row r="1302" spans="1:16" s="33" customFormat="1">
      <c r="A1302" s="32">
        <v>38585</v>
      </c>
      <c r="B1302" s="33" t="s">
        <v>1228</v>
      </c>
      <c r="C1302" s="33" t="s">
        <v>1229</v>
      </c>
      <c r="D1302" s="34">
        <v>7</v>
      </c>
      <c r="E1302" s="37">
        <v>52</v>
      </c>
      <c r="F1302" s="33" t="s">
        <v>1198</v>
      </c>
      <c r="G1302" s="33" t="s">
        <v>1303</v>
      </c>
      <c r="H1302" s="34" t="s">
        <v>1545</v>
      </c>
      <c r="I1302" s="33" t="s">
        <v>1680</v>
      </c>
      <c r="J1302" s="33" t="s">
        <v>1546</v>
      </c>
      <c r="L1302" s="33" t="s">
        <v>1295</v>
      </c>
      <c r="M1302" s="33" t="s">
        <v>877</v>
      </c>
      <c r="N1302" s="33">
        <v>2</v>
      </c>
      <c r="O1302" s="35">
        <v>0.83000000000000007</v>
      </c>
      <c r="P1302" s="34" t="s">
        <v>1149</v>
      </c>
    </row>
    <row r="1303" spans="1:16" s="33" customFormat="1">
      <c r="A1303" s="32">
        <v>38585</v>
      </c>
      <c r="B1303" s="33" t="s">
        <v>1228</v>
      </c>
      <c r="C1303" s="33" t="s">
        <v>1229</v>
      </c>
      <c r="D1303" s="34">
        <v>8</v>
      </c>
      <c r="E1303" s="37">
        <v>53</v>
      </c>
      <c r="F1303" s="33" t="s">
        <v>1202</v>
      </c>
      <c r="G1303" s="33" t="s">
        <v>1303</v>
      </c>
      <c r="H1303" s="34" t="s">
        <v>1545</v>
      </c>
      <c r="I1303" s="33" t="s">
        <v>1680</v>
      </c>
      <c r="J1303" s="33" t="s">
        <v>1546</v>
      </c>
      <c r="L1303" s="33" t="s">
        <v>1295</v>
      </c>
      <c r="M1303" s="33" t="s">
        <v>877</v>
      </c>
      <c r="N1303" s="33">
        <v>1</v>
      </c>
      <c r="O1303" s="35">
        <v>0.19</v>
      </c>
      <c r="P1303" s="34" t="s">
        <v>1149</v>
      </c>
    </row>
    <row r="1304" spans="1:16" s="33" customFormat="1">
      <c r="A1304" s="32">
        <v>38585</v>
      </c>
      <c r="B1304" s="33" t="s">
        <v>1228</v>
      </c>
      <c r="C1304" s="33" t="s">
        <v>1229</v>
      </c>
      <c r="D1304" s="34">
        <v>9</v>
      </c>
      <c r="E1304" s="37">
        <v>54</v>
      </c>
      <c r="F1304" s="33" t="s">
        <v>1207</v>
      </c>
      <c r="G1304" s="33" t="s">
        <v>1303</v>
      </c>
      <c r="H1304" s="34" t="s">
        <v>1545</v>
      </c>
      <c r="I1304" s="33" t="s">
        <v>1680</v>
      </c>
      <c r="J1304" s="33" t="s">
        <v>1546</v>
      </c>
      <c r="L1304" s="33" t="s">
        <v>1295</v>
      </c>
      <c r="M1304" s="33" t="s">
        <v>877</v>
      </c>
      <c r="N1304" s="33">
        <v>2</v>
      </c>
      <c r="O1304" s="35">
        <v>0.36</v>
      </c>
      <c r="P1304" s="34" t="s">
        <v>1149</v>
      </c>
    </row>
    <row r="1305" spans="1:16" s="33" customFormat="1">
      <c r="A1305" s="32">
        <v>38584</v>
      </c>
      <c r="B1305" s="33" t="s">
        <v>1228</v>
      </c>
      <c r="C1305" s="33" t="s">
        <v>1231</v>
      </c>
      <c r="D1305" s="34">
        <v>1</v>
      </c>
      <c r="E1305" s="37">
        <v>55</v>
      </c>
      <c r="F1305" s="33" t="s">
        <v>976</v>
      </c>
      <c r="G1305" s="33" t="s">
        <v>1303</v>
      </c>
      <c r="H1305" s="34" t="s">
        <v>1545</v>
      </c>
      <c r="I1305" s="33" t="s">
        <v>1680</v>
      </c>
      <c r="J1305" s="33" t="s">
        <v>1546</v>
      </c>
      <c r="L1305" s="33" t="s">
        <v>1295</v>
      </c>
      <c r="M1305" s="33" t="s">
        <v>877</v>
      </c>
      <c r="N1305" s="33">
        <v>3</v>
      </c>
      <c r="O1305" s="35">
        <v>0.45000000000000007</v>
      </c>
      <c r="P1305" s="34" t="s">
        <v>1149</v>
      </c>
    </row>
    <row r="1306" spans="1:16" s="33" customFormat="1">
      <c r="A1306" s="32">
        <v>38581</v>
      </c>
      <c r="B1306" s="33" t="s">
        <v>1228</v>
      </c>
      <c r="C1306" s="33" t="s">
        <v>1232</v>
      </c>
      <c r="D1306" s="34">
        <v>3</v>
      </c>
      <c r="E1306" s="37">
        <v>68</v>
      </c>
      <c r="F1306" s="33" t="s">
        <v>1042</v>
      </c>
      <c r="G1306" s="33" t="s">
        <v>1303</v>
      </c>
      <c r="H1306" s="34" t="s">
        <v>1545</v>
      </c>
      <c r="I1306" s="33" t="s">
        <v>1680</v>
      </c>
      <c r="J1306" s="33" t="s">
        <v>1546</v>
      </c>
      <c r="L1306" s="33" t="s">
        <v>1295</v>
      </c>
      <c r="M1306" s="33" t="s">
        <v>877</v>
      </c>
      <c r="N1306" s="33">
        <v>1</v>
      </c>
      <c r="O1306" s="35">
        <v>0.32</v>
      </c>
      <c r="P1306" s="34" t="s">
        <v>1149</v>
      </c>
    </row>
    <row r="1307" spans="1:16" s="33" customFormat="1">
      <c r="A1307" s="32">
        <v>38583</v>
      </c>
      <c r="B1307" s="33" t="s">
        <v>1228</v>
      </c>
      <c r="C1307" s="33" t="s">
        <v>1232</v>
      </c>
      <c r="D1307" s="34">
        <v>13</v>
      </c>
      <c r="E1307" s="37">
        <v>78</v>
      </c>
      <c r="F1307" s="33" t="s">
        <v>1235</v>
      </c>
      <c r="G1307" s="33" t="s">
        <v>1303</v>
      </c>
      <c r="H1307" s="34" t="s">
        <v>1545</v>
      </c>
      <c r="I1307" s="33" t="s">
        <v>1680</v>
      </c>
      <c r="J1307" s="33" t="s">
        <v>1546</v>
      </c>
      <c r="L1307" s="33" t="s">
        <v>1295</v>
      </c>
      <c r="M1307" s="33" t="s">
        <v>877</v>
      </c>
      <c r="N1307" s="33">
        <v>1</v>
      </c>
      <c r="O1307" s="35">
        <v>0.09</v>
      </c>
      <c r="P1307" s="34" t="s">
        <v>1149</v>
      </c>
    </row>
    <row r="1308" spans="1:16" s="33" customFormat="1">
      <c r="A1308" s="32">
        <v>38535</v>
      </c>
      <c r="B1308" s="33" t="s">
        <v>1224</v>
      </c>
      <c r="C1308" s="33" t="s">
        <v>1225</v>
      </c>
      <c r="D1308" s="34">
        <v>5</v>
      </c>
      <c r="E1308" s="37">
        <v>5</v>
      </c>
      <c r="F1308" s="33" t="s">
        <v>1089</v>
      </c>
      <c r="G1308" s="33" t="s">
        <v>1088</v>
      </c>
      <c r="H1308" s="33" t="s">
        <v>1545</v>
      </c>
      <c r="J1308" s="33" t="s">
        <v>1546</v>
      </c>
      <c r="K1308" s="33" t="s">
        <v>1252</v>
      </c>
      <c r="L1308" s="33" t="s">
        <v>1295</v>
      </c>
      <c r="M1308" s="33" t="s">
        <v>877</v>
      </c>
      <c r="N1308" s="33">
        <v>2</v>
      </c>
      <c r="O1308" s="35">
        <v>6.8599999999999994E-2</v>
      </c>
      <c r="P1308" s="34" t="s">
        <v>1148</v>
      </c>
    </row>
    <row r="1309" spans="1:16" s="33" customFormat="1">
      <c r="A1309" s="32">
        <v>38583</v>
      </c>
      <c r="B1309" s="33" t="s">
        <v>1228</v>
      </c>
      <c r="C1309" s="33" t="s">
        <v>1232</v>
      </c>
      <c r="D1309" s="34">
        <v>11</v>
      </c>
      <c r="E1309" s="37">
        <v>76</v>
      </c>
      <c r="F1309" s="33" t="s">
        <v>1233</v>
      </c>
      <c r="G1309" s="33" t="s">
        <v>1088</v>
      </c>
      <c r="H1309" s="33" t="s">
        <v>1545</v>
      </c>
      <c r="J1309" s="33" t="s">
        <v>1546</v>
      </c>
      <c r="K1309" s="33" t="s">
        <v>1252</v>
      </c>
      <c r="L1309" s="33" t="s">
        <v>1295</v>
      </c>
      <c r="M1309" s="33" t="s">
        <v>877</v>
      </c>
      <c r="N1309" s="33">
        <v>3</v>
      </c>
      <c r="O1309" s="35">
        <v>0.32850000000000001</v>
      </c>
      <c r="P1309" s="34" t="s">
        <v>1148</v>
      </c>
    </row>
    <row r="1310" spans="1:16" s="33" customFormat="1">
      <c r="A1310" s="32">
        <v>38535</v>
      </c>
      <c r="B1310" s="33" t="s">
        <v>1224</v>
      </c>
      <c r="C1310" s="33" t="s">
        <v>1225</v>
      </c>
      <c r="D1310" s="34">
        <v>2</v>
      </c>
      <c r="E1310" s="37">
        <v>2</v>
      </c>
      <c r="F1310" s="33" t="s">
        <v>1074</v>
      </c>
      <c r="G1310" s="33" t="s">
        <v>872</v>
      </c>
      <c r="H1310" s="33" t="s">
        <v>1509</v>
      </c>
      <c r="J1310" s="33" t="s">
        <v>1510</v>
      </c>
      <c r="L1310" s="34" t="s">
        <v>1295</v>
      </c>
      <c r="M1310" s="33" t="s">
        <v>877</v>
      </c>
      <c r="N1310" s="33">
        <v>2</v>
      </c>
      <c r="O1310" s="35">
        <v>0</v>
      </c>
      <c r="P1310" s="34" t="s">
        <v>1148</v>
      </c>
    </row>
    <row r="1311" spans="1:16" s="33" customFormat="1">
      <c r="A1311" s="32">
        <v>38583</v>
      </c>
      <c r="B1311" s="33" t="s">
        <v>1228</v>
      </c>
      <c r="C1311" s="33" t="s">
        <v>1232</v>
      </c>
      <c r="D1311" s="34">
        <v>11</v>
      </c>
      <c r="E1311" s="37">
        <v>76</v>
      </c>
      <c r="F1311" s="33" t="s">
        <v>1233</v>
      </c>
      <c r="G1311" s="33" t="s">
        <v>872</v>
      </c>
      <c r="H1311" s="33" t="s">
        <v>1509</v>
      </c>
      <c r="J1311" s="33" t="s">
        <v>1510</v>
      </c>
      <c r="L1311" s="34" t="s">
        <v>1295</v>
      </c>
      <c r="M1311" s="33" t="s">
        <v>877</v>
      </c>
      <c r="N1311" s="33">
        <v>8</v>
      </c>
      <c r="O1311" s="35">
        <v>9.8500000000000004E-2</v>
      </c>
      <c r="P1311" s="34" t="s">
        <v>1148</v>
      </c>
    </row>
    <row r="1312" spans="1:16" s="33" customFormat="1">
      <c r="A1312" s="32">
        <v>38583</v>
      </c>
      <c r="B1312" s="33" t="s">
        <v>1228</v>
      </c>
      <c r="C1312" s="33" t="s">
        <v>1232</v>
      </c>
      <c r="D1312" s="34">
        <v>12</v>
      </c>
      <c r="E1312" s="37">
        <v>77</v>
      </c>
      <c r="F1312" s="33" t="s">
        <v>1234</v>
      </c>
      <c r="G1312" s="33" t="s">
        <v>872</v>
      </c>
      <c r="H1312" s="33" t="s">
        <v>1509</v>
      </c>
      <c r="J1312" s="33" t="s">
        <v>1510</v>
      </c>
      <c r="L1312" s="34" t="s">
        <v>1295</v>
      </c>
      <c r="M1312" s="33" t="s">
        <v>877</v>
      </c>
      <c r="N1312" s="33">
        <v>8</v>
      </c>
      <c r="O1312" s="35">
        <v>0.17280000000000001</v>
      </c>
      <c r="P1312" s="34" t="s">
        <v>1148</v>
      </c>
    </row>
    <row r="1313" spans="1:16" s="33" customFormat="1">
      <c r="A1313" s="32">
        <v>38583</v>
      </c>
      <c r="B1313" s="33" t="s">
        <v>1228</v>
      </c>
      <c r="C1313" s="33" t="s">
        <v>1232</v>
      </c>
      <c r="D1313" s="34">
        <v>13</v>
      </c>
      <c r="E1313" s="37">
        <v>78</v>
      </c>
      <c r="F1313" s="33" t="s">
        <v>1235</v>
      </c>
      <c r="G1313" s="33" t="s">
        <v>872</v>
      </c>
      <c r="H1313" s="33" t="s">
        <v>1509</v>
      </c>
      <c r="J1313" s="33" t="s">
        <v>1510</v>
      </c>
      <c r="L1313" s="34" t="s">
        <v>1295</v>
      </c>
      <c r="M1313" s="33" t="s">
        <v>877</v>
      </c>
      <c r="N1313" s="33">
        <v>7</v>
      </c>
      <c r="O1313" s="35">
        <v>5.6899999999999999E-2</v>
      </c>
      <c r="P1313" s="34" t="s">
        <v>1148</v>
      </c>
    </row>
    <row r="1314" spans="1:16" s="33" customFormat="1">
      <c r="A1314" s="32">
        <v>38584</v>
      </c>
      <c r="B1314" s="33" t="s">
        <v>1228</v>
      </c>
      <c r="C1314" s="33" t="s">
        <v>1231</v>
      </c>
      <c r="D1314" s="34">
        <v>3</v>
      </c>
      <c r="E1314" s="37">
        <v>57</v>
      </c>
      <c r="F1314" s="33" t="s">
        <v>1182</v>
      </c>
      <c r="G1314" s="34" t="s">
        <v>1328</v>
      </c>
      <c r="H1314" s="33" t="s">
        <v>1479</v>
      </c>
      <c r="I1314" s="33" t="s">
        <v>1480</v>
      </c>
      <c r="J1314" s="33" t="s">
        <v>1706</v>
      </c>
      <c r="L1314" s="33" t="s">
        <v>1295</v>
      </c>
      <c r="M1314" s="33" t="s">
        <v>877</v>
      </c>
      <c r="N1314" s="33">
        <v>1</v>
      </c>
      <c r="O1314" s="35">
        <v>0.06</v>
      </c>
      <c r="P1314" s="34" t="s">
        <v>1149</v>
      </c>
    </row>
    <row r="1315" spans="1:16" s="33" customFormat="1">
      <c r="A1315" s="32">
        <v>38535</v>
      </c>
      <c r="B1315" s="33" t="s">
        <v>1224</v>
      </c>
      <c r="C1315" s="33" t="s">
        <v>1225</v>
      </c>
      <c r="D1315" s="34">
        <v>1</v>
      </c>
      <c r="E1315" s="37">
        <v>1</v>
      </c>
      <c r="F1315" s="33" t="s">
        <v>888</v>
      </c>
      <c r="G1315" s="33" t="s">
        <v>872</v>
      </c>
      <c r="K1315" s="33" t="s">
        <v>1252</v>
      </c>
      <c r="L1315" s="33" t="s">
        <v>1295</v>
      </c>
      <c r="M1315" s="33" t="s">
        <v>877</v>
      </c>
      <c r="N1315" s="33">
        <v>1</v>
      </c>
      <c r="O1315" s="35">
        <v>3.2000000000000002E-3</v>
      </c>
      <c r="P1315" s="34" t="s">
        <v>1148</v>
      </c>
    </row>
    <row r="1316" spans="1:16" s="33" customFormat="1">
      <c r="A1316" s="32">
        <v>38533</v>
      </c>
      <c r="B1316" s="33" t="s">
        <v>1224</v>
      </c>
      <c r="C1316" s="33" t="s">
        <v>1226</v>
      </c>
      <c r="D1316" s="34">
        <v>4</v>
      </c>
      <c r="E1316" s="37">
        <v>16</v>
      </c>
      <c r="F1316" s="33" t="s">
        <v>845</v>
      </c>
      <c r="G1316" s="33" t="s">
        <v>1088</v>
      </c>
      <c r="K1316" s="33" t="s">
        <v>1252</v>
      </c>
      <c r="L1316" s="33" t="s">
        <v>1295</v>
      </c>
      <c r="M1316" s="33" t="s">
        <v>877</v>
      </c>
      <c r="N1316" s="33">
        <v>1</v>
      </c>
      <c r="O1316" s="35">
        <v>3.0999999999999999E-3</v>
      </c>
      <c r="P1316" s="34" t="s">
        <v>1148</v>
      </c>
    </row>
    <row r="1317" spans="1:16" s="33" customFormat="1">
      <c r="A1317" s="32">
        <v>38534</v>
      </c>
      <c r="B1317" s="33" t="s">
        <v>1224</v>
      </c>
      <c r="C1317" s="33" t="s">
        <v>1227</v>
      </c>
      <c r="D1317" s="34">
        <v>1</v>
      </c>
      <c r="E1317" s="37">
        <v>31</v>
      </c>
      <c r="F1317" s="33" t="s">
        <v>888</v>
      </c>
      <c r="G1317" s="33" t="s">
        <v>1088</v>
      </c>
      <c r="K1317" s="33" t="s">
        <v>1252</v>
      </c>
      <c r="L1317" s="33" t="s">
        <v>1295</v>
      </c>
      <c r="M1317" s="33" t="s">
        <v>877</v>
      </c>
      <c r="N1317" s="33">
        <v>1</v>
      </c>
      <c r="O1317" s="35">
        <v>2.8999999999999998E-3</v>
      </c>
      <c r="P1317" s="34" t="s">
        <v>1148</v>
      </c>
    </row>
    <row r="1318" spans="1:16" s="33" customFormat="1">
      <c r="A1318" s="32">
        <v>38585</v>
      </c>
      <c r="B1318" s="33" t="s">
        <v>1228</v>
      </c>
      <c r="C1318" s="33" t="s">
        <v>1229</v>
      </c>
      <c r="D1318" s="34">
        <v>5</v>
      </c>
      <c r="E1318" s="37">
        <v>50</v>
      </c>
      <c r="F1318" s="33" t="s">
        <v>1200</v>
      </c>
      <c r="G1318" s="33" t="s">
        <v>1088</v>
      </c>
      <c r="K1318" s="33" t="s">
        <v>1252</v>
      </c>
      <c r="L1318" s="33" t="s">
        <v>1295</v>
      </c>
      <c r="M1318" s="33" t="s">
        <v>877</v>
      </c>
      <c r="N1318" s="33">
        <v>1</v>
      </c>
      <c r="O1318" s="35">
        <v>1.6000000000002679E-3</v>
      </c>
      <c r="P1318" s="34" t="s">
        <v>1148</v>
      </c>
    </row>
    <row r="1319" spans="1:16" s="33" customFormat="1">
      <c r="A1319" s="32">
        <v>38585</v>
      </c>
      <c r="B1319" s="33" t="s">
        <v>1228</v>
      </c>
      <c r="C1319" s="33" t="s">
        <v>1229</v>
      </c>
      <c r="D1319" s="34">
        <v>6</v>
      </c>
      <c r="E1319" s="37">
        <v>51</v>
      </c>
      <c r="F1319" s="33" t="s">
        <v>1194</v>
      </c>
      <c r="G1319" s="33" t="s">
        <v>1088</v>
      </c>
      <c r="K1319" s="33" t="s">
        <v>1252</v>
      </c>
      <c r="L1319" s="33" t="s">
        <v>1295</v>
      </c>
      <c r="M1319" s="33" t="s">
        <v>877</v>
      </c>
      <c r="N1319" s="33">
        <v>4</v>
      </c>
      <c r="O1319" s="35">
        <v>8.9100000000000179E-2</v>
      </c>
      <c r="P1319" s="34" t="s">
        <v>1148</v>
      </c>
    </row>
    <row r="1320" spans="1:16" s="33" customFormat="1">
      <c r="A1320" s="32">
        <v>38585</v>
      </c>
      <c r="B1320" s="33" t="s">
        <v>1228</v>
      </c>
      <c r="C1320" s="33" t="s">
        <v>1229</v>
      </c>
      <c r="D1320" s="34">
        <v>8</v>
      </c>
      <c r="E1320" s="37">
        <v>53</v>
      </c>
      <c r="F1320" s="33" t="s">
        <v>1202</v>
      </c>
      <c r="G1320" s="33" t="s">
        <v>1088</v>
      </c>
      <c r="K1320" s="33" t="s">
        <v>1252</v>
      </c>
      <c r="L1320" s="33" t="s">
        <v>1295</v>
      </c>
      <c r="M1320" s="33" t="s">
        <v>877</v>
      </c>
      <c r="N1320" s="33">
        <v>4</v>
      </c>
      <c r="O1320" s="35">
        <v>1.9899999999999807E-2</v>
      </c>
      <c r="P1320" s="34" t="s">
        <v>1148</v>
      </c>
    </row>
    <row r="1321" spans="1:16" s="33" customFormat="1">
      <c r="A1321" s="32">
        <v>38585</v>
      </c>
      <c r="B1321" s="33" t="s">
        <v>1228</v>
      </c>
      <c r="C1321" s="33" t="s">
        <v>1229</v>
      </c>
      <c r="D1321" s="34">
        <v>9</v>
      </c>
      <c r="E1321" s="37">
        <v>54</v>
      </c>
      <c r="F1321" s="33" t="s">
        <v>1207</v>
      </c>
      <c r="G1321" s="33" t="s">
        <v>1088</v>
      </c>
      <c r="K1321" s="33" t="s">
        <v>1252</v>
      </c>
      <c r="L1321" s="33" t="s">
        <v>1295</v>
      </c>
      <c r="M1321" s="33" t="s">
        <v>877</v>
      </c>
      <c r="N1321" s="33">
        <v>2</v>
      </c>
      <c r="O1321" s="35">
        <v>1.37E-2</v>
      </c>
      <c r="P1321" s="34" t="s">
        <v>1148</v>
      </c>
    </row>
    <row r="1322" spans="1:16" s="33" customFormat="1">
      <c r="A1322" s="32">
        <v>38584</v>
      </c>
      <c r="B1322" s="33" t="s">
        <v>1228</v>
      </c>
      <c r="C1322" s="33" t="s">
        <v>1231</v>
      </c>
      <c r="D1322" s="34">
        <v>2</v>
      </c>
      <c r="E1322" s="37">
        <v>56</v>
      </c>
      <c r="F1322" s="33" t="s">
        <v>1188</v>
      </c>
      <c r="G1322" s="33" t="s">
        <v>1088</v>
      </c>
      <c r="K1322" s="33" t="s">
        <v>1252</v>
      </c>
      <c r="L1322" s="33" t="s">
        <v>1295</v>
      </c>
      <c r="M1322" s="33" t="s">
        <v>877</v>
      </c>
      <c r="N1322" s="33">
        <v>1</v>
      </c>
      <c r="O1322" s="35">
        <v>4.4999999999999997E-3</v>
      </c>
      <c r="P1322" s="34" t="s">
        <v>1148</v>
      </c>
    </row>
    <row r="1323" spans="1:16" s="33" customFormat="1">
      <c r="A1323" s="32">
        <v>38581</v>
      </c>
      <c r="B1323" s="33" t="s">
        <v>1228</v>
      </c>
      <c r="C1323" s="33" t="s">
        <v>1232</v>
      </c>
      <c r="D1323" s="34">
        <v>4</v>
      </c>
      <c r="E1323" s="37">
        <v>69</v>
      </c>
      <c r="F1323" s="33" t="s">
        <v>1222</v>
      </c>
      <c r="G1323" s="33" t="s">
        <v>1088</v>
      </c>
      <c r="K1323" s="33" t="s">
        <v>1252</v>
      </c>
      <c r="L1323" s="33" t="s">
        <v>1295</v>
      </c>
      <c r="M1323" s="33" t="s">
        <v>877</v>
      </c>
      <c r="N1323" s="33">
        <v>2</v>
      </c>
      <c r="O1323" s="35">
        <v>0.1174</v>
      </c>
      <c r="P1323" s="34" t="s">
        <v>1148</v>
      </c>
    </row>
    <row r="1324" spans="1:16" s="33" customFormat="1">
      <c r="A1324" s="32">
        <v>38581</v>
      </c>
      <c r="B1324" s="33" t="s">
        <v>1228</v>
      </c>
      <c r="C1324" s="33" t="s">
        <v>1232</v>
      </c>
      <c r="D1324" s="34">
        <v>6</v>
      </c>
      <c r="E1324" s="37">
        <v>71</v>
      </c>
      <c r="F1324" s="33" t="s">
        <v>1220</v>
      </c>
      <c r="G1324" s="33" t="s">
        <v>1088</v>
      </c>
      <c r="K1324" s="33" t="s">
        <v>1252</v>
      </c>
      <c r="L1324" s="33" t="s">
        <v>1295</v>
      </c>
      <c r="M1324" s="33" t="s">
        <v>877</v>
      </c>
      <c r="N1324" s="33">
        <v>2</v>
      </c>
      <c r="O1324" s="35">
        <v>8.5000000000000006E-3</v>
      </c>
      <c r="P1324" s="34" t="s">
        <v>1148</v>
      </c>
    </row>
    <row r="1325" spans="1:16" s="33" customFormat="1">
      <c r="A1325" s="32">
        <v>38583</v>
      </c>
      <c r="B1325" s="33" t="s">
        <v>1228</v>
      </c>
      <c r="C1325" s="33" t="s">
        <v>1232</v>
      </c>
      <c r="D1325" s="34">
        <v>12</v>
      </c>
      <c r="E1325" s="37">
        <v>77</v>
      </c>
      <c r="F1325" s="33" t="s">
        <v>1234</v>
      </c>
      <c r="G1325" s="33" t="s">
        <v>1088</v>
      </c>
      <c r="K1325" s="33" t="s">
        <v>1252</v>
      </c>
      <c r="L1325" s="33" t="s">
        <v>1295</v>
      </c>
      <c r="M1325" s="33" t="s">
        <v>877</v>
      </c>
      <c r="N1325" s="33">
        <v>3</v>
      </c>
      <c r="O1325" s="35">
        <v>7.0199999999999999E-2</v>
      </c>
      <c r="P1325" s="34" t="s">
        <v>1148</v>
      </c>
    </row>
    <row r="1326" spans="1:16" s="33" customFormat="1">
      <c r="A1326" s="32">
        <v>38583</v>
      </c>
      <c r="B1326" s="33" t="s">
        <v>1228</v>
      </c>
      <c r="C1326" s="33" t="s">
        <v>1232</v>
      </c>
      <c r="D1326" s="34">
        <v>13</v>
      </c>
      <c r="E1326" s="37">
        <v>78</v>
      </c>
      <c r="F1326" s="33" t="s">
        <v>1235</v>
      </c>
      <c r="G1326" s="33" t="s">
        <v>1088</v>
      </c>
      <c r="K1326" s="33" t="s">
        <v>1252</v>
      </c>
      <c r="L1326" s="33" t="s">
        <v>1295</v>
      </c>
      <c r="M1326" s="33" t="s">
        <v>877</v>
      </c>
      <c r="N1326" s="33">
        <v>7</v>
      </c>
      <c r="O1326" s="35">
        <v>8.09E-2</v>
      </c>
      <c r="P1326" s="34" t="s">
        <v>1148</v>
      </c>
    </row>
    <row r="1327" spans="1:16" s="33" customFormat="1">
      <c r="A1327" s="32">
        <v>38583</v>
      </c>
      <c r="B1327" s="33" t="s">
        <v>1228</v>
      </c>
      <c r="C1327" s="33" t="s">
        <v>1229</v>
      </c>
      <c r="D1327" s="34">
        <v>5</v>
      </c>
      <c r="E1327" s="37">
        <v>50</v>
      </c>
      <c r="F1327" s="33" t="s">
        <v>1243</v>
      </c>
      <c r="G1327" s="33" t="s">
        <v>1309</v>
      </c>
      <c r="H1327" s="34" t="s">
        <v>1462</v>
      </c>
      <c r="J1327" s="33" t="s">
        <v>1497</v>
      </c>
      <c r="L1327" s="33" t="s">
        <v>1310</v>
      </c>
      <c r="M1327" s="33" t="s">
        <v>877</v>
      </c>
      <c r="N1327" s="33">
        <v>1</v>
      </c>
      <c r="O1327" s="35">
        <v>3.27</v>
      </c>
      <c r="P1327" s="34" t="s">
        <v>1149</v>
      </c>
    </row>
    <row r="1328" spans="1:16" s="33" customFormat="1">
      <c r="A1328" s="32">
        <v>38535</v>
      </c>
      <c r="B1328" s="33" t="s">
        <v>1224</v>
      </c>
      <c r="C1328" s="33" t="s">
        <v>1225</v>
      </c>
      <c r="D1328" s="34">
        <v>2</v>
      </c>
      <c r="E1328" s="37">
        <v>2</v>
      </c>
      <c r="F1328" s="33" t="s">
        <v>1074</v>
      </c>
      <c r="G1328" s="33" t="s">
        <v>1062</v>
      </c>
      <c r="H1328" s="33" t="s">
        <v>1280</v>
      </c>
      <c r="I1328" s="33" t="s">
        <v>1498</v>
      </c>
      <c r="J1328" s="33" t="s">
        <v>1499</v>
      </c>
      <c r="L1328" s="33" t="s">
        <v>1071</v>
      </c>
      <c r="M1328" s="33" t="s">
        <v>877</v>
      </c>
      <c r="N1328" s="33">
        <v>3</v>
      </c>
      <c r="O1328" s="35">
        <v>3.1199999999999999E-2</v>
      </c>
      <c r="P1328" s="34" t="s">
        <v>1148</v>
      </c>
    </row>
    <row r="1329" spans="1:18" s="33" customFormat="1">
      <c r="A1329" s="32">
        <v>38535</v>
      </c>
      <c r="B1329" s="33" t="s">
        <v>1224</v>
      </c>
      <c r="C1329" s="33" t="s">
        <v>1225</v>
      </c>
      <c r="D1329" s="34">
        <v>2</v>
      </c>
      <c r="E1329" s="37">
        <v>2</v>
      </c>
      <c r="F1329" s="33" t="s">
        <v>1074</v>
      </c>
      <c r="G1329" s="33" t="s">
        <v>1062</v>
      </c>
      <c r="H1329" s="33" t="s">
        <v>1280</v>
      </c>
      <c r="I1329" s="33" t="s">
        <v>1498</v>
      </c>
      <c r="J1329" s="33" t="s">
        <v>1499</v>
      </c>
      <c r="L1329" s="33" t="s">
        <v>1071</v>
      </c>
      <c r="M1329" s="33" t="s">
        <v>877</v>
      </c>
      <c r="N1329" s="33">
        <v>1</v>
      </c>
      <c r="O1329" s="35">
        <v>0</v>
      </c>
      <c r="P1329" s="34" t="s">
        <v>1148</v>
      </c>
      <c r="Q1329" s="33">
        <f>SUM(N1328:N1329)</f>
        <v>4</v>
      </c>
      <c r="R1329" s="35">
        <f>SUM(O1328:O1329)</f>
        <v>3.1199999999999999E-2</v>
      </c>
    </row>
    <row r="1330" spans="1:18" s="33" customFormat="1">
      <c r="A1330" s="32">
        <v>38535</v>
      </c>
      <c r="B1330" s="33" t="s">
        <v>1224</v>
      </c>
      <c r="C1330" s="33" t="s">
        <v>1225</v>
      </c>
      <c r="D1330" s="34">
        <v>3</v>
      </c>
      <c r="E1330" s="37">
        <v>3</v>
      </c>
      <c r="F1330" s="33" t="s">
        <v>1073</v>
      </c>
      <c r="G1330" s="33" t="s">
        <v>1062</v>
      </c>
      <c r="H1330" s="33" t="s">
        <v>1280</v>
      </c>
      <c r="I1330" s="33" t="s">
        <v>1498</v>
      </c>
      <c r="J1330" s="33" t="s">
        <v>1499</v>
      </c>
      <c r="L1330" s="33" t="s">
        <v>1071</v>
      </c>
      <c r="M1330" s="33" t="s">
        <v>877</v>
      </c>
      <c r="N1330" s="33">
        <v>4</v>
      </c>
      <c r="O1330" s="35">
        <v>3.2199999999999999E-2</v>
      </c>
      <c r="P1330" s="34" t="s">
        <v>1148</v>
      </c>
    </row>
    <row r="1331" spans="1:18" s="33" customFormat="1">
      <c r="A1331" s="32">
        <v>38535</v>
      </c>
      <c r="B1331" s="33" t="s">
        <v>1224</v>
      </c>
      <c r="C1331" s="33" t="s">
        <v>1225</v>
      </c>
      <c r="D1331" s="34">
        <v>4</v>
      </c>
      <c r="E1331" s="37">
        <v>4</v>
      </c>
      <c r="F1331" s="33" t="s">
        <v>845</v>
      </c>
      <c r="G1331" s="33" t="s">
        <v>1062</v>
      </c>
      <c r="H1331" s="33" t="s">
        <v>1280</v>
      </c>
      <c r="I1331" s="33" t="s">
        <v>1498</v>
      </c>
      <c r="J1331" s="33" t="s">
        <v>1499</v>
      </c>
      <c r="L1331" s="33" t="s">
        <v>1071</v>
      </c>
      <c r="M1331" s="33" t="s">
        <v>877</v>
      </c>
      <c r="N1331" s="33">
        <v>5</v>
      </c>
      <c r="O1331" s="35">
        <v>0.61409999999999998</v>
      </c>
      <c r="P1331" s="34" t="s">
        <v>1148</v>
      </c>
    </row>
    <row r="1332" spans="1:18" s="33" customFormat="1">
      <c r="A1332" s="32">
        <v>38532</v>
      </c>
      <c r="B1332" s="33" t="s">
        <v>1224</v>
      </c>
      <c r="C1332" s="33" t="s">
        <v>1226</v>
      </c>
      <c r="D1332" s="34">
        <v>2</v>
      </c>
      <c r="E1332" s="37">
        <v>14</v>
      </c>
      <c r="F1332" s="33" t="s">
        <v>1074</v>
      </c>
      <c r="G1332" s="33" t="s">
        <v>1062</v>
      </c>
      <c r="H1332" s="33" t="s">
        <v>1280</v>
      </c>
      <c r="I1332" s="33" t="s">
        <v>1498</v>
      </c>
      <c r="J1332" s="33" t="s">
        <v>1499</v>
      </c>
      <c r="L1332" s="33" t="s">
        <v>1071</v>
      </c>
      <c r="M1332" s="33" t="s">
        <v>877</v>
      </c>
      <c r="N1332" s="33">
        <v>2</v>
      </c>
      <c r="O1332" s="35">
        <v>0.1062</v>
      </c>
      <c r="P1332" s="34" t="s">
        <v>1148</v>
      </c>
    </row>
    <row r="1333" spans="1:18" s="33" customFormat="1">
      <c r="A1333" s="32">
        <v>38533</v>
      </c>
      <c r="B1333" s="33" t="s">
        <v>1224</v>
      </c>
      <c r="C1333" s="33" t="s">
        <v>1226</v>
      </c>
      <c r="D1333" s="34">
        <v>4</v>
      </c>
      <c r="E1333" s="37">
        <v>16</v>
      </c>
      <c r="F1333" s="33" t="s">
        <v>845</v>
      </c>
      <c r="G1333" s="33" t="s">
        <v>1062</v>
      </c>
      <c r="H1333" s="33" t="s">
        <v>1280</v>
      </c>
      <c r="I1333" s="33" t="s">
        <v>1498</v>
      </c>
      <c r="J1333" s="33" t="s">
        <v>1499</v>
      </c>
      <c r="L1333" s="33" t="s">
        <v>1071</v>
      </c>
      <c r="M1333" s="33" t="s">
        <v>877</v>
      </c>
      <c r="N1333" s="33">
        <v>1</v>
      </c>
      <c r="O1333" s="35">
        <v>0.20280000000000001</v>
      </c>
      <c r="P1333" s="34" t="s">
        <v>1148</v>
      </c>
    </row>
    <row r="1334" spans="1:18" s="33" customFormat="1">
      <c r="A1334" s="32">
        <v>38534</v>
      </c>
      <c r="B1334" s="33" t="s">
        <v>1224</v>
      </c>
      <c r="C1334" s="33" t="s">
        <v>1227</v>
      </c>
      <c r="D1334" s="34">
        <v>2</v>
      </c>
      <c r="E1334" s="37">
        <v>32</v>
      </c>
      <c r="F1334" s="33" t="s">
        <v>1074</v>
      </c>
      <c r="G1334" s="33" t="s">
        <v>1062</v>
      </c>
      <c r="H1334" s="33" t="s">
        <v>1280</v>
      </c>
      <c r="I1334" s="33" t="s">
        <v>1498</v>
      </c>
      <c r="J1334" s="33" t="s">
        <v>1499</v>
      </c>
      <c r="L1334" s="33" t="s">
        <v>1071</v>
      </c>
      <c r="M1334" s="33" t="s">
        <v>877</v>
      </c>
      <c r="N1334" s="33">
        <v>1</v>
      </c>
      <c r="O1334" s="35">
        <v>2.0000000000000001E-4</v>
      </c>
      <c r="P1334" s="34" t="s">
        <v>1148</v>
      </c>
    </row>
    <row r="1335" spans="1:18" s="33" customFormat="1">
      <c r="A1335" s="32">
        <v>38534</v>
      </c>
      <c r="B1335" s="33" t="s">
        <v>1224</v>
      </c>
      <c r="C1335" s="33" t="s">
        <v>1227</v>
      </c>
      <c r="D1335" s="34">
        <v>9</v>
      </c>
      <c r="E1335" s="37">
        <v>39</v>
      </c>
      <c r="F1335" s="33" t="s">
        <v>1134</v>
      </c>
      <c r="G1335" s="33" t="s">
        <v>1062</v>
      </c>
      <c r="H1335" s="33" t="s">
        <v>1280</v>
      </c>
      <c r="I1335" s="33" t="s">
        <v>1498</v>
      </c>
      <c r="J1335" s="33" t="s">
        <v>1499</v>
      </c>
      <c r="L1335" s="33" t="s">
        <v>1071</v>
      </c>
      <c r="M1335" s="33" t="s">
        <v>877</v>
      </c>
      <c r="N1335" s="33">
        <v>1</v>
      </c>
      <c r="O1335" s="35">
        <v>3.61E-2</v>
      </c>
      <c r="P1335" s="34" t="s">
        <v>1148</v>
      </c>
    </row>
    <row r="1336" spans="1:18" s="33" customFormat="1">
      <c r="A1336" s="32">
        <v>38585</v>
      </c>
      <c r="B1336" s="33" t="s">
        <v>1228</v>
      </c>
      <c r="C1336" s="33" t="s">
        <v>1229</v>
      </c>
      <c r="D1336" s="34">
        <v>6</v>
      </c>
      <c r="E1336" s="37">
        <v>51</v>
      </c>
      <c r="F1336" s="33" t="s">
        <v>1194</v>
      </c>
      <c r="G1336" s="33" t="s">
        <v>1062</v>
      </c>
      <c r="H1336" s="33" t="s">
        <v>1280</v>
      </c>
      <c r="I1336" s="33" t="s">
        <v>1498</v>
      </c>
      <c r="J1336" s="33" t="s">
        <v>1499</v>
      </c>
      <c r="L1336" s="33" t="s">
        <v>1071</v>
      </c>
      <c r="M1336" s="33" t="s">
        <v>877</v>
      </c>
      <c r="N1336" s="33">
        <v>3</v>
      </c>
      <c r="O1336" s="35">
        <v>0.53510000000000035</v>
      </c>
      <c r="P1336" s="34" t="s">
        <v>1148</v>
      </c>
    </row>
    <row r="1337" spans="1:18" s="33" customFormat="1">
      <c r="A1337" s="32">
        <v>38585</v>
      </c>
      <c r="B1337" s="33" t="s">
        <v>1228</v>
      </c>
      <c r="C1337" s="33" t="s">
        <v>1229</v>
      </c>
      <c r="D1337" s="34">
        <v>8</v>
      </c>
      <c r="E1337" s="37">
        <v>53</v>
      </c>
      <c r="F1337" s="33" t="s">
        <v>1202</v>
      </c>
      <c r="G1337" s="33" t="s">
        <v>1062</v>
      </c>
      <c r="H1337" s="33" t="s">
        <v>1280</v>
      </c>
      <c r="I1337" s="33" t="s">
        <v>1498</v>
      </c>
      <c r="J1337" s="33" t="s">
        <v>1499</v>
      </c>
      <c r="L1337" s="33" t="s">
        <v>1071</v>
      </c>
      <c r="M1337" s="33" t="s">
        <v>877</v>
      </c>
      <c r="N1337" s="33">
        <v>1</v>
      </c>
      <c r="O1337" s="35">
        <v>4.269999999999996E-2</v>
      </c>
      <c r="P1337" s="34" t="s">
        <v>1148</v>
      </c>
    </row>
    <row r="1338" spans="1:18" s="33" customFormat="1">
      <c r="A1338" s="32">
        <v>38584</v>
      </c>
      <c r="B1338" s="33" t="s">
        <v>1228</v>
      </c>
      <c r="C1338" s="33" t="s">
        <v>1231</v>
      </c>
      <c r="D1338" s="34">
        <v>1</v>
      </c>
      <c r="E1338" s="37">
        <v>55</v>
      </c>
      <c r="F1338" s="33" t="s">
        <v>976</v>
      </c>
      <c r="G1338" s="33" t="s">
        <v>969</v>
      </c>
      <c r="H1338" s="33" t="s">
        <v>1280</v>
      </c>
      <c r="I1338" s="33" t="s">
        <v>1498</v>
      </c>
      <c r="J1338" s="33" t="s">
        <v>1499</v>
      </c>
      <c r="L1338" s="33" t="s">
        <v>1071</v>
      </c>
      <c r="M1338" s="33" t="s">
        <v>877</v>
      </c>
      <c r="N1338" s="33">
        <v>7</v>
      </c>
      <c r="O1338" s="35">
        <v>0.53859999999999997</v>
      </c>
      <c r="P1338" s="34" t="s">
        <v>1148</v>
      </c>
    </row>
    <row r="1339" spans="1:18" s="33" customFormat="1">
      <c r="A1339" s="32">
        <v>38584</v>
      </c>
      <c r="B1339" s="33" t="s">
        <v>1228</v>
      </c>
      <c r="C1339" s="33" t="s">
        <v>1231</v>
      </c>
      <c r="D1339" s="34">
        <v>1</v>
      </c>
      <c r="E1339" s="37">
        <v>55</v>
      </c>
      <c r="F1339" s="33" t="s">
        <v>976</v>
      </c>
      <c r="G1339" s="33" t="s">
        <v>970</v>
      </c>
      <c r="H1339" s="33" t="s">
        <v>1280</v>
      </c>
      <c r="I1339" s="33" t="s">
        <v>1498</v>
      </c>
      <c r="J1339" s="33" t="s">
        <v>1499</v>
      </c>
      <c r="L1339" s="33" t="s">
        <v>1071</v>
      </c>
      <c r="M1339" s="33" t="s">
        <v>877</v>
      </c>
      <c r="N1339" s="33">
        <v>3</v>
      </c>
      <c r="O1339" s="35">
        <v>8.3999999999999995E-3</v>
      </c>
      <c r="P1339" s="34" t="s">
        <v>1148</v>
      </c>
      <c r="Q1339" s="33">
        <f>SUM(N1338:N1339)</f>
        <v>10</v>
      </c>
      <c r="R1339" s="35">
        <f>SUM(O1338:O1339)</f>
        <v>0.54699999999999993</v>
      </c>
    </row>
    <row r="1340" spans="1:18" s="33" customFormat="1">
      <c r="A1340" s="32">
        <v>38584</v>
      </c>
      <c r="B1340" s="33" t="s">
        <v>1228</v>
      </c>
      <c r="C1340" s="33" t="s">
        <v>1231</v>
      </c>
      <c r="D1340" s="34">
        <v>2</v>
      </c>
      <c r="E1340" s="37">
        <v>56</v>
      </c>
      <c r="F1340" s="33" t="s">
        <v>1188</v>
      </c>
      <c r="G1340" s="33" t="s">
        <v>1062</v>
      </c>
      <c r="H1340" s="33" t="s">
        <v>1280</v>
      </c>
      <c r="I1340" s="33" t="s">
        <v>1498</v>
      </c>
      <c r="J1340" s="33" t="s">
        <v>1499</v>
      </c>
      <c r="L1340" s="33" t="s">
        <v>1071</v>
      </c>
      <c r="M1340" s="33" t="s">
        <v>877</v>
      </c>
      <c r="N1340" s="33">
        <v>4</v>
      </c>
      <c r="O1340" s="35">
        <v>0.41770000000000002</v>
      </c>
      <c r="P1340" s="34" t="s">
        <v>1148</v>
      </c>
    </row>
    <row r="1341" spans="1:18" s="33" customFormat="1">
      <c r="A1341" s="32">
        <v>38584</v>
      </c>
      <c r="B1341" s="33" t="s">
        <v>1228</v>
      </c>
      <c r="C1341" s="33" t="s">
        <v>1231</v>
      </c>
      <c r="D1341" s="34">
        <v>3</v>
      </c>
      <c r="E1341" s="37">
        <v>57</v>
      </c>
      <c r="F1341" s="33" t="s">
        <v>1182</v>
      </c>
      <c r="G1341" s="33" t="s">
        <v>1062</v>
      </c>
      <c r="H1341" s="33" t="s">
        <v>1280</v>
      </c>
      <c r="I1341" s="33" t="s">
        <v>1498</v>
      </c>
      <c r="J1341" s="33" t="s">
        <v>1499</v>
      </c>
      <c r="L1341" s="33" t="s">
        <v>1071</v>
      </c>
      <c r="M1341" s="33" t="s">
        <v>877</v>
      </c>
      <c r="N1341" s="33">
        <v>1</v>
      </c>
      <c r="O1341" s="35">
        <v>1.52E-2</v>
      </c>
      <c r="P1341" s="34" t="s">
        <v>1148</v>
      </c>
    </row>
    <row r="1342" spans="1:18" s="33" customFormat="1">
      <c r="A1342" s="32">
        <v>38584</v>
      </c>
      <c r="B1342" s="33" t="s">
        <v>1228</v>
      </c>
      <c r="C1342" s="33" t="s">
        <v>1231</v>
      </c>
      <c r="D1342" s="34">
        <v>4</v>
      </c>
      <c r="E1342" s="37">
        <v>58</v>
      </c>
      <c r="F1342" s="33" t="s">
        <v>1190</v>
      </c>
      <c r="G1342" s="33" t="s">
        <v>1062</v>
      </c>
      <c r="H1342" s="33" t="s">
        <v>1280</v>
      </c>
      <c r="I1342" s="33" t="s">
        <v>1498</v>
      </c>
      <c r="J1342" s="33" t="s">
        <v>1499</v>
      </c>
      <c r="L1342" s="33" t="s">
        <v>1071</v>
      </c>
      <c r="M1342" s="33" t="s">
        <v>877</v>
      </c>
      <c r="N1342" s="33">
        <v>3</v>
      </c>
      <c r="O1342" s="35">
        <v>0.1895</v>
      </c>
      <c r="P1342" s="34" t="s">
        <v>1148</v>
      </c>
    </row>
    <row r="1343" spans="1:18" s="33" customFormat="1">
      <c r="A1343" s="32">
        <v>38586</v>
      </c>
      <c r="B1343" s="33" t="s">
        <v>1228</v>
      </c>
      <c r="C1343" s="33" t="s">
        <v>1231</v>
      </c>
      <c r="D1343" s="34">
        <v>9</v>
      </c>
      <c r="E1343" s="37">
        <v>63</v>
      </c>
      <c r="F1343" s="33" t="s">
        <v>1181</v>
      </c>
      <c r="G1343" s="33" t="s">
        <v>1062</v>
      </c>
      <c r="H1343" s="33" t="s">
        <v>1280</v>
      </c>
      <c r="I1343" s="33" t="s">
        <v>1498</v>
      </c>
      <c r="J1343" s="33" t="s">
        <v>1499</v>
      </c>
      <c r="L1343" s="33" t="s">
        <v>1071</v>
      </c>
      <c r="M1343" s="33" t="s">
        <v>877</v>
      </c>
      <c r="N1343" s="33">
        <v>2</v>
      </c>
      <c r="O1343" s="35">
        <v>0.18</v>
      </c>
      <c r="P1343" s="34" t="s">
        <v>1148</v>
      </c>
    </row>
    <row r="1344" spans="1:18" s="33" customFormat="1">
      <c r="A1344" s="32">
        <v>38581</v>
      </c>
      <c r="B1344" s="33" t="s">
        <v>1228</v>
      </c>
      <c r="C1344" s="33" t="s">
        <v>1232</v>
      </c>
      <c r="D1344" s="34">
        <v>4</v>
      </c>
      <c r="E1344" s="37">
        <v>69</v>
      </c>
      <c r="F1344" s="33" t="s">
        <v>1222</v>
      </c>
      <c r="G1344" s="33" t="s">
        <v>1062</v>
      </c>
      <c r="H1344" s="33" t="s">
        <v>1280</v>
      </c>
      <c r="I1344" s="33" t="s">
        <v>1498</v>
      </c>
      <c r="J1344" s="33" t="s">
        <v>1499</v>
      </c>
      <c r="L1344" s="33" t="s">
        <v>1071</v>
      </c>
      <c r="M1344" s="33" t="s">
        <v>877</v>
      </c>
      <c r="N1344" s="33">
        <v>7</v>
      </c>
      <c r="O1344" s="35">
        <v>0.46300000000000002</v>
      </c>
      <c r="P1344" s="34" t="s">
        <v>1148</v>
      </c>
    </row>
    <row r="1345" spans="1:16" s="33" customFormat="1">
      <c r="A1345" s="32">
        <v>38581</v>
      </c>
      <c r="B1345" s="33" t="s">
        <v>1228</v>
      </c>
      <c r="C1345" s="33" t="s">
        <v>1232</v>
      </c>
      <c r="D1345" s="34">
        <v>5</v>
      </c>
      <c r="E1345" s="37">
        <v>70</v>
      </c>
      <c r="F1345" s="33" t="s">
        <v>1217</v>
      </c>
      <c r="G1345" s="33" t="s">
        <v>1062</v>
      </c>
      <c r="H1345" s="33" t="s">
        <v>1280</v>
      </c>
      <c r="I1345" s="33" t="s">
        <v>1498</v>
      </c>
      <c r="J1345" s="33" t="s">
        <v>1499</v>
      </c>
      <c r="L1345" s="33" t="s">
        <v>1071</v>
      </c>
      <c r="M1345" s="33" t="s">
        <v>877</v>
      </c>
      <c r="N1345" s="33">
        <v>1</v>
      </c>
      <c r="O1345" s="35">
        <v>5.7000000000000002E-3</v>
      </c>
      <c r="P1345" s="34" t="s">
        <v>1148</v>
      </c>
    </row>
    <row r="1346" spans="1:16" s="33" customFormat="1">
      <c r="A1346" s="32">
        <v>38581</v>
      </c>
      <c r="B1346" s="33" t="s">
        <v>1228</v>
      </c>
      <c r="C1346" s="33" t="s">
        <v>1232</v>
      </c>
      <c r="D1346" s="34">
        <v>6</v>
      </c>
      <c r="E1346" s="37">
        <v>71</v>
      </c>
      <c r="F1346" s="33" t="s">
        <v>1220</v>
      </c>
      <c r="G1346" s="33" t="s">
        <v>1062</v>
      </c>
      <c r="H1346" s="33" t="s">
        <v>1280</v>
      </c>
      <c r="I1346" s="33" t="s">
        <v>1498</v>
      </c>
      <c r="J1346" s="33" t="s">
        <v>1499</v>
      </c>
      <c r="L1346" s="33" t="s">
        <v>1071</v>
      </c>
      <c r="M1346" s="33" t="s">
        <v>877</v>
      </c>
      <c r="N1346" s="33">
        <v>4</v>
      </c>
      <c r="O1346" s="35">
        <v>0.81169999999999998</v>
      </c>
      <c r="P1346" s="34" t="s">
        <v>1148</v>
      </c>
    </row>
    <row r="1347" spans="1:16" s="33" customFormat="1">
      <c r="A1347" s="32">
        <v>38583</v>
      </c>
      <c r="B1347" s="33" t="s">
        <v>1228</v>
      </c>
      <c r="C1347" s="33" t="s">
        <v>1232</v>
      </c>
      <c r="D1347" s="34">
        <v>11</v>
      </c>
      <c r="E1347" s="37">
        <v>76</v>
      </c>
      <c r="F1347" s="33" t="s">
        <v>1233</v>
      </c>
      <c r="G1347" s="33" t="s">
        <v>1062</v>
      </c>
      <c r="H1347" s="33" t="s">
        <v>1280</v>
      </c>
      <c r="I1347" s="33" t="s">
        <v>1498</v>
      </c>
      <c r="J1347" s="33" t="s">
        <v>1499</v>
      </c>
      <c r="L1347" s="33" t="s">
        <v>1071</v>
      </c>
      <c r="M1347" s="33" t="s">
        <v>877</v>
      </c>
      <c r="N1347" s="33">
        <v>3</v>
      </c>
      <c r="O1347" s="35">
        <v>0.30980000000000008</v>
      </c>
      <c r="P1347" s="34" t="s">
        <v>1148</v>
      </c>
    </row>
    <row r="1348" spans="1:16" s="33" customFormat="1">
      <c r="A1348" s="32">
        <v>38583</v>
      </c>
      <c r="B1348" s="33" t="s">
        <v>1228</v>
      </c>
      <c r="C1348" s="33" t="s">
        <v>1232</v>
      </c>
      <c r="D1348" s="34">
        <v>12</v>
      </c>
      <c r="E1348" s="37">
        <v>77</v>
      </c>
      <c r="F1348" s="33" t="s">
        <v>1234</v>
      </c>
      <c r="G1348" s="33" t="s">
        <v>1062</v>
      </c>
      <c r="H1348" s="33" t="s">
        <v>1280</v>
      </c>
      <c r="I1348" s="33" t="s">
        <v>1498</v>
      </c>
      <c r="J1348" s="33" t="s">
        <v>1499</v>
      </c>
      <c r="L1348" s="33" t="s">
        <v>1071</v>
      </c>
      <c r="M1348" s="33" t="s">
        <v>877</v>
      </c>
      <c r="N1348" s="33">
        <v>2</v>
      </c>
      <c r="O1348" s="35">
        <v>0.26869999999999999</v>
      </c>
      <c r="P1348" s="34" t="s">
        <v>1148</v>
      </c>
    </row>
    <row r="1349" spans="1:16" s="33" customFormat="1">
      <c r="A1349" s="32">
        <v>38583</v>
      </c>
      <c r="B1349" s="33" t="s">
        <v>1228</v>
      </c>
      <c r="C1349" s="33" t="s">
        <v>1232</v>
      </c>
      <c r="D1349" s="34">
        <v>13</v>
      </c>
      <c r="E1349" s="37">
        <v>78</v>
      </c>
      <c r="F1349" s="33" t="s">
        <v>1235</v>
      </c>
      <c r="G1349" s="33" t="s">
        <v>1062</v>
      </c>
      <c r="H1349" s="33" t="s">
        <v>1280</v>
      </c>
      <c r="I1349" s="33" t="s">
        <v>1498</v>
      </c>
      <c r="J1349" s="33" t="s">
        <v>1499</v>
      </c>
      <c r="L1349" s="33" t="s">
        <v>1071</v>
      </c>
      <c r="M1349" s="33" t="s">
        <v>877</v>
      </c>
      <c r="N1349" s="33">
        <v>6</v>
      </c>
      <c r="O1349" s="35">
        <v>0.74580000000000002</v>
      </c>
      <c r="P1349" s="34" t="s">
        <v>1148</v>
      </c>
    </row>
    <row r="1350" spans="1:16" s="33" customFormat="1">
      <c r="A1350" s="32">
        <v>38584</v>
      </c>
      <c r="B1350" s="33" t="s">
        <v>1228</v>
      </c>
      <c r="C1350" s="33" t="s">
        <v>1231</v>
      </c>
      <c r="D1350" s="34">
        <v>5</v>
      </c>
      <c r="E1350" s="37">
        <v>59</v>
      </c>
      <c r="F1350" s="33" t="s">
        <v>1244</v>
      </c>
      <c r="G1350" s="34" t="s">
        <v>1062</v>
      </c>
      <c r="L1350" s="34" t="s">
        <v>1071</v>
      </c>
      <c r="M1350" s="33" t="s">
        <v>877</v>
      </c>
      <c r="O1350" s="35">
        <v>0.03</v>
      </c>
      <c r="P1350" s="34" t="s">
        <v>1149</v>
      </c>
    </row>
    <row r="1351" spans="1:16" s="33" customFormat="1">
      <c r="A1351" s="32">
        <v>38534</v>
      </c>
      <c r="B1351" s="33" t="s">
        <v>1224</v>
      </c>
      <c r="C1351" s="33" t="s">
        <v>1227</v>
      </c>
      <c r="D1351" s="34">
        <v>2</v>
      </c>
      <c r="E1351" s="37">
        <v>32</v>
      </c>
      <c r="F1351" s="33" t="s">
        <v>1074</v>
      </c>
      <c r="G1351" s="33" t="s">
        <v>1122</v>
      </c>
      <c r="H1351" s="33" t="s">
        <v>1629</v>
      </c>
      <c r="I1351" s="33" t="s">
        <v>1630</v>
      </c>
      <c r="J1351" s="33" t="s">
        <v>1631</v>
      </c>
      <c r="L1351" s="34" t="s">
        <v>1484</v>
      </c>
      <c r="M1351" s="33" t="s">
        <v>877</v>
      </c>
      <c r="N1351" s="33">
        <v>1</v>
      </c>
      <c r="O1351" s="35">
        <v>9.7000000000000003E-3</v>
      </c>
      <c r="P1351" s="34" t="s">
        <v>1148</v>
      </c>
    </row>
    <row r="1352" spans="1:16" s="33" customFormat="1">
      <c r="A1352" s="32">
        <v>38535</v>
      </c>
      <c r="B1352" s="33" t="s">
        <v>1224</v>
      </c>
      <c r="C1352" s="33" t="s">
        <v>1225</v>
      </c>
      <c r="D1352" s="34">
        <v>1</v>
      </c>
      <c r="E1352" s="37">
        <v>1</v>
      </c>
      <c r="F1352" s="33" t="s">
        <v>888</v>
      </c>
      <c r="G1352" s="33" t="s">
        <v>1028</v>
      </c>
      <c r="H1352" s="33" t="s">
        <v>1420</v>
      </c>
      <c r="J1352" s="33" t="s">
        <v>1421</v>
      </c>
      <c r="L1352" s="34" t="s">
        <v>1484</v>
      </c>
      <c r="M1352" s="33" t="s">
        <v>877</v>
      </c>
      <c r="N1352" s="33">
        <v>286</v>
      </c>
      <c r="O1352" s="35">
        <v>0.26219999999999999</v>
      </c>
      <c r="P1352" s="34" t="s">
        <v>1148</v>
      </c>
    </row>
    <row r="1353" spans="1:16" s="33" customFormat="1">
      <c r="A1353" s="32">
        <v>38535</v>
      </c>
      <c r="B1353" s="33" t="s">
        <v>1224</v>
      </c>
      <c r="C1353" s="33" t="s">
        <v>1225</v>
      </c>
      <c r="D1353" s="34">
        <v>2</v>
      </c>
      <c r="E1353" s="37">
        <v>2</v>
      </c>
      <c r="F1353" s="33" t="s">
        <v>1074</v>
      </c>
      <c r="G1353" s="33" t="s">
        <v>1028</v>
      </c>
      <c r="H1353" s="33" t="s">
        <v>1420</v>
      </c>
      <c r="J1353" s="33" t="s">
        <v>1421</v>
      </c>
      <c r="L1353" s="34" t="s">
        <v>1484</v>
      </c>
      <c r="M1353" s="33" t="s">
        <v>877</v>
      </c>
      <c r="N1353" s="33">
        <v>112</v>
      </c>
      <c r="O1353" s="35">
        <v>0.11990000000000001</v>
      </c>
      <c r="P1353" s="34" t="s">
        <v>1148</v>
      </c>
    </row>
    <row r="1354" spans="1:16" s="33" customFormat="1">
      <c r="A1354" s="32">
        <v>38535</v>
      </c>
      <c r="B1354" s="33" t="s">
        <v>1224</v>
      </c>
      <c r="C1354" s="33" t="s">
        <v>1225</v>
      </c>
      <c r="D1354" s="34">
        <v>3</v>
      </c>
      <c r="E1354" s="37">
        <v>3</v>
      </c>
      <c r="F1354" s="33" t="s">
        <v>1073</v>
      </c>
      <c r="G1354" s="33" t="s">
        <v>1027</v>
      </c>
      <c r="H1354" s="33" t="s">
        <v>1420</v>
      </c>
      <c r="J1354" s="33" t="s">
        <v>1421</v>
      </c>
      <c r="L1354" s="34" t="s">
        <v>1484</v>
      </c>
      <c r="M1354" s="33" t="s">
        <v>877</v>
      </c>
      <c r="N1354" s="33">
        <v>223</v>
      </c>
      <c r="O1354" s="35">
        <v>0.19700000000000001</v>
      </c>
      <c r="P1354" s="34" t="s">
        <v>1148</v>
      </c>
    </row>
    <row r="1355" spans="1:16" s="33" customFormat="1">
      <c r="A1355" s="32">
        <v>38535</v>
      </c>
      <c r="B1355" s="33" t="s">
        <v>1224</v>
      </c>
      <c r="C1355" s="33" t="s">
        <v>1225</v>
      </c>
      <c r="D1355" s="34">
        <v>4</v>
      </c>
      <c r="E1355" s="37">
        <v>4</v>
      </c>
      <c r="F1355" s="33" t="s">
        <v>845</v>
      </c>
      <c r="G1355" s="33" t="s">
        <v>1028</v>
      </c>
      <c r="H1355" s="33" t="s">
        <v>1420</v>
      </c>
      <c r="J1355" s="33" t="s">
        <v>1421</v>
      </c>
      <c r="L1355" s="34" t="s">
        <v>1484</v>
      </c>
      <c r="M1355" s="33" t="s">
        <v>877</v>
      </c>
      <c r="N1355" s="33">
        <v>66</v>
      </c>
      <c r="O1355" s="35">
        <v>8.1799999999999998E-2</v>
      </c>
      <c r="P1355" s="34" t="s">
        <v>1148</v>
      </c>
    </row>
    <row r="1356" spans="1:16" s="33" customFormat="1">
      <c r="A1356" s="32">
        <v>38535</v>
      </c>
      <c r="B1356" s="33" t="s">
        <v>1224</v>
      </c>
      <c r="C1356" s="33" t="s">
        <v>1225</v>
      </c>
      <c r="D1356" s="34">
        <v>5</v>
      </c>
      <c r="E1356" s="37">
        <v>5</v>
      </c>
      <c r="F1356" s="33" t="s">
        <v>1089</v>
      </c>
      <c r="G1356" s="33" t="s">
        <v>1028</v>
      </c>
      <c r="H1356" s="33" t="s">
        <v>1420</v>
      </c>
      <c r="J1356" s="33" t="s">
        <v>1421</v>
      </c>
      <c r="L1356" s="34" t="s">
        <v>1484</v>
      </c>
      <c r="M1356" s="33" t="s">
        <v>877</v>
      </c>
      <c r="N1356" s="33">
        <v>60</v>
      </c>
      <c r="O1356" s="35">
        <v>8.0699999999999994E-2</v>
      </c>
      <c r="P1356" s="34" t="s">
        <v>1148</v>
      </c>
    </row>
    <row r="1357" spans="1:16" s="33" customFormat="1">
      <c r="A1357" s="32">
        <v>38535</v>
      </c>
      <c r="B1357" s="33" t="s">
        <v>1224</v>
      </c>
      <c r="C1357" s="33" t="s">
        <v>1225</v>
      </c>
      <c r="D1357" s="34">
        <v>6</v>
      </c>
      <c r="E1357" s="37">
        <v>6</v>
      </c>
      <c r="F1357" s="33" t="s">
        <v>1091</v>
      </c>
      <c r="G1357" s="33" t="s">
        <v>1028</v>
      </c>
      <c r="H1357" s="33" t="s">
        <v>1420</v>
      </c>
      <c r="J1357" s="33" t="s">
        <v>1421</v>
      </c>
      <c r="L1357" s="34" t="s">
        <v>1484</v>
      </c>
      <c r="M1357" s="33" t="s">
        <v>877</v>
      </c>
      <c r="N1357" s="33">
        <v>301</v>
      </c>
      <c r="O1357" s="35">
        <v>0.16209999999999999</v>
      </c>
      <c r="P1357" s="34" t="s">
        <v>1148</v>
      </c>
    </row>
    <row r="1358" spans="1:16" s="33" customFormat="1">
      <c r="A1358" s="32">
        <v>38532</v>
      </c>
      <c r="B1358" s="33" t="s">
        <v>1224</v>
      </c>
      <c r="C1358" s="33" t="s">
        <v>1226</v>
      </c>
      <c r="D1358" s="34">
        <v>1</v>
      </c>
      <c r="E1358" s="37">
        <v>13</v>
      </c>
      <c r="F1358" s="33" t="s">
        <v>888</v>
      </c>
      <c r="G1358" s="33" t="s">
        <v>1028</v>
      </c>
      <c r="H1358" s="33" t="s">
        <v>1420</v>
      </c>
      <c r="J1358" s="33" t="s">
        <v>1421</v>
      </c>
      <c r="L1358" s="34" t="s">
        <v>1484</v>
      </c>
      <c r="M1358" s="33" t="s">
        <v>877</v>
      </c>
      <c r="N1358" s="33">
        <v>142</v>
      </c>
      <c r="O1358" s="35">
        <v>0.2576</v>
      </c>
      <c r="P1358" s="34" t="s">
        <v>1148</v>
      </c>
    </row>
    <row r="1359" spans="1:16" s="33" customFormat="1">
      <c r="A1359" s="32">
        <v>38532</v>
      </c>
      <c r="B1359" s="33" t="s">
        <v>1224</v>
      </c>
      <c r="C1359" s="33" t="s">
        <v>1226</v>
      </c>
      <c r="D1359" s="34">
        <v>2</v>
      </c>
      <c r="E1359" s="37">
        <v>14</v>
      </c>
      <c r="F1359" s="33" t="s">
        <v>1074</v>
      </c>
      <c r="G1359" s="33" t="s">
        <v>1028</v>
      </c>
      <c r="H1359" s="33" t="s">
        <v>1420</v>
      </c>
      <c r="J1359" s="33" t="s">
        <v>1421</v>
      </c>
      <c r="L1359" s="34" t="s">
        <v>1484</v>
      </c>
      <c r="M1359" s="33" t="s">
        <v>877</v>
      </c>
      <c r="N1359" s="33">
        <v>450</v>
      </c>
      <c r="O1359" s="35">
        <v>0.18310000000000001</v>
      </c>
      <c r="P1359" s="34" t="s">
        <v>1148</v>
      </c>
    </row>
    <row r="1360" spans="1:16" s="33" customFormat="1">
      <c r="A1360" s="32">
        <v>38533</v>
      </c>
      <c r="B1360" s="33" t="s">
        <v>1224</v>
      </c>
      <c r="C1360" s="33" t="s">
        <v>1226</v>
      </c>
      <c r="D1360" s="34">
        <v>4</v>
      </c>
      <c r="E1360" s="37">
        <v>16</v>
      </c>
      <c r="F1360" s="33" t="s">
        <v>845</v>
      </c>
      <c r="G1360" s="33" t="s">
        <v>1027</v>
      </c>
      <c r="H1360" s="33" t="s">
        <v>1420</v>
      </c>
      <c r="J1360" s="33" t="s">
        <v>1421</v>
      </c>
      <c r="L1360" s="34" t="s">
        <v>1484</v>
      </c>
      <c r="M1360" s="33" t="s">
        <v>877</v>
      </c>
      <c r="N1360" s="33">
        <v>5</v>
      </c>
      <c r="O1360" s="35">
        <v>1.7299999999999999E-2</v>
      </c>
      <c r="P1360" s="34" t="s">
        <v>1148</v>
      </c>
    </row>
    <row r="1361" spans="1:16" s="33" customFormat="1">
      <c r="A1361" s="32">
        <v>38533</v>
      </c>
      <c r="B1361" s="33" t="s">
        <v>1224</v>
      </c>
      <c r="C1361" s="33" t="s">
        <v>1226</v>
      </c>
      <c r="D1361" s="34">
        <v>5</v>
      </c>
      <c r="E1361" s="37">
        <v>17</v>
      </c>
      <c r="F1361" s="33" t="s">
        <v>1089</v>
      </c>
      <c r="G1361" s="33" t="s">
        <v>1027</v>
      </c>
      <c r="H1361" s="33" t="s">
        <v>1420</v>
      </c>
      <c r="J1361" s="33" t="s">
        <v>1421</v>
      </c>
      <c r="L1361" s="34" t="s">
        <v>1484</v>
      </c>
      <c r="M1361" s="33" t="s">
        <v>877</v>
      </c>
      <c r="N1361" s="33">
        <v>1</v>
      </c>
      <c r="O1361" s="35">
        <v>2E-3</v>
      </c>
      <c r="P1361" s="34" t="s">
        <v>1148</v>
      </c>
    </row>
    <row r="1362" spans="1:16" s="33" customFormat="1">
      <c r="A1362" s="32">
        <v>38533</v>
      </c>
      <c r="B1362" s="33" t="s">
        <v>1224</v>
      </c>
      <c r="C1362" s="33" t="s">
        <v>1226</v>
      </c>
      <c r="D1362" s="34">
        <v>6</v>
      </c>
      <c r="E1362" s="37">
        <v>18</v>
      </c>
      <c r="F1362" s="33" t="s">
        <v>1091</v>
      </c>
      <c r="G1362" s="33" t="s">
        <v>1027</v>
      </c>
      <c r="H1362" s="33" t="s">
        <v>1420</v>
      </c>
      <c r="J1362" s="33" t="s">
        <v>1421</v>
      </c>
      <c r="L1362" s="34" t="s">
        <v>1484</v>
      </c>
      <c r="M1362" s="33" t="s">
        <v>877</v>
      </c>
      <c r="N1362" s="33">
        <v>2</v>
      </c>
      <c r="O1362" s="35">
        <v>1E-4</v>
      </c>
      <c r="P1362" s="34" t="s">
        <v>1148</v>
      </c>
    </row>
    <row r="1363" spans="1:16" s="33" customFormat="1">
      <c r="A1363" s="32">
        <v>38533</v>
      </c>
      <c r="B1363" s="33" t="s">
        <v>1224</v>
      </c>
      <c r="C1363" s="33" t="s">
        <v>1226</v>
      </c>
      <c r="D1363" s="34">
        <v>7</v>
      </c>
      <c r="E1363" s="37">
        <v>19</v>
      </c>
      <c r="F1363" s="33" t="s">
        <v>1116</v>
      </c>
      <c r="G1363" s="33" t="s">
        <v>1027</v>
      </c>
      <c r="H1363" s="33" t="s">
        <v>1420</v>
      </c>
      <c r="J1363" s="33" t="s">
        <v>1421</v>
      </c>
      <c r="L1363" s="34" t="s">
        <v>1484</v>
      </c>
      <c r="M1363" s="33" t="s">
        <v>877</v>
      </c>
      <c r="N1363" s="33">
        <v>1</v>
      </c>
      <c r="O1363" s="35">
        <v>0</v>
      </c>
      <c r="P1363" s="34" t="s">
        <v>1148</v>
      </c>
    </row>
    <row r="1364" spans="1:16" s="33" customFormat="1">
      <c r="A1364" s="32">
        <v>38534</v>
      </c>
      <c r="B1364" s="33" t="s">
        <v>1224</v>
      </c>
      <c r="C1364" s="33" t="s">
        <v>1227</v>
      </c>
      <c r="D1364" s="34">
        <v>1</v>
      </c>
      <c r="E1364" s="37">
        <v>31</v>
      </c>
      <c r="F1364" s="33" t="s">
        <v>888</v>
      </c>
      <c r="G1364" s="33" t="s">
        <v>1028</v>
      </c>
      <c r="H1364" s="33" t="s">
        <v>1420</v>
      </c>
      <c r="J1364" s="33" t="s">
        <v>1421</v>
      </c>
      <c r="L1364" s="34" t="s">
        <v>1484</v>
      </c>
      <c r="M1364" s="33" t="s">
        <v>877</v>
      </c>
      <c r="N1364" s="33">
        <v>63</v>
      </c>
      <c r="O1364" s="35">
        <v>5.4100000000000002E-2</v>
      </c>
      <c r="P1364" s="34" t="s">
        <v>1148</v>
      </c>
    </row>
    <row r="1365" spans="1:16" s="33" customFormat="1">
      <c r="A1365" s="32">
        <v>38534</v>
      </c>
      <c r="B1365" s="33" t="s">
        <v>1224</v>
      </c>
      <c r="C1365" s="33" t="s">
        <v>1227</v>
      </c>
      <c r="D1365" s="34">
        <v>2</v>
      </c>
      <c r="E1365" s="37">
        <v>32</v>
      </c>
      <c r="F1365" s="33" t="s">
        <v>1074</v>
      </c>
      <c r="G1365" s="33" t="s">
        <v>1028</v>
      </c>
      <c r="H1365" s="33" t="s">
        <v>1420</v>
      </c>
      <c r="J1365" s="33" t="s">
        <v>1421</v>
      </c>
      <c r="L1365" s="34" t="s">
        <v>1484</v>
      </c>
      <c r="M1365" s="33" t="s">
        <v>877</v>
      </c>
      <c r="N1365" s="33">
        <v>142</v>
      </c>
      <c r="O1365" s="35">
        <v>0.19539999999999999</v>
      </c>
      <c r="P1365" s="34" t="s">
        <v>1148</v>
      </c>
    </row>
    <row r="1366" spans="1:16" s="33" customFormat="1">
      <c r="A1366" s="32">
        <v>38534</v>
      </c>
      <c r="B1366" s="33" t="s">
        <v>1224</v>
      </c>
      <c r="C1366" s="33" t="s">
        <v>1227</v>
      </c>
      <c r="D1366" s="34">
        <v>9</v>
      </c>
      <c r="E1366" s="37">
        <v>39</v>
      </c>
      <c r="F1366" s="33" t="s">
        <v>1134</v>
      </c>
      <c r="G1366" s="33" t="s">
        <v>1028</v>
      </c>
      <c r="H1366" s="33" t="s">
        <v>1420</v>
      </c>
      <c r="J1366" s="33" t="s">
        <v>1421</v>
      </c>
      <c r="L1366" s="34" t="s">
        <v>1484</v>
      </c>
      <c r="M1366" s="33" t="s">
        <v>877</v>
      </c>
      <c r="N1366" s="33">
        <v>159</v>
      </c>
      <c r="O1366" s="35">
        <v>0.2044</v>
      </c>
      <c r="P1366" s="34" t="s">
        <v>1148</v>
      </c>
    </row>
    <row r="1367" spans="1:16" s="33" customFormat="1">
      <c r="A1367" s="32">
        <v>38534</v>
      </c>
      <c r="B1367" s="33" t="s">
        <v>1224</v>
      </c>
      <c r="C1367" s="33" t="s">
        <v>1227</v>
      </c>
      <c r="D1367" s="34">
        <v>10</v>
      </c>
      <c r="E1367" s="37">
        <v>40</v>
      </c>
      <c r="F1367" s="33" t="s">
        <v>1138</v>
      </c>
      <c r="G1367" s="33" t="s">
        <v>1028</v>
      </c>
      <c r="H1367" s="33" t="s">
        <v>1420</v>
      </c>
      <c r="J1367" s="33" t="s">
        <v>1421</v>
      </c>
      <c r="L1367" s="34" t="s">
        <v>1484</v>
      </c>
      <c r="M1367" s="33" t="s">
        <v>877</v>
      </c>
      <c r="N1367" s="33">
        <v>101</v>
      </c>
      <c r="O1367" s="35">
        <v>9.2200000000000004E-2</v>
      </c>
      <c r="P1367" s="34" t="s">
        <v>1148</v>
      </c>
    </row>
    <row r="1368" spans="1:16" s="33" customFormat="1">
      <c r="A1368" s="32">
        <v>38534</v>
      </c>
      <c r="B1368" s="33" t="s">
        <v>1224</v>
      </c>
      <c r="C1368" s="33" t="s">
        <v>1227</v>
      </c>
      <c r="D1368" s="34">
        <v>12</v>
      </c>
      <c r="E1368" s="37">
        <v>42</v>
      </c>
      <c r="F1368" s="33" t="s">
        <v>951</v>
      </c>
      <c r="G1368" s="33" t="s">
        <v>1028</v>
      </c>
      <c r="H1368" s="33" t="s">
        <v>1420</v>
      </c>
      <c r="J1368" s="33" t="s">
        <v>1421</v>
      </c>
      <c r="L1368" s="34" t="s">
        <v>1484</v>
      </c>
      <c r="M1368" s="33" t="s">
        <v>877</v>
      </c>
      <c r="N1368" s="33">
        <v>102</v>
      </c>
      <c r="O1368" s="35">
        <v>0.1477</v>
      </c>
      <c r="P1368" s="34" t="s">
        <v>1148</v>
      </c>
    </row>
    <row r="1369" spans="1:16" s="33" customFormat="1">
      <c r="A1369" s="32">
        <v>38534</v>
      </c>
      <c r="B1369" s="33" t="s">
        <v>1224</v>
      </c>
      <c r="C1369" s="33" t="s">
        <v>1227</v>
      </c>
      <c r="D1369" s="34">
        <v>13</v>
      </c>
      <c r="E1369" s="37">
        <v>43</v>
      </c>
      <c r="F1369" s="33" t="s">
        <v>954</v>
      </c>
      <c r="G1369" s="33" t="s">
        <v>1028</v>
      </c>
      <c r="H1369" s="33" t="s">
        <v>1420</v>
      </c>
      <c r="J1369" s="33" t="s">
        <v>1421</v>
      </c>
      <c r="L1369" s="34" t="s">
        <v>1484</v>
      </c>
      <c r="M1369" s="33" t="s">
        <v>877</v>
      </c>
      <c r="N1369" s="33">
        <v>4</v>
      </c>
      <c r="O1369" s="35">
        <v>4.0000000000000001E-3</v>
      </c>
      <c r="P1369" s="34" t="s">
        <v>1148</v>
      </c>
    </row>
    <row r="1370" spans="1:16" s="33" customFormat="1">
      <c r="A1370" s="32">
        <v>38583</v>
      </c>
      <c r="B1370" s="33" t="s">
        <v>1228</v>
      </c>
      <c r="C1370" s="33" t="s">
        <v>1229</v>
      </c>
      <c r="D1370" s="34">
        <v>2</v>
      </c>
      <c r="E1370" s="37">
        <v>47</v>
      </c>
      <c r="F1370" s="33" t="s">
        <v>1230</v>
      </c>
      <c r="G1370" s="33" t="s">
        <v>1028</v>
      </c>
      <c r="H1370" s="33" t="s">
        <v>1420</v>
      </c>
      <c r="J1370" s="33" t="s">
        <v>1421</v>
      </c>
      <c r="L1370" s="34" t="s">
        <v>1484</v>
      </c>
      <c r="M1370" s="33" t="s">
        <v>877</v>
      </c>
      <c r="N1370" s="33">
        <v>43</v>
      </c>
      <c r="O1370" s="35">
        <v>5.4699999999999999E-2</v>
      </c>
      <c r="P1370" s="34" t="s">
        <v>1148</v>
      </c>
    </row>
    <row r="1371" spans="1:16" s="33" customFormat="1">
      <c r="A1371" s="32">
        <v>38585</v>
      </c>
      <c r="B1371" s="33" t="s">
        <v>1228</v>
      </c>
      <c r="C1371" s="33" t="s">
        <v>1229</v>
      </c>
      <c r="D1371" s="34">
        <v>5</v>
      </c>
      <c r="E1371" s="37">
        <v>50</v>
      </c>
      <c r="F1371" s="33" t="s">
        <v>1200</v>
      </c>
      <c r="G1371" s="33" t="s">
        <v>1028</v>
      </c>
      <c r="H1371" s="33" t="s">
        <v>1420</v>
      </c>
      <c r="J1371" s="33" t="s">
        <v>1421</v>
      </c>
      <c r="L1371" s="34" t="s">
        <v>1484</v>
      </c>
      <c r="M1371" s="33" t="s">
        <v>877</v>
      </c>
      <c r="N1371" s="33">
        <v>92</v>
      </c>
      <c r="O1371" s="35">
        <v>0.21340000000000001</v>
      </c>
      <c r="P1371" s="34" t="s">
        <v>1148</v>
      </c>
    </row>
    <row r="1372" spans="1:16" s="33" customFormat="1">
      <c r="A1372" s="32">
        <v>38585</v>
      </c>
      <c r="B1372" s="33" t="s">
        <v>1228</v>
      </c>
      <c r="C1372" s="33" t="s">
        <v>1229</v>
      </c>
      <c r="D1372" s="34">
        <v>6</v>
      </c>
      <c r="E1372" s="37">
        <v>51</v>
      </c>
      <c r="F1372" s="33" t="s">
        <v>1194</v>
      </c>
      <c r="G1372" s="33" t="s">
        <v>1027</v>
      </c>
      <c r="H1372" s="33" t="s">
        <v>1420</v>
      </c>
      <c r="J1372" s="33" t="s">
        <v>1421</v>
      </c>
      <c r="L1372" s="34" t="s">
        <v>1484</v>
      </c>
      <c r="M1372" s="33" t="s">
        <v>877</v>
      </c>
      <c r="N1372" s="33">
        <v>32</v>
      </c>
      <c r="O1372" s="35">
        <v>6.8200000000000038E-2</v>
      </c>
      <c r="P1372" s="34" t="s">
        <v>1148</v>
      </c>
    </row>
    <row r="1373" spans="1:16" s="33" customFormat="1">
      <c r="A1373" s="32">
        <v>38585</v>
      </c>
      <c r="B1373" s="33" t="s">
        <v>1228</v>
      </c>
      <c r="C1373" s="33" t="s">
        <v>1229</v>
      </c>
      <c r="D1373" s="34">
        <v>7</v>
      </c>
      <c r="E1373" s="37">
        <v>52</v>
      </c>
      <c r="F1373" s="33" t="s">
        <v>1198</v>
      </c>
      <c r="G1373" s="33" t="s">
        <v>1028</v>
      </c>
      <c r="H1373" s="33" t="s">
        <v>1420</v>
      </c>
      <c r="J1373" s="33" t="s">
        <v>1421</v>
      </c>
      <c r="L1373" s="34" t="s">
        <v>1484</v>
      </c>
      <c r="M1373" s="33" t="s">
        <v>877</v>
      </c>
      <c r="N1373" s="33">
        <v>15</v>
      </c>
      <c r="O1373" s="35">
        <v>1.4500000000000001E-2</v>
      </c>
      <c r="P1373" s="34" t="s">
        <v>1148</v>
      </c>
    </row>
    <row r="1374" spans="1:16" s="33" customFormat="1">
      <c r="A1374" s="32">
        <v>38585</v>
      </c>
      <c r="B1374" s="33" t="s">
        <v>1228</v>
      </c>
      <c r="C1374" s="33" t="s">
        <v>1229</v>
      </c>
      <c r="D1374" s="34">
        <v>8</v>
      </c>
      <c r="E1374" s="37">
        <v>53</v>
      </c>
      <c r="F1374" s="33" t="s">
        <v>1202</v>
      </c>
      <c r="G1374" s="33" t="s">
        <v>1027</v>
      </c>
      <c r="H1374" s="33" t="s">
        <v>1420</v>
      </c>
      <c r="J1374" s="33" t="s">
        <v>1421</v>
      </c>
      <c r="L1374" s="34" t="s">
        <v>1484</v>
      </c>
      <c r="M1374" s="33" t="s">
        <v>877</v>
      </c>
      <c r="N1374" s="33">
        <v>43</v>
      </c>
      <c r="O1374" s="35">
        <v>4.6799999999999731E-2</v>
      </c>
      <c r="P1374" s="34" t="s">
        <v>1148</v>
      </c>
    </row>
    <row r="1375" spans="1:16" s="33" customFormat="1">
      <c r="A1375" s="32">
        <v>38585</v>
      </c>
      <c r="B1375" s="33" t="s">
        <v>1228</v>
      </c>
      <c r="C1375" s="33" t="s">
        <v>1229</v>
      </c>
      <c r="D1375" s="34">
        <v>9</v>
      </c>
      <c r="E1375" s="37">
        <v>54</v>
      </c>
      <c r="F1375" s="33" t="s">
        <v>1207</v>
      </c>
      <c r="G1375" s="33" t="s">
        <v>1028</v>
      </c>
      <c r="H1375" s="33" t="s">
        <v>1420</v>
      </c>
      <c r="J1375" s="33" t="s">
        <v>1421</v>
      </c>
      <c r="L1375" s="34" t="s">
        <v>1484</v>
      </c>
      <c r="M1375" s="33" t="s">
        <v>877</v>
      </c>
      <c r="N1375" s="33">
        <v>24</v>
      </c>
      <c r="O1375" s="35">
        <v>3.3000000000000002E-2</v>
      </c>
      <c r="P1375" s="34" t="s">
        <v>1148</v>
      </c>
    </row>
    <row r="1376" spans="1:16" s="33" customFormat="1">
      <c r="A1376" s="32">
        <v>38584</v>
      </c>
      <c r="B1376" s="33" t="s">
        <v>1228</v>
      </c>
      <c r="C1376" s="33" t="s">
        <v>1231</v>
      </c>
      <c r="D1376" s="34">
        <v>2</v>
      </c>
      <c r="E1376" s="37">
        <v>56</v>
      </c>
      <c r="F1376" s="33" t="s">
        <v>1188</v>
      </c>
      <c r="G1376" s="33" t="s">
        <v>1028</v>
      </c>
      <c r="H1376" s="33" t="s">
        <v>1420</v>
      </c>
      <c r="J1376" s="33" t="s">
        <v>1421</v>
      </c>
      <c r="L1376" s="34" t="s">
        <v>1484</v>
      </c>
      <c r="M1376" s="33" t="s">
        <v>877</v>
      </c>
      <c r="N1376" s="33">
        <v>15</v>
      </c>
      <c r="O1376" s="35">
        <v>8.0299999999999996E-2</v>
      </c>
      <c r="P1376" s="34" t="s">
        <v>1148</v>
      </c>
    </row>
    <row r="1377" spans="1:16" s="33" customFormat="1">
      <c r="A1377" s="32">
        <v>38584</v>
      </c>
      <c r="B1377" s="33" t="s">
        <v>1228</v>
      </c>
      <c r="C1377" s="33" t="s">
        <v>1231</v>
      </c>
      <c r="D1377" s="34">
        <v>4</v>
      </c>
      <c r="E1377" s="37">
        <v>58</v>
      </c>
      <c r="F1377" s="33" t="s">
        <v>1190</v>
      </c>
      <c r="G1377" s="33" t="s">
        <v>1027</v>
      </c>
      <c r="H1377" s="33" t="s">
        <v>1420</v>
      </c>
      <c r="J1377" s="33" t="s">
        <v>1421</v>
      </c>
      <c r="L1377" s="34" t="s">
        <v>1484</v>
      </c>
      <c r="M1377" s="33" t="s">
        <v>877</v>
      </c>
      <c r="N1377" s="33">
        <v>13</v>
      </c>
      <c r="O1377" s="35">
        <v>1.21E-2</v>
      </c>
      <c r="P1377" s="34" t="s">
        <v>1148</v>
      </c>
    </row>
    <row r="1378" spans="1:16" s="33" customFormat="1">
      <c r="A1378" s="32">
        <v>38584</v>
      </c>
      <c r="B1378" s="33" t="s">
        <v>1228</v>
      </c>
      <c r="C1378" s="33" t="s">
        <v>1231</v>
      </c>
      <c r="D1378" s="34">
        <v>6</v>
      </c>
      <c r="E1378" s="37">
        <v>60</v>
      </c>
      <c r="F1378" s="33" t="s">
        <v>979</v>
      </c>
      <c r="G1378" s="33" t="s">
        <v>1027</v>
      </c>
      <c r="H1378" s="33" t="s">
        <v>1420</v>
      </c>
      <c r="J1378" s="33" t="s">
        <v>1421</v>
      </c>
      <c r="L1378" s="34" t="s">
        <v>1484</v>
      </c>
      <c r="M1378" s="33" t="s">
        <v>877</v>
      </c>
      <c r="N1378" s="33">
        <v>1</v>
      </c>
      <c r="O1378" s="35">
        <v>0</v>
      </c>
      <c r="P1378" s="34" t="s">
        <v>1148</v>
      </c>
    </row>
    <row r="1379" spans="1:16" s="33" customFormat="1">
      <c r="A1379" s="32">
        <v>38586</v>
      </c>
      <c r="B1379" s="33" t="s">
        <v>1228</v>
      </c>
      <c r="C1379" s="33" t="s">
        <v>1231</v>
      </c>
      <c r="D1379" s="34">
        <v>9</v>
      </c>
      <c r="E1379" s="37">
        <v>63</v>
      </c>
      <c r="F1379" s="33" t="s">
        <v>1181</v>
      </c>
      <c r="G1379" s="33" t="s">
        <v>1028</v>
      </c>
      <c r="H1379" s="33" t="s">
        <v>1420</v>
      </c>
      <c r="J1379" s="33" t="s">
        <v>1421</v>
      </c>
      <c r="L1379" s="34" t="s">
        <v>1484</v>
      </c>
      <c r="M1379" s="33" t="s">
        <v>877</v>
      </c>
      <c r="N1379" s="33">
        <v>22</v>
      </c>
      <c r="O1379" s="35">
        <v>0.1115</v>
      </c>
      <c r="P1379" s="34" t="s">
        <v>1148</v>
      </c>
    </row>
    <row r="1380" spans="1:16" s="33" customFormat="1">
      <c r="A1380" s="32">
        <v>38583</v>
      </c>
      <c r="B1380" s="33" t="s">
        <v>1228</v>
      </c>
      <c r="C1380" s="33" t="s">
        <v>1232</v>
      </c>
      <c r="D1380" s="34">
        <v>11</v>
      </c>
      <c r="E1380" s="37">
        <v>76</v>
      </c>
      <c r="F1380" s="33" t="s">
        <v>1233</v>
      </c>
      <c r="G1380" s="33" t="s">
        <v>1027</v>
      </c>
      <c r="H1380" s="33" t="s">
        <v>1420</v>
      </c>
      <c r="J1380" s="33" t="s">
        <v>1421</v>
      </c>
      <c r="L1380" s="34" t="s">
        <v>1484</v>
      </c>
      <c r="M1380" s="33" t="s">
        <v>877</v>
      </c>
      <c r="N1380" s="33">
        <v>6</v>
      </c>
      <c r="O1380" s="35">
        <v>5.3E-3</v>
      </c>
      <c r="P1380" s="34" t="s">
        <v>1148</v>
      </c>
    </row>
    <row r="1381" spans="1:16" s="33" customFormat="1">
      <c r="A1381" s="32">
        <v>38583</v>
      </c>
      <c r="B1381" s="33" t="s">
        <v>1228</v>
      </c>
      <c r="C1381" s="33" t="s">
        <v>1232</v>
      </c>
      <c r="D1381" s="34">
        <v>12</v>
      </c>
      <c r="E1381" s="37">
        <v>77</v>
      </c>
      <c r="F1381" s="33" t="s">
        <v>1234</v>
      </c>
      <c r="G1381" s="33" t="s">
        <v>1027</v>
      </c>
      <c r="H1381" s="33" t="s">
        <v>1420</v>
      </c>
      <c r="J1381" s="33" t="s">
        <v>1421</v>
      </c>
      <c r="L1381" s="34" t="s">
        <v>1484</v>
      </c>
      <c r="M1381" s="33" t="s">
        <v>877</v>
      </c>
      <c r="N1381" s="33">
        <v>60</v>
      </c>
      <c r="O1381" s="35">
        <v>0.1421</v>
      </c>
      <c r="P1381" s="34" t="s">
        <v>1148</v>
      </c>
    </row>
    <row r="1382" spans="1:16" s="33" customFormat="1">
      <c r="A1382" s="32">
        <v>38583</v>
      </c>
      <c r="B1382" s="33" t="s">
        <v>1228</v>
      </c>
      <c r="C1382" s="33" t="s">
        <v>1232</v>
      </c>
      <c r="D1382" s="34">
        <v>13</v>
      </c>
      <c r="E1382" s="37">
        <v>78</v>
      </c>
      <c r="F1382" s="33" t="s">
        <v>1235</v>
      </c>
      <c r="G1382" s="33" t="s">
        <v>1028</v>
      </c>
      <c r="H1382" s="33" t="s">
        <v>1420</v>
      </c>
      <c r="J1382" s="33" t="s">
        <v>1421</v>
      </c>
      <c r="L1382" s="34" t="s">
        <v>1484</v>
      </c>
      <c r="M1382" s="33" t="s">
        <v>877</v>
      </c>
      <c r="N1382" s="33">
        <v>20</v>
      </c>
      <c r="O1382" s="35">
        <v>1.5599999999999999E-2</v>
      </c>
      <c r="P1382" s="34" t="s">
        <v>1148</v>
      </c>
    </row>
    <row r="1383" spans="1:16" s="33" customFormat="1">
      <c r="A1383" s="32">
        <v>38535</v>
      </c>
      <c r="B1383" s="33" t="s">
        <v>1224</v>
      </c>
      <c r="C1383" s="33" t="s">
        <v>1225</v>
      </c>
      <c r="D1383" s="34">
        <v>1</v>
      </c>
      <c r="E1383" s="37">
        <v>1</v>
      </c>
      <c r="F1383" s="33" t="s">
        <v>888</v>
      </c>
      <c r="G1383" s="33" t="s">
        <v>1003</v>
      </c>
      <c r="H1383" s="33" t="s">
        <v>1003</v>
      </c>
      <c r="I1383" s="33" t="s">
        <v>1166</v>
      </c>
      <c r="J1383" s="33" t="s">
        <v>1167</v>
      </c>
      <c r="L1383" s="34" t="s">
        <v>1484</v>
      </c>
      <c r="M1383" s="33" t="s">
        <v>877</v>
      </c>
      <c r="N1383" s="33">
        <v>3</v>
      </c>
      <c r="O1383" s="35">
        <v>1E-3</v>
      </c>
      <c r="P1383" s="34" t="s">
        <v>1148</v>
      </c>
    </row>
    <row r="1384" spans="1:16" s="33" customFormat="1">
      <c r="A1384" s="32">
        <v>38535</v>
      </c>
      <c r="B1384" s="33" t="s">
        <v>1224</v>
      </c>
      <c r="C1384" s="33" t="s">
        <v>1225</v>
      </c>
      <c r="D1384" s="34">
        <v>2</v>
      </c>
      <c r="E1384" s="37">
        <v>2</v>
      </c>
      <c r="F1384" s="33" t="s">
        <v>1074</v>
      </c>
      <c r="G1384" s="33" t="s">
        <v>1003</v>
      </c>
      <c r="H1384" s="33" t="s">
        <v>1003</v>
      </c>
      <c r="I1384" s="33" t="s">
        <v>1166</v>
      </c>
      <c r="J1384" s="33" t="s">
        <v>1167</v>
      </c>
      <c r="L1384" s="34" t="s">
        <v>1484</v>
      </c>
      <c r="M1384" s="33" t="s">
        <v>877</v>
      </c>
      <c r="N1384" s="33">
        <v>4</v>
      </c>
      <c r="O1384" s="35">
        <v>6.9900000000000004E-2</v>
      </c>
      <c r="P1384" s="34" t="s">
        <v>1148</v>
      </c>
    </row>
    <row r="1385" spans="1:16" s="33" customFormat="1">
      <c r="A1385" s="32">
        <v>38535</v>
      </c>
      <c r="B1385" s="33" t="s">
        <v>1224</v>
      </c>
      <c r="C1385" s="33" t="s">
        <v>1225</v>
      </c>
      <c r="D1385" s="34">
        <v>3</v>
      </c>
      <c r="E1385" s="37">
        <v>3</v>
      </c>
      <c r="F1385" s="33" t="s">
        <v>1073</v>
      </c>
      <c r="G1385" s="33" t="s">
        <v>1003</v>
      </c>
      <c r="H1385" s="33" t="s">
        <v>1003</v>
      </c>
      <c r="I1385" s="33" t="s">
        <v>1166</v>
      </c>
      <c r="J1385" s="33" t="s">
        <v>1167</v>
      </c>
      <c r="L1385" s="34" t="s">
        <v>1484</v>
      </c>
      <c r="M1385" s="33" t="s">
        <v>877</v>
      </c>
      <c r="N1385" s="33">
        <v>2</v>
      </c>
      <c r="O1385" s="35">
        <v>3.7000000000000002E-3</v>
      </c>
      <c r="P1385" s="34" t="s">
        <v>1148</v>
      </c>
    </row>
    <row r="1386" spans="1:16" s="33" customFormat="1">
      <c r="A1386" s="32">
        <v>38535</v>
      </c>
      <c r="B1386" s="33" t="s">
        <v>1224</v>
      </c>
      <c r="C1386" s="33" t="s">
        <v>1225</v>
      </c>
      <c r="D1386" s="34">
        <v>4</v>
      </c>
      <c r="E1386" s="37">
        <v>4</v>
      </c>
      <c r="F1386" s="33" t="s">
        <v>845</v>
      </c>
      <c r="G1386" s="33" t="s">
        <v>1003</v>
      </c>
      <c r="H1386" s="33" t="s">
        <v>1003</v>
      </c>
      <c r="I1386" s="33" t="s">
        <v>1166</v>
      </c>
      <c r="J1386" s="33" t="s">
        <v>1167</v>
      </c>
      <c r="L1386" s="34" t="s">
        <v>1484</v>
      </c>
      <c r="M1386" s="33" t="s">
        <v>877</v>
      </c>
      <c r="N1386" s="33">
        <v>3</v>
      </c>
      <c r="O1386" s="35">
        <v>1.5699999999999999E-2</v>
      </c>
      <c r="P1386" s="34" t="s">
        <v>1148</v>
      </c>
    </row>
    <row r="1387" spans="1:16" s="33" customFormat="1">
      <c r="A1387" s="32">
        <v>38535</v>
      </c>
      <c r="B1387" s="33" t="s">
        <v>1224</v>
      </c>
      <c r="C1387" s="33" t="s">
        <v>1225</v>
      </c>
      <c r="D1387" s="34">
        <v>6</v>
      </c>
      <c r="E1387" s="37">
        <v>6</v>
      </c>
      <c r="F1387" s="33" t="s">
        <v>1091</v>
      </c>
      <c r="G1387" s="33" t="s">
        <v>1003</v>
      </c>
      <c r="H1387" s="33" t="s">
        <v>1003</v>
      </c>
      <c r="I1387" s="33" t="s">
        <v>1166</v>
      </c>
      <c r="J1387" s="33" t="s">
        <v>1167</v>
      </c>
      <c r="L1387" s="34" t="s">
        <v>1484</v>
      </c>
      <c r="M1387" s="33" t="s">
        <v>877</v>
      </c>
      <c r="N1387" s="33">
        <v>3</v>
      </c>
      <c r="O1387" s="35">
        <v>8.0000000000000004E-4</v>
      </c>
      <c r="P1387" s="34" t="s">
        <v>1148</v>
      </c>
    </row>
    <row r="1388" spans="1:16" s="33" customFormat="1">
      <c r="A1388" s="32">
        <v>38532</v>
      </c>
      <c r="B1388" s="33" t="s">
        <v>1224</v>
      </c>
      <c r="C1388" s="33" t="s">
        <v>1226</v>
      </c>
      <c r="D1388" s="34">
        <v>1</v>
      </c>
      <c r="E1388" s="37">
        <v>13</v>
      </c>
      <c r="F1388" s="33" t="s">
        <v>888</v>
      </c>
      <c r="G1388" s="33" t="s">
        <v>1003</v>
      </c>
      <c r="H1388" s="33" t="s">
        <v>1003</v>
      </c>
      <c r="I1388" s="33" t="s">
        <v>1166</v>
      </c>
      <c r="J1388" s="33" t="s">
        <v>1167</v>
      </c>
      <c r="L1388" s="34" t="s">
        <v>1484</v>
      </c>
      <c r="M1388" s="33" t="s">
        <v>877</v>
      </c>
      <c r="N1388" s="33">
        <v>6</v>
      </c>
      <c r="O1388" s="35">
        <v>5.5999999999999999E-3</v>
      </c>
      <c r="P1388" s="34" t="s">
        <v>1148</v>
      </c>
    </row>
    <row r="1389" spans="1:16" s="33" customFormat="1">
      <c r="A1389" s="32">
        <v>38532</v>
      </c>
      <c r="B1389" s="33" t="s">
        <v>1224</v>
      </c>
      <c r="C1389" s="33" t="s">
        <v>1226</v>
      </c>
      <c r="D1389" s="34">
        <v>2</v>
      </c>
      <c r="E1389" s="37">
        <v>14</v>
      </c>
      <c r="F1389" s="33" t="s">
        <v>1074</v>
      </c>
      <c r="G1389" s="33" t="s">
        <v>1003</v>
      </c>
      <c r="H1389" s="33" t="s">
        <v>1003</v>
      </c>
      <c r="I1389" s="33" t="s">
        <v>1166</v>
      </c>
      <c r="J1389" s="33" t="s">
        <v>1167</v>
      </c>
      <c r="L1389" s="34" t="s">
        <v>1484</v>
      </c>
      <c r="M1389" s="33" t="s">
        <v>877</v>
      </c>
      <c r="N1389" s="33">
        <v>6</v>
      </c>
      <c r="O1389" s="35">
        <v>0.23319999999999999</v>
      </c>
      <c r="P1389" s="34" t="s">
        <v>1148</v>
      </c>
    </row>
    <row r="1390" spans="1:16" s="33" customFormat="1">
      <c r="A1390" s="32">
        <v>38533</v>
      </c>
      <c r="B1390" s="33" t="s">
        <v>1224</v>
      </c>
      <c r="C1390" s="33" t="s">
        <v>1226</v>
      </c>
      <c r="D1390" s="34">
        <v>4</v>
      </c>
      <c r="E1390" s="37">
        <v>16</v>
      </c>
      <c r="F1390" s="33" t="s">
        <v>845</v>
      </c>
      <c r="G1390" s="33" t="s">
        <v>1003</v>
      </c>
      <c r="H1390" s="33" t="s">
        <v>1003</v>
      </c>
      <c r="I1390" s="33" t="s">
        <v>1166</v>
      </c>
      <c r="J1390" s="33" t="s">
        <v>1167</v>
      </c>
      <c r="L1390" s="34" t="s">
        <v>1484</v>
      </c>
      <c r="M1390" s="33" t="s">
        <v>877</v>
      </c>
      <c r="N1390" s="33">
        <v>3</v>
      </c>
      <c r="O1390" s="35">
        <v>4.6100000000000002E-2</v>
      </c>
      <c r="P1390" s="34" t="s">
        <v>1148</v>
      </c>
    </row>
    <row r="1391" spans="1:16" s="33" customFormat="1">
      <c r="A1391" s="32">
        <v>38534</v>
      </c>
      <c r="B1391" s="33" t="s">
        <v>1224</v>
      </c>
      <c r="C1391" s="33" t="s">
        <v>1227</v>
      </c>
      <c r="D1391" s="34">
        <v>1</v>
      </c>
      <c r="E1391" s="37">
        <v>31</v>
      </c>
      <c r="F1391" s="33" t="s">
        <v>888</v>
      </c>
      <c r="G1391" s="33" t="s">
        <v>1003</v>
      </c>
      <c r="H1391" s="33" t="s">
        <v>1003</v>
      </c>
      <c r="I1391" s="33" t="s">
        <v>1166</v>
      </c>
      <c r="J1391" s="33" t="s">
        <v>1167</v>
      </c>
      <c r="L1391" s="34" t="s">
        <v>1484</v>
      </c>
      <c r="M1391" s="33" t="s">
        <v>877</v>
      </c>
      <c r="N1391" s="33">
        <v>2</v>
      </c>
      <c r="O1391" s="35">
        <v>2.3E-3</v>
      </c>
      <c r="P1391" s="34" t="s">
        <v>1148</v>
      </c>
    </row>
    <row r="1392" spans="1:16" s="33" customFormat="1">
      <c r="A1392" s="32">
        <v>38534</v>
      </c>
      <c r="B1392" s="33" t="s">
        <v>1224</v>
      </c>
      <c r="C1392" s="33" t="s">
        <v>1227</v>
      </c>
      <c r="D1392" s="34">
        <v>2</v>
      </c>
      <c r="E1392" s="37">
        <v>32</v>
      </c>
      <c r="F1392" s="33" t="s">
        <v>1074</v>
      </c>
      <c r="G1392" s="33" t="s">
        <v>1003</v>
      </c>
      <c r="H1392" s="33" t="s">
        <v>1003</v>
      </c>
      <c r="I1392" s="33" t="s">
        <v>1166</v>
      </c>
      <c r="J1392" s="33" t="s">
        <v>1167</v>
      </c>
      <c r="L1392" s="34" t="s">
        <v>1484</v>
      </c>
      <c r="M1392" s="33" t="s">
        <v>877</v>
      </c>
      <c r="N1392" s="33">
        <v>2</v>
      </c>
      <c r="O1392" s="35">
        <v>3.32E-2</v>
      </c>
      <c r="P1392" s="34" t="s">
        <v>1148</v>
      </c>
    </row>
    <row r="1393" spans="1:18" s="33" customFormat="1">
      <c r="A1393" s="32">
        <v>38534</v>
      </c>
      <c r="B1393" s="33" t="s">
        <v>1224</v>
      </c>
      <c r="C1393" s="33" t="s">
        <v>1227</v>
      </c>
      <c r="D1393" s="34">
        <v>9</v>
      </c>
      <c r="E1393" s="37">
        <v>39</v>
      </c>
      <c r="F1393" s="33" t="s">
        <v>1134</v>
      </c>
      <c r="G1393" s="33" t="s">
        <v>1003</v>
      </c>
      <c r="H1393" s="33" t="s">
        <v>1003</v>
      </c>
      <c r="I1393" s="33" t="s">
        <v>1166</v>
      </c>
      <c r="J1393" s="33" t="s">
        <v>1167</v>
      </c>
      <c r="L1393" s="34" t="s">
        <v>1484</v>
      </c>
      <c r="M1393" s="33" t="s">
        <v>877</v>
      </c>
      <c r="N1393" s="33">
        <v>2</v>
      </c>
      <c r="O1393" s="35">
        <v>4.6199999999999998E-2</v>
      </c>
      <c r="P1393" s="34" t="s">
        <v>1148</v>
      </c>
    </row>
    <row r="1394" spans="1:18" s="33" customFormat="1">
      <c r="A1394" s="32">
        <v>38534</v>
      </c>
      <c r="B1394" s="33" t="s">
        <v>1224</v>
      </c>
      <c r="C1394" s="33" t="s">
        <v>1227</v>
      </c>
      <c r="D1394" s="34">
        <v>12</v>
      </c>
      <c r="E1394" s="37">
        <v>42</v>
      </c>
      <c r="F1394" s="33" t="s">
        <v>951</v>
      </c>
      <c r="G1394" s="33" t="s">
        <v>1003</v>
      </c>
      <c r="H1394" s="33" t="s">
        <v>1003</v>
      </c>
      <c r="I1394" s="33" t="s">
        <v>1166</v>
      </c>
      <c r="J1394" s="33" t="s">
        <v>1167</v>
      </c>
      <c r="L1394" s="34" t="s">
        <v>1484</v>
      </c>
      <c r="M1394" s="33" t="s">
        <v>877</v>
      </c>
      <c r="N1394" s="33">
        <v>3</v>
      </c>
      <c r="O1394" s="35">
        <v>0.15490000000000001</v>
      </c>
      <c r="P1394" s="34" t="s">
        <v>1148</v>
      </c>
    </row>
    <row r="1395" spans="1:18" s="33" customFormat="1">
      <c r="A1395" s="32">
        <v>38583</v>
      </c>
      <c r="B1395" s="33" t="s">
        <v>1228</v>
      </c>
      <c r="C1395" s="33" t="s">
        <v>1229</v>
      </c>
      <c r="D1395" s="34">
        <v>2</v>
      </c>
      <c r="E1395" s="37">
        <v>47</v>
      </c>
      <c r="F1395" s="33" t="s">
        <v>1230</v>
      </c>
      <c r="G1395" s="33" t="s">
        <v>1003</v>
      </c>
      <c r="H1395" s="33" t="s">
        <v>1003</v>
      </c>
      <c r="I1395" s="33" t="s">
        <v>1166</v>
      </c>
      <c r="J1395" s="33" t="s">
        <v>1167</v>
      </c>
      <c r="L1395" s="34" t="s">
        <v>1484</v>
      </c>
      <c r="M1395" s="33" t="s">
        <v>877</v>
      </c>
      <c r="N1395" s="33">
        <v>3</v>
      </c>
      <c r="O1395" s="35">
        <v>1.0999999999999999E-2</v>
      </c>
      <c r="P1395" s="34" t="s">
        <v>1148</v>
      </c>
    </row>
    <row r="1396" spans="1:18" s="33" customFormat="1">
      <c r="A1396" s="32">
        <v>38585</v>
      </c>
      <c r="B1396" s="33" t="s">
        <v>1228</v>
      </c>
      <c r="C1396" s="33" t="s">
        <v>1229</v>
      </c>
      <c r="D1396" s="34">
        <v>5</v>
      </c>
      <c r="E1396" s="37">
        <v>50</v>
      </c>
      <c r="F1396" s="33" t="s">
        <v>1200</v>
      </c>
      <c r="G1396" s="33" t="s">
        <v>1003</v>
      </c>
      <c r="H1396" s="33" t="s">
        <v>1003</v>
      </c>
      <c r="I1396" s="33" t="s">
        <v>1166</v>
      </c>
      <c r="J1396" s="33" t="s">
        <v>1167</v>
      </c>
      <c r="L1396" s="34" t="s">
        <v>1484</v>
      </c>
      <c r="M1396" s="33" t="s">
        <v>877</v>
      </c>
      <c r="N1396" s="33">
        <v>8</v>
      </c>
      <c r="O1396" s="35">
        <v>0.22239999999999999</v>
      </c>
      <c r="P1396" s="34" t="s">
        <v>1148</v>
      </c>
    </row>
    <row r="1397" spans="1:18" s="33" customFormat="1">
      <c r="A1397" s="32">
        <v>38585</v>
      </c>
      <c r="B1397" s="33" t="s">
        <v>1228</v>
      </c>
      <c r="C1397" s="33" t="s">
        <v>1229</v>
      </c>
      <c r="D1397" s="34">
        <v>6</v>
      </c>
      <c r="E1397" s="37">
        <v>51</v>
      </c>
      <c r="F1397" s="33" t="s">
        <v>1194</v>
      </c>
      <c r="G1397" s="33" t="s">
        <v>1003</v>
      </c>
      <c r="H1397" s="33" t="s">
        <v>1003</v>
      </c>
      <c r="I1397" s="33" t="s">
        <v>1166</v>
      </c>
      <c r="J1397" s="33" t="s">
        <v>1167</v>
      </c>
      <c r="L1397" s="34" t="s">
        <v>1484</v>
      </c>
      <c r="M1397" s="33" t="s">
        <v>877</v>
      </c>
      <c r="N1397" s="33">
        <v>2</v>
      </c>
      <c r="O1397" s="35">
        <v>1.1699999999999822E-2</v>
      </c>
      <c r="P1397" s="34" t="s">
        <v>1148</v>
      </c>
    </row>
    <row r="1398" spans="1:18" s="33" customFormat="1">
      <c r="A1398" s="32">
        <v>38585</v>
      </c>
      <c r="B1398" s="33" t="s">
        <v>1228</v>
      </c>
      <c r="C1398" s="33" t="s">
        <v>1229</v>
      </c>
      <c r="D1398" s="34">
        <v>8</v>
      </c>
      <c r="E1398" s="37">
        <v>53</v>
      </c>
      <c r="F1398" s="33" t="s">
        <v>1202</v>
      </c>
      <c r="G1398" s="33" t="s">
        <v>1003</v>
      </c>
      <c r="H1398" s="33" t="s">
        <v>1003</v>
      </c>
      <c r="I1398" s="33" t="s">
        <v>1166</v>
      </c>
      <c r="J1398" s="33" t="s">
        <v>1167</v>
      </c>
      <c r="L1398" s="34" t="s">
        <v>1484</v>
      </c>
      <c r="M1398" s="33" t="s">
        <v>877</v>
      </c>
      <c r="N1398" s="33">
        <v>2</v>
      </c>
      <c r="O1398" s="35">
        <v>1.3000000000000789E-3</v>
      </c>
      <c r="P1398" s="34" t="s">
        <v>1148</v>
      </c>
    </row>
    <row r="1399" spans="1:18" s="33" customFormat="1">
      <c r="A1399" s="32">
        <v>38585</v>
      </c>
      <c r="B1399" s="33" t="s">
        <v>1228</v>
      </c>
      <c r="C1399" s="33" t="s">
        <v>1229</v>
      </c>
      <c r="D1399" s="34">
        <v>9</v>
      </c>
      <c r="E1399" s="37">
        <v>54</v>
      </c>
      <c r="F1399" s="33" t="s">
        <v>1207</v>
      </c>
      <c r="G1399" s="33" t="s">
        <v>1003</v>
      </c>
      <c r="H1399" s="33" t="s">
        <v>1003</v>
      </c>
      <c r="I1399" s="33" t="s">
        <v>1166</v>
      </c>
      <c r="J1399" s="33" t="s">
        <v>1167</v>
      </c>
      <c r="L1399" s="34" t="s">
        <v>1484</v>
      </c>
      <c r="M1399" s="33" t="s">
        <v>877</v>
      </c>
      <c r="N1399" s="33">
        <v>9</v>
      </c>
      <c r="O1399" s="35">
        <v>0.5363</v>
      </c>
      <c r="P1399" s="34" t="s">
        <v>1148</v>
      </c>
    </row>
    <row r="1400" spans="1:18" s="33" customFormat="1">
      <c r="A1400" s="32">
        <v>38585</v>
      </c>
      <c r="B1400" s="33" t="s">
        <v>1228</v>
      </c>
      <c r="C1400" s="33" t="s">
        <v>1229</v>
      </c>
      <c r="D1400" s="34">
        <v>9</v>
      </c>
      <c r="E1400" s="37">
        <v>54</v>
      </c>
      <c r="F1400" s="33" t="s">
        <v>1207</v>
      </c>
      <c r="G1400" s="33" t="s">
        <v>1317</v>
      </c>
      <c r="H1400" s="34" t="s">
        <v>1003</v>
      </c>
      <c r="I1400" s="34" t="s">
        <v>1166</v>
      </c>
      <c r="J1400" s="33" t="s">
        <v>1167</v>
      </c>
      <c r="L1400" s="34" t="s">
        <v>1484</v>
      </c>
      <c r="M1400" s="33" t="s">
        <v>877</v>
      </c>
      <c r="N1400" s="33">
        <v>1</v>
      </c>
      <c r="O1400" s="35">
        <v>0.26</v>
      </c>
      <c r="P1400" s="34" t="s">
        <v>1149</v>
      </c>
      <c r="Q1400" s="33">
        <f>SUM(N1390,N1400)</f>
        <v>4</v>
      </c>
      <c r="R1400" s="35">
        <f>SUM(O1390,O1400)</f>
        <v>0.30610000000000004</v>
      </c>
    </row>
    <row r="1401" spans="1:18" s="33" customFormat="1">
      <c r="A1401" s="32">
        <v>38584</v>
      </c>
      <c r="B1401" s="33" t="s">
        <v>1228</v>
      </c>
      <c r="C1401" s="33" t="s">
        <v>1231</v>
      </c>
      <c r="D1401" s="34">
        <v>1</v>
      </c>
      <c r="E1401" s="37">
        <v>55</v>
      </c>
      <c r="F1401" s="33" t="s">
        <v>976</v>
      </c>
      <c r="G1401" s="33" t="s">
        <v>1003</v>
      </c>
      <c r="H1401" s="33" t="s">
        <v>1003</v>
      </c>
      <c r="I1401" s="33" t="s">
        <v>1166</v>
      </c>
      <c r="J1401" s="33" t="s">
        <v>1167</v>
      </c>
      <c r="L1401" s="34" t="s">
        <v>1484</v>
      </c>
      <c r="M1401" s="33" t="s">
        <v>877</v>
      </c>
      <c r="N1401" s="33">
        <v>5</v>
      </c>
      <c r="O1401" s="35">
        <v>0.22589999999999999</v>
      </c>
      <c r="P1401" s="34" t="s">
        <v>1148</v>
      </c>
    </row>
    <row r="1402" spans="1:18" s="33" customFormat="1">
      <c r="A1402" s="32">
        <v>38584</v>
      </c>
      <c r="B1402" s="33" t="s">
        <v>1228</v>
      </c>
      <c r="C1402" s="33" t="s">
        <v>1231</v>
      </c>
      <c r="D1402" s="34">
        <v>2</v>
      </c>
      <c r="E1402" s="37">
        <v>56</v>
      </c>
      <c r="F1402" s="33" t="s">
        <v>1188</v>
      </c>
      <c r="G1402" s="33" t="s">
        <v>1317</v>
      </c>
      <c r="H1402" s="34" t="s">
        <v>1003</v>
      </c>
      <c r="I1402" s="34" t="s">
        <v>1166</v>
      </c>
      <c r="J1402" s="33" t="s">
        <v>1167</v>
      </c>
      <c r="L1402" s="34" t="s">
        <v>1484</v>
      </c>
      <c r="M1402" s="33" t="s">
        <v>877</v>
      </c>
      <c r="N1402" s="33">
        <v>2</v>
      </c>
      <c r="O1402" s="35">
        <v>0.34</v>
      </c>
      <c r="P1402" s="34" t="s">
        <v>1149</v>
      </c>
    </row>
    <row r="1403" spans="1:18" s="33" customFormat="1">
      <c r="A1403" s="32">
        <v>38584</v>
      </c>
      <c r="B1403" s="33" t="s">
        <v>1228</v>
      </c>
      <c r="C1403" s="33" t="s">
        <v>1231</v>
      </c>
      <c r="D1403" s="34">
        <v>2</v>
      </c>
      <c r="E1403" s="37">
        <v>56</v>
      </c>
      <c r="F1403" s="33" t="s">
        <v>1188</v>
      </c>
      <c r="G1403" s="33" t="s">
        <v>1619</v>
      </c>
      <c r="H1403" s="33" t="s">
        <v>1003</v>
      </c>
      <c r="I1403" s="33" t="s">
        <v>1166</v>
      </c>
      <c r="J1403" s="33" t="s">
        <v>1167</v>
      </c>
      <c r="L1403" s="34" t="s">
        <v>1484</v>
      </c>
      <c r="M1403" s="33" t="s">
        <v>877</v>
      </c>
      <c r="N1403" s="33">
        <v>7</v>
      </c>
      <c r="O1403" s="35">
        <v>0.44579999999999997</v>
      </c>
      <c r="P1403" s="34" t="s">
        <v>1148</v>
      </c>
      <c r="Q1403" s="33">
        <f>SUM(N1402,N1403)</f>
        <v>9</v>
      </c>
      <c r="R1403" s="35">
        <f>SUM(O1402,O1403)</f>
        <v>0.78580000000000005</v>
      </c>
    </row>
    <row r="1404" spans="1:18" s="33" customFormat="1">
      <c r="A1404" s="32">
        <v>38584</v>
      </c>
      <c r="B1404" s="33" t="s">
        <v>1228</v>
      </c>
      <c r="C1404" s="33" t="s">
        <v>1231</v>
      </c>
      <c r="D1404" s="34">
        <v>3</v>
      </c>
      <c r="E1404" s="37">
        <v>57</v>
      </c>
      <c r="F1404" s="33" t="s">
        <v>1182</v>
      </c>
      <c r="G1404" s="33" t="s">
        <v>1003</v>
      </c>
      <c r="H1404" s="33" t="s">
        <v>1003</v>
      </c>
      <c r="I1404" s="33" t="s">
        <v>1166</v>
      </c>
      <c r="J1404" s="33" t="s">
        <v>1167</v>
      </c>
      <c r="L1404" s="34" t="s">
        <v>1484</v>
      </c>
      <c r="M1404" s="33" t="s">
        <v>877</v>
      </c>
      <c r="N1404" s="33">
        <v>7</v>
      </c>
      <c r="O1404" s="35">
        <v>0.13</v>
      </c>
      <c r="P1404" s="34" t="s">
        <v>1148</v>
      </c>
    </row>
    <row r="1405" spans="1:18" s="33" customFormat="1">
      <c r="A1405" s="32">
        <v>38584</v>
      </c>
      <c r="B1405" s="33" t="s">
        <v>1228</v>
      </c>
      <c r="C1405" s="33" t="s">
        <v>1231</v>
      </c>
      <c r="D1405" s="34">
        <v>4</v>
      </c>
      <c r="E1405" s="37">
        <v>58</v>
      </c>
      <c r="F1405" s="33" t="s">
        <v>1190</v>
      </c>
      <c r="G1405" s="33" t="s">
        <v>1003</v>
      </c>
      <c r="H1405" s="33" t="s">
        <v>1003</v>
      </c>
      <c r="I1405" s="33" t="s">
        <v>1166</v>
      </c>
      <c r="J1405" s="33" t="s">
        <v>1167</v>
      </c>
      <c r="L1405" s="34" t="s">
        <v>1484</v>
      </c>
      <c r="M1405" s="33" t="s">
        <v>877</v>
      </c>
      <c r="N1405" s="33">
        <v>8</v>
      </c>
      <c r="O1405" s="35">
        <v>2.9700000000000001E-2</v>
      </c>
      <c r="P1405" s="34" t="s">
        <v>1148</v>
      </c>
    </row>
    <row r="1406" spans="1:18" s="33" customFormat="1">
      <c r="A1406" s="32">
        <v>38586</v>
      </c>
      <c r="B1406" s="33" t="s">
        <v>1228</v>
      </c>
      <c r="C1406" s="33" t="s">
        <v>1231</v>
      </c>
      <c r="D1406" s="34">
        <v>9</v>
      </c>
      <c r="E1406" s="37">
        <v>63</v>
      </c>
      <c r="F1406" s="33" t="s">
        <v>1181</v>
      </c>
      <c r="G1406" s="33" t="s">
        <v>1003</v>
      </c>
      <c r="H1406" s="33" t="s">
        <v>1003</v>
      </c>
      <c r="I1406" s="33" t="s">
        <v>1166</v>
      </c>
      <c r="J1406" s="33" t="s">
        <v>1167</v>
      </c>
      <c r="L1406" s="34" t="s">
        <v>1484</v>
      </c>
      <c r="M1406" s="33" t="s">
        <v>877</v>
      </c>
      <c r="N1406" s="33">
        <v>15</v>
      </c>
      <c r="O1406" s="35">
        <v>0.5141</v>
      </c>
      <c r="P1406" s="34" t="s">
        <v>1148</v>
      </c>
    </row>
    <row r="1407" spans="1:18" s="33" customFormat="1">
      <c r="A1407" s="32">
        <v>38581</v>
      </c>
      <c r="B1407" s="33" t="s">
        <v>1228</v>
      </c>
      <c r="C1407" s="33" t="s">
        <v>1232</v>
      </c>
      <c r="D1407" s="34">
        <v>4</v>
      </c>
      <c r="E1407" s="37">
        <v>69</v>
      </c>
      <c r="F1407" s="33" t="s">
        <v>1222</v>
      </c>
      <c r="G1407" s="33" t="s">
        <v>1003</v>
      </c>
      <c r="H1407" s="33" t="s">
        <v>1003</v>
      </c>
      <c r="I1407" s="33" t="s">
        <v>1166</v>
      </c>
      <c r="J1407" s="33" t="s">
        <v>1167</v>
      </c>
      <c r="L1407" s="34" t="s">
        <v>1484</v>
      </c>
      <c r="M1407" s="33" t="s">
        <v>877</v>
      </c>
      <c r="N1407" s="33">
        <v>10</v>
      </c>
      <c r="O1407" s="35">
        <v>0.91259999999999997</v>
      </c>
      <c r="P1407" s="34" t="s">
        <v>1148</v>
      </c>
    </row>
    <row r="1408" spans="1:18" s="33" customFormat="1">
      <c r="A1408" s="32">
        <v>38581</v>
      </c>
      <c r="B1408" s="33" t="s">
        <v>1228</v>
      </c>
      <c r="C1408" s="33" t="s">
        <v>1232</v>
      </c>
      <c r="D1408" s="34">
        <v>6</v>
      </c>
      <c r="E1408" s="37">
        <v>71</v>
      </c>
      <c r="F1408" s="33" t="s">
        <v>1220</v>
      </c>
      <c r="G1408" s="33" t="s">
        <v>1003</v>
      </c>
      <c r="H1408" s="33" t="s">
        <v>1003</v>
      </c>
      <c r="I1408" s="33" t="s">
        <v>1166</v>
      </c>
      <c r="J1408" s="33" t="s">
        <v>1167</v>
      </c>
      <c r="L1408" s="34" t="s">
        <v>1484</v>
      </c>
      <c r="M1408" s="33" t="s">
        <v>877</v>
      </c>
      <c r="N1408" s="33">
        <v>2</v>
      </c>
      <c r="O1408" s="35">
        <v>1.8E-3</v>
      </c>
      <c r="P1408" s="34" t="s">
        <v>1148</v>
      </c>
    </row>
    <row r="1409" spans="1:16" s="33" customFormat="1">
      <c r="A1409" s="32">
        <v>38583</v>
      </c>
      <c r="B1409" s="33" t="s">
        <v>1228</v>
      </c>
      <c r="C1409" s="33" t="s">
        <v>1232</v>
      </c>
      <c r="D1409" s="34">
        <v>11</v>
      </c>
      <c r="E1409" s="37">
        <v>76</v>
      </c>
      <c r="F1409" s="33" t="s">
        <v>1233</v>
      </c>
      <c r="G1409" s="33" t="s">
        <v>1003</v>
      </c>
      <c r="H1409" s="33" t="s">
        <v>1003</v>
      </c>
      <c r="I1409" s="33" t="s">
        <v>1166</v>
      </c>
      <c r="J1409" s="33" t="s">
        <v>1167</v>
      </c>
      <c r="L1409" s="34" t="s">
        <v>1484</v>
      </c>
      <c r="M1409" s="33" t="s">
        <v>877</v>
      </c>
      <c r="N1409" s="33">
        <v>7</v>
      </c>
      <c r="O1409" s="35">
        <v>1.9887999999999999</v>
      </c>
      <c r="P1409" s="34" t="s">
        <v>1148</v>
      </c>
    </row>
    <row r="1410" spans="1:16" s="33" customFormat="1">
      <c r="A1410" s="32">
        <v>38583</v>
      </c>
      <c r="B1410" s="33" t="s">
        <v>1228</v>
      </c>
      <c r="C1410" s="33" t="s">
        <v>1232</v>
      </c>
      <c r="D1410" s="34">
        <v>12</v>
      </c>
      <c r="E1410" s="37">
        <v>77</v>
      </c>
      <c r="F1410" s="33" t="s">
        <v>1234</v>
      </c>
      <c r="G1410" s="33" t="s">
        <v>1003</v>
      </c>
      <c r="H1410" s="33" t="s">
        <v>1003</v>
      </c>
      <c r="I1410" s="33" t="s">
        <v>1166</v>
      </c>
      <c r="J1410" s="33" t="s">
        <v>1167</v>
      </c>
      <c r="L1410" s="34" t="s">
        <v>1484</v>
      </c>
      <c r="M1410" s="33" t="s">
        <v>877</v>
      </c>
      <c r="N1410" s="33">
        <v>8</v>
      </c>
      <c r="O1410" s="35">
        <v>0.58960000000000001</v>
      </c>
      <c r="P1410" s="34" t="s">
        <v>1148</v>
      </c>
    </row>
    <row r="1411" spans="1:16" s="33" customFormat="1">
      <c r="A1411" s="32">
        <v>38583</v>
      </c>
      <c r="B1411" s="33" t="s">
        <v>1228</v>
      </c>
      <c r="C1411" s="33" t="s">
        <v>1232</v>
      </c>
      <c r="D1411" s="34">
        <v>13</v>
      </c>
      <c r="E1411" s="37">
        <v>78</v>
      </c>
      <c r="F1411" s="33" t="s">
        <v>1235</v>
      </c>
      <c r="G1411" s="33" t="s">
        <v>1003</v>
      </c>
      <c r="H1411" s="33" t="s">
        <v>1003</v>
      </c>
      <c r="I1411" s="33" t="s">
        <v>1166</v>
      </c>
      <c r="J1411" s="33" t="s">
        <v>1167</v>
      </c>
      <c r="L1411" s="34" t="s">
        <v>1484</v>
      </c>
      <c r="M1411" s="33" t="s">
        <v>877</v>
      </c>
      <c r="N1411" s="33">
        <v>10</v>
      </c>
      <c r="O1411" s="35">
        <v>0.29980000000000001</v>
      </c>
      <c r="P1411" s="34" t="s">
        <v>1148</v>
      </c>
    </row>
    <row r="1412" spans="1:16" s="33" customFormat="1">
      <c r="A1412" s="32">
        <v>38581</v>
      </c>
      <c r="B1412" s="33" t="s">
        <v>1228</v>
      </c>
      <c r="C1412" s="33" t="s">
        <v>1232</v>
      </c>
      <c r="D1412" s="34">
        <v>5</v>
      </c>
      <c r="E1412" s="37">
        <v>70</v>
      </c>
      <c r="F1412" s="33" t="s">
        <v>1217</v>
      </c>
      <c r="G1412" s="33" t="s">
        <v>1339</v>
      </c>
      <c r="H1412" s="34" t="s">
        <v>1003</v>
      </c>
      <c r="I1412" s="34" t="s">
        <v>1463</v>
      </c>
      <c r="J1412" s="33" t="s">
        <v>1167</v>
      </c>
      <c r="L1412" s="34" t="s">
        <v>1484</v>
      </c>
      <c r="M1412" s="33" t="s">
        <v>877</v>
      </c>
      <c r="N1412" s="33">
        <v>1</v>
      </c>
      <c r="O1412" s="35">
        <v>1.25</v>
      </c>
      <c r="P1412" s="34" t="s">
        <v>1149</v>
      </c>
    </row>
    <row r="1413" spans="1:16" s="33" customFormat="1">
      <c r="A1413" s="32">
        <v>38533</v>
      </c>
      <c r="B1413" s="33" t="s">
        <v>1224</v>
      </c>
      <c r="C1413" s="33" t="s">
        <v>1226</v>
      </c>
      <c r="D1413" s="34">
        <v>16</v>
      </c>
      <c r="E1413" s="37">
        <v>28</v>
      </c>
      <c r="F1413" s="33" t="s">
        <v>1299</v>
      </c>
      <c r="G1413" s="33" t="s">
        <v>1300</v>
      </c>
      <c r="H1413" s="34" t="s">
        <v>1632</v>
      </c>
      <c r="I1413" s="34" t="s">
        <v>1633</v>
      </c>
      <c r="J1413" s="33" t="s">
        <v>1502</v>
      </c>
      <c r="L1413" s="34" t="s">
        <v>1484</v>
      </c>
      <c r="M1413" s="33" t="s">
        <v>877</v>
      </c>
      <c r="N1413" s="33">
        <v>1</v>
      </c>
      <c r="O1413" s="35">
        <v>2.87</v>
      </c>
      <c r="P1413" s="34" t="s">
        <v>1149</v>
      </c>
    </row>
    <row r="1414" spans="1:16" s="33" customFormat="1">
      <c r="A1414" s="32">
        <v>38534</v>
      </c>
      <c r="B1414" s="33" t="s">
        <v>1224</v>
      </c>
      <c r="C1414" s="33" t="s">
        <v>1227</v>
      </c>
      <c r="D1414" s="34">
        <v>2</v>
      </c>
      <c r="E1414" s="37">
        <v>32</v>
      </c>
      <c r="F1414" s="33" t="s">
        <v>1074</v>
      </c>
      <c r="G1414" s="33" t="s">
        <v>1124</v>
      </c>
      <c r="H1414" s="33" t="s">
        <v>1632</v>
      </c>
      <c r="I1414" s="33" t="s">
        <v>1633</v>
      </c>
      <c r="J1414" s="33" t="s">
        <v>1502</v>
      </c>
      <c r="L1414" s="34" t="s">
        <v>1484</v>
      </c>
      <c r="M1414" s="33" t="s">
        <v>877</v>
      </c>
      <c r="N1414" s="33">
        <v>1</v>
      </c>
      <c r="O1414" s="35">
        <v>2.5204</v>
      </c>
      <c r="P1414" s="34" t="s">
        <v>1148</v>
      </c>
    </row>
    <row r="1415" spans="1:16" s="33" customFormat="1">
      <c r="A1415" s="32">
        <v>38581</v>
      </c>
      <c r="B1415" s="33" t="s">
        <v>1228</v>
      </c>
      <c r="C1415" s="33" t="s">
        <v>1232</v>
      </c>
      <c r="D1415" s="34">
        <v>3</v>
      </c>
      <c r="E1415" s="37">
        <v>68</v>
      </c>
      <c r="F1415" s="33" t="s">
        <v>1042</v>
      </c>
      <c r="G1415" s="33" t="s">
        <v>1300</v>
      </c>
      <c r="H1415" s="34" t="s">
        <v>1632</v>
      </c>
      <c r="I1415" s="34" t="s">
        <v>1633</v>
      </c>
      <c r="J1415" s="33" t="s">
        <v>1502</v>
      </c>
      <c r="L1415" s="34" t="s">
        <v>1484</v>
      </c>
      <c r="M1415" s="33" t="s">
        <v>877</v>
      </c>
      <c r="N1415" s="33">
        <v>1</v>
      </c>
      <c r="O1415" s="35">
        <v>38.89</v>
      </c>
      <c r="P1415" s="34" t="s">
        <v>1149</v>
      </c>
    </row>
    <row r="1416" spans="1:16" s="33" customFormat="1">
      <c r="A1416" s="32">
        <v>38534</v>
      </c>
      <c r="B1416" s="33" t="s">
        <v>1224</v>
      </c>
      <c r="C1416" s="33" t="s">
        <v>1227</v>
      </c>
      <c r="D1416" s="34">
        <v>12</v>
      </c>
      <c r="E1416" s="37">
        <v>42</v>
      </c>
      <c r="F1416" s="33" t="s">
        <v>951</v>
      </c>
      <c r="G1416" s="33" t="s">
        <v>1123</v>
      </c>
      <c r="H1416" s="34" t="s">
        <v>1364</v>
      </c>
      <c r="I1416" s="34" t="s">
        <v>1365</v>
      </c>
      <c r="J1416" s="33" t="s">
        <v>1167</v>
      </c>
      <c r="L1416" s="34" t="s">
        <v>1484</v>
      </c>
      <c r="M1416" s="33" t="s">
        <v>877</v>
      </c>
      <c r="N1416" s="33">
        <v>8</v>
      </c>
      <c r="O1416" s="35">
        <v>9.7600000000000006E-2</v>
      </c>
      <c r="P1416" s="34" t="s">
        <v>1148</v>
      </c>
    </row>
    <row r="1417" spans="1:16" s="33" customFormat="1">
      <c r="A1417" s="32">
        <v>38585</v>
      </c>
      <c r="B1417" s="33" t="s">
        <v>1228</v>
      </c>
      <c r="C1417" s="33" t="s">
        <v>1229</v>
      </c>
      <c r="D1417" s="34">
        <v>9</v>
      </c>
      <c r="E1417" s="37">
        <v>54</v>
      </c>
      <c r="F1417" s="33" t="s">
        <v>1207</v>
      </c>
      <c r="G1417" s="33" t="s">
        <v>1203</v>
      </c>
      <c r="H1417" s="33" t="s">
        <v>1364</v>
      </c>
      <c r="I1417" s="33" t="s">
        <v>1365</v>
      </c>
      <c r="J1417" s="33" t="s">
        <v>1167</v>
      </c>
      <c r="L1417" s="34" t="s">
        <v>1484</v>
      </c>
      <c r="M1417" s="33" t="s">
        <v>877</v>
      </c>
      <c r="N1417" s="33">
        <v>1</v>
      </c>
      <c r="O1417" s="35">
        <v>4.48E-2</v>
      </c>
      <c r="P1417" s="34" t="s">
        <v>1148</v>
      </c>
    </row>
    <row r="1418" spans="1:16" s="33" customFormat="1">
      <c r="A1418" s="32">
        <v>38586</v>
      </c>
      <c r="B1418" s="33" t="s">
        <v>1228</v>
      </c>
      <c r="C1418" s="33" t="s">
        <v>1231</v>
      </c>
      <c r="D1418" s="34">
        <v>9</v>
      </c>
      <c r="E1418" s="37">
        <v>63</v>
      </c>
      <c r="F1418" s="33" t="s">
        <v>1181</v>
      </c>
      <c r="G1418" s="33" t="s">
        <v>980</v>
      </c>
      <c r="H1418" s="33" t="s">
        <v>1364</v>
      </c>
      <c r="I1418" s="33" t="s">
        <v>1365</v>
      </c>
      <c r="J1418" s="33" t="s">
        <v>1167</v>
      </c>
      <c r="L1418" s="34" t="s">
        <v>1484</v>
      </c>
      <c r="M1418" s="33" t="s">
        <v>877</v>
      </c>
      <c r="N1418" s="33">
        <v>3</v>
      </c>
      <c r="O1418" s="35">
        <v>0.2</v>
      </c>
      <c r="P1418" s="34" t="s">
        <v>1148</v>
      </c>
    </row>
    <row r="1419" spans="1:16" s="33" customFormat="1">
      <c r="A1419" s="32">
        <v>38535</v>
      </c>
      <c r="B1419" s="33" t="s">
        <v>1224</v>
      </c>
      <c r="C1419" s="33" t="s">
        <v>1225</v>
      </c>
      <c r="D1419" s="34">
        <v>1</v>
      </c>
      <c r="E1419" s="37">
        <v>1</v>
      </c>
      <c r="F1419" s="33" t="s">
        <v>888</v>
      </c>
      <c r="G1419" s="33" t="s">
        <v>1006</v>
      </c>
      <c r="H1419" s="33" t="s">
        <v>1171</v>
      </c>
      <c r="I1419" s="33" t="s">
        <v>1172</v>
      </c>
      <c r="J1419" s="33" t="s">
        <v>1173</v>
      </c>
      <c r="L1419" s="34" t="s">
        <v>1484</v>
      </c>
      <c r="M1419" s="33" t="s">
        <v>877</v>
      </c>
      <c r="N1419" s="33">
        <v>1</v>
      </c>
      <c r="O1419" s="35">
        <v>1.47E-2</v>
      </c>
      <c r="P1419" s="34" t="s">
        <v>1148</v>
      </c>
    </row>
    <row r="1420" spans="1:16" s="33" customFormat="1">
      <c r="A1420" s="32">
        <v>38533</v>
      </c>
      <c r="B1420" s="33" t="s">
        <v>1224</v>
      </c>
      <c r="C1420" s="33" t="s">
        <v>1226</v>
      </c>
      <c r="D1420" s="34">
        <v>4</v>
      </c>
      <c r="E1420" s="37">
        <v>16</v>
      </c>
      <c r="F1420" s="33" t="s">
        <v>845</v>
      </c>
      <c r="G1420" s="33" t="s">
        <v>1006</v>
      </c>
      <c r="H1420" s="33" t="s">
        <v>1171</v>
      </c>
      <c r="I1420" s="33" t="s">
        <v>1172</v>
      </c>
      <c r="J1420" s="33" t="s">
        <v>1173</v>
      </c>
      <c r="L1420" s="34" t="s">
        <v>1484</v>
      </c>
      <c r="M1420" s="33" t="s">
        <v>877</v>
      </c>
      <c r="N1420" s="33">
        <v>2</v>
      </c>
      <c r="O1420" s="35">
        <v>7.1000000000000004E-3</v>
      </c>
      <c r="P1420" s="34" t="s">
        <v>1148</v>
      </c>
    </row>
    <row r="1421" spans="1:16" s="33" customFormat="1">
      <c r="A1421" s="32">
        <v>38584</v>
      </c>
      <c r="B1421" s="33" t="s">
        <v>1228</v>
      </c>
      <c r="C1421" s="33" t="s">
        <v>1231</v>
      </c>
      <c r="D1421" s="34">
        <v>1</v>
      </c>
      <c r="E1421" s="37">
        <v>55</v>
      </c>
      <c r="F1421" s="33" t="s">
        <v>976</v>
      </c>
      <c r="G1421" s="33" t="s">
        <v>1006</v>
      </c>
      <c r="H1421" s="33" t="s">
        <v>1171</v>
      </c>
      <c r="I1421" s="33" t="s">
        <v>1172</v>
      </c>
      <c r="J1421" s="33" t="s">
        <v>1173</v>
      </c>
      <c r="L1421" s="34" t="s">
        <v>1484</v>
      </c>
      <c r="M1421" s="33" t="s">
        <v>877</v>
      </c>
      <c r="N1421" s="33">
        <v>2</v>
      </c>
      <c r="O1421" s="35">
        <v>1.0200000000000001E-2</v>
      </c>
      <c r="P1421" s="34" t="s">
        <v>1148</v>
      </c>
    </row>
    <row r="1422" spans="1:16" s="33" customFormat="1">
      <c r="A1422" s="32">
        <v>38584</v>
      </c>
      <c r="B1422" s="33" t="s">
        <v>1228</v>
      </c>
      <c r="C1422" s="33" t="s">
        <v>1231</v>
      </c>
      <c r="D1422" s="34">
        <v>2</v>
      </c>
      <c r="E1422" s="37">
        <v>56</v>
      </c>
      <c r="F1422" s="33" t="s">
        <v>1188</v>
      </c>
      <c r="G1422" s="33" t="s">
        <v>1006</v>
      </c>
      <c r="H1422" s="33" t="s">
        <v>1171</v>
      </c>
      <c r="I1422" s="33" t="s">
        <v>1172</v>
      </c>
      <c r="J1422" s="33" t="s">
        <v>1173</v>
      </c>
      <c r="L1422" s="34" t="s">
        <v>1484</v>
      </c>
      <c r="M1422" s="33" t="s">
        <v>877</v>
      </c>
      <c r="N1422" s="33">
        <v>5</v>
      </c>
      <c r="O1422" s="35">
        <v>3.15E-2</v>
      </c>
      <c r="P1422" s="34" t="s">
        <v>1148</v>
      </c>
    </row>
    <row r="1423" spans="1:16" s="33" customFormat="1">
      <c r="A1423" s="32">
        <v>38581</v>
      </c>
      <c r="B1423" s="33" t="s">
        <v>1228</v>
      </c>
      <c r="C1423" s="33" t="s">
        <v>1232</v>
      </c>
      <c r="D1423" s="34">
        <v>4</v>
      </c>
      <c r="E1423" s="37">
        <v>69</v>
      </c>
      <c r="F1423" s="33" t="s">
        <v>1222</v>
      </c>
      <c r="G1423" s="33" t="s">
        <v>1006</v>
      </c>
      <c r="H1423" s="33" t="s">
        <v>1171</v>
      </c>
      <c r="I1423" s="33" t="s">
        <v>1172</v>
      </c>
      <c r="J1423" s="33" t="s">
        <v>1173</v>
      </c>
      <c r="L1423" s="34" t="s">
        <v>1484</v>
      </c>
      <c r="M1423" s="33" t="s">
        <v>877</v>
      </c>
      <c r="N1423" s="33">
        <v>2</v>
      </c>
      <c r="O1423" s="35">
        <v>2.12E-2</v>
      </c>
      <c r="P1423" s="34" t="s">
        <v>1148</v>
      </c>
    </row>
    <row r="1424" spans="1:16" s="33" customFormat="1">
      <c r="A1424" s="32">
        <v>38583</v>
      </c>
      <c r="B1424" s="33" t="s">
        <v>1228</v>
      </c>
      <c r="C1424" s="33" t="s">
        <v>1232</v>
      </c>
      <c r="D1424" s="34">
        <v>13</v>
      </c>
      <c r="E1424" s="37">
        <v>78</v>
      </c>
      <c r="F1424" s="33" t="s">
        <v>1235</v>
      </c>
      <c r="G1424" s="33" t="s">
        <v>1006</v>
      </c>
      <c r="H1424" s="33" t="s">
        <v>1171</v>
      </c>
      <c r="I1424" s="33" t="s">
        <v>1172</v>
      </c>
      <c r="J1424" s="33" t="s">
        <v>1173</v>
      </c>
      <c r="L1424" s="34" t="s">
        <v>1484</v>
      </c>
      <c r="M1424" s="33" t="s">
        <v>877</v>
      </c>
      <c r="N1424" s="33">
        <v>5</v>
      </c>
      <c r="O1424" s="35">
        <v>1.2999999999999999E-2</v>
      </c>
      <c r="P1424" s="34" t="s">
        <v>1148</v>
      </c>
    </row>
    <row r="1425" spans="1:16" s="33" customFormat="1">
      <c r="A1425" s="32">
        <v>38535</v>
      </c>
      <c r="B1425" s="33" t="s">
        <v>1224</v>
      </c>
      <c r="C1425" s="33" t="s">
        <v>1225</v>
      </c>
      <c r="D1425" s="34">
        <v>1</v>
      </c>
      <c r="E1425" s="37">
        <v>1</v>
      </c>
      <c r="F1425" s="33" t="s">
        <v>888</v>
      </c>
      <c r="G1425" s="33" t="s">
        <v>1027</v>
      </c>
      <c r="H1425" s="33" t="s">
        <v>1418</v>
      </c>
      <c r="J1425" s="33" t="s">
        <v>1419</v>
      </c>
      <c r="L1425" s="34" t="s">
        <v>1484</v>
      </c>
      <c r="M1425" s="33" t="s">
        <v>877</v>
      </c>
      <c r="N1425" s="33">
        <v>12</v>
      </c>
      <c r="O1425" s="35">
        <v>8.4199999999999997E-2</v>
      </c>
      <c r="P1425" s="34" t="s">
        <v>1148</v>
      </c>
    </row>
    <row r="1426" spans="1:16" s="33" customFormat="1">
      <c r="A1426" s="32">
        <v>38535</v>
      </c>
      <c r="B1426" s="33" t="s">
        <v>1224</v>
      </c>
      <c r="C1426" s="33" t="s">
        <v>1225</v>
      </c>
      <c r="D1426" s="34">
        <v>2</v>
      </c>
      <c r="E1426" s="37">
        <v>2</v>
      </c>
      <c r="F1426" s="33" t="s">
        <v>1074</v>
      </c>
      <c r="G1426" s="33" t="s">
        <v>1027</v>
      </c>
      <c r="H1426" s="33" t="s">
        <v>1418</v>
      </c>
      <c r="J1426" s="33" t="s">
        <v>1419</v>
      </c>
      <c r="L1426" s="34" t="s">
        <v>1484</v>
      </c>
      <c r="M1426" s="33" t="s">
        <v>877</v>
      </c>
      <c r="N1426" s="33">
        <v>12</v>
      </c>
      <c r="O1426" s="35">
        <v>0.1981</v>
      </c>
      <c r="P1426" s="34" t="s">
        <v>1148</v>
      </c>
    </row>
    <row r="1427" spans="1:16" s="33" customFormat="1">
      <c r="A1427" s="32">
        <v>38535</v>
      </c>
      <c r="B1427" s="33" t="s">
        <v>1224</v>
      </c>
      <c r="C1427" s="33" t="s">
        <v>1225</v>
      </c>
      <c r="D1427" s="34">
        <v>4</v>
      </c>
      <c r="E1427" s="37">
        <v>4</v>
      </c>
      <c r="F1427" s="33" t="s">
        <v>845</v>
      </c>
      <c r="G1427" s="33" t="s">
        <v>1027</v>
      </c>
      <c r="H1427" s="33" t="s">
        <v>1418</v>
      </c>
      <c r="J1427" s="33" t="s">
        <v>1419</v>
      </c>
      <c r="L1427" s="34" t="s">
        <v>1484</v>
      </c>
      <c r="M1427" s="33" t="s">
        <v>877</v>
      </c>
      <c r="N1427" s="33">
        <v>25</v>
      </c>
      <c r="O1427" s="35">
        <v>0.42709999999999998</v>
      </c>
      <c r="P1427" s="34" t="s">
        <v>1148</v>
      </c>
    </row>
    <row r="1428" spans="1:16" s="33" customFormat="1">
      <c r="A1428" s="32">
        <v>38535</v>
      </c>
      <c r="B1428" s="33" t="s">
        <v>1224</v>
      </c>
      <c r="C1428" s="33" t="s">
        <v>1225</v>
      </c>
      <c r="D1428" s="34">
        <v>6</v>
      </c>
      <c r="E1428" s="37">
        <v>6</v>
      </c>
      <c r="F1428" s="33" t="s">
        <v>1091</v>
      </c>
      <c r="G1428" s="33" t="s">
        <v>1027</v>
      </c>
      <c r="H1428" s="33" t="s">
        <v>1418</v>
      </c>
      <c r="J1428" s="33" t="s">
        <v>1419</v>
      </c>
      <c r="L1428" s="34" t="s">
        <v>1484</v>
      </c>
      <c r="M1428" s="33" t="s">
        <v>877</v>
      </c>
      <c r="N1428" s="33">
        <v>19</v>
      </c>
      <c r="O1428" s="35">
        <v>8.1199999999999994E-2</v>
      </c>
      <c r="P1428" s="34" t="s">
        <v>1148</v>
      </c>
    </row>
    <row r="1429" spans="1:16" s="33" customFormat="1">
      <c r="A1429" s="32">
        <v>38532</v>
      </c>
      <c r="B1429" s="33" t="s">
        <v>1224</v>
      </c>
      <c r="C1429" s="33" t="s">
        <v>1226</v>
      </c>
      <c r="D1429" s="34">
        <v>1</v>
      </c>
      <c r="E1429" s="37">
        <v>13</v>
      </c>
      <c r="F1429" s="33" t="s">
        <v>888</v>
      </c>
      <c r="G1429" s="33" t="s">
        <v>1027</v>
      </c>
      <c r="H1429" s="33" t="s">
        <v>1418</v>
      </c>
      <c r="J1429" s="33" t="s">
        <v>1419</v>
      </c>
      <c r="L1429" s="34" t="s">
        <v>1484</v>
      </c>
      <c r="M1429" s="33" t="s">
        <v>877</v>
      </c>
      <c r="N1429" s="33">
        <v>4</v>
      </c>
      <c r="O1429" s="35">
        <v>3.7900000000000003E-2</v>
      </c>
      <c r="P1429" s="34" t="s">
        <v>1148</v>
      </c>
    </row>
    <row r="1430" spans="1:16" s="33" customFormat="1">
      <c r="A1430" s="32">
        <v>38532</v>
      </c>
      <c r="B1430" s="33" t="s">
        <v>1224</v>
      </c>
      <c r="C1430" s="33" t="s">
        <v>1226</v>
      </c>
      <c r="D1430" s="34">
        <v>2</v>
      </c>
      <c r="E1430" s="37">
        <v>14</v>
      </c>
      <c r="F1430" s="33" t="s">
        <v>1074</v>
      </c>
      <c r="G1430" s="33" t="s">
        <v>1027</v>
      </c>
      <c r="H1430" s="33" t="s">
        <v>1418</v>
      </c>
      <c r="J1430" s="33" t="s">
        <v>1419</v>
      </c>
      <c r="L1430" s="34" t="s">
        <v>1484</v>
      </c>
      <c r="M1430" s="33" t="s">
        <v>877</v>
      </c>
      <c r="N1430" s="33">
        <v>200</v>
      </c>
      <c r="O1430" s="35">
        <v>0.153</v>
      </c>
      <c r="P1430" s="34" t="s">
        <v>1148</v>
      </c>
    </row>
    <row r="1431" spans="1:16" s="33" customFormat="1">
      <c r="A1431" s="32">
        <v>38533</v>
      </c>
      <c r="B1431" s="33" t="s">
        <v>1224</v>
      </c>
      <c r="C1431" s="33" t="s">
        <v>1226</v>
      </c>
      <c r="D1431" s="34">
        <v>4</v>
      </c>
      <c r="E1431" s="37">
        <v>16</v>
      </c>
      <c r="F1431" s="33" t="s">
        <v>845</v>
      </c>
      <c r="G1431" s="33" t="s">
        <v>1028</v>
      </c>
      <c r="H1431" s="33" t="s">
        <v>1418</v>
      </c>
      <c r="J1431" s="33" t="s">
        <v>1419</v>
      </c>
      <c r="L1431" s="34" t="s">
        <v>1484</v>
      </c>
      <c r="M1431" s="33" t="s">
        <v>877</v>
      </c>
      <c r="N1431" s="33">
        <v>370</v>
      </c>
      <c r="O1431" s="35">
        <v>0.1719</v>
      </c>
      <c r="P1431" s="34" t="s">
        <v>1148</v>
      </c>
    </row>
    <row r="1432" spans="1:16" s="33" customFormat="1">
      <c r="A1432" s="32">
        <v>38534</v>
      </c>
      <c r="B1432" s="33" t="s">
        <v>1224</v>
      </c>
      <c r="C1432" s="33" t="s">
        <v>1227</v>
      </c>
      <c r="D1432" s="34">
        <v>1</v>
      </c>
      <c r="E1432" s="37">
        <v>31</v>
      </c>
      <c r="F1432" s="33" t="s">
        <v>888</v>
      </c>
      <c r="G1432" s="33" t="s">
        <v>1027</v>
      </c>
      <c r="H1432" s="33" t="s">
        <v>1418</v>
      </c>
      <c r="J1432" s="33" t="s">
        <v>1419</v>
      </c>
      <c r="L1432" s="34" t="s">
        <v>1484</v>
      </c>
      <c r="M1432" s="33" t="s">
        <v>877</v>
      </c>
      <c r="N1432" s="33">
        <v>21</v>
      </c>
      <c r="O1432" s="35">
        <v>0.25490000000000002</v>
      </c>
      <c r="P1432" s="34" t="s">
        <v>1148</v>
      </c>
    </row>
    <row r="1433" spans="1:16" s="33" customFormat="1">
      <c r="A1433" s="32">
        <v>38534</v>
      </c>
      <c r="B1433" s="33" t="s">
        <v>1224</v>
      </c>
      <c r="C1433" s="33" t="s">
        <v>1227</v>
      </c>
      <c r="D1433" s="34">
        <v>2</v>
      </c>
      <c r="E1433" s="37">
        <v>32</v>
      </c>
      <c r="F1433" s="33" t="s">
        <v>1074</v>
      </c>
      <c r="G1433" s="33" t="s">
        <v>1027</v>
      </c>
      <c r="H1433" s="33" t="s">
        <v>1418</v>
      </c>
      <c r="J1433" s="33" t="s">
        <v>1419</v>
      </c>
      <c r="L1433" s="34" t="s">
        <v>1484</v>
      </c>
      <c r="M1433" s="33" t="s">
        <v>877</v>
      </c>
      <c r="N1433" s="33">
        <v>37</v>
      </c>
      <c r="O1433" s="35">
        <v>0.75209999999999999</v>
      </c>
      <c r="P1433" s="34" t="s">
        <v>1148</v>
      </c>
    </row>
    <row r="1434" spans="1:16" s="33" customFormat="1">
      <c r="A1434" s="32">
        <v>38534</v>
      </c>
      <c r="B1434" s="33" t="s">
        <v>1224</v>
      </c>
      <c r="C1434" s="33" t="s">
        <v>1227</v>
      </c>
      <c r="D1434" s="34">
        <v>9</v>
      </c>
      <c r="E1434" s="37">
        <v>39</v>
      </c>
      <c r="F1434" s="33" t="s">
        <v>1134</v>
      </c>
      <c r="G1434" s="33" t="s">
        <v>1027</v>
      </c>
      <c r="H1434" s="33" t="s">
        <v>1418</v>
      </c>
      <c r="J1434" s="33" t="s">
        <v>1419</v>
      </c>
      <c r="L1434" s="34" t="s">
        <v>1484</v>
      </c>
      <c r="M1434" s="33" t="s">
        <v>877</v>
      </c>
      <c r="N1434" s="33">
        <v>42</v>
      </c>
      <c r="O1434" s="35">
        <v>1.4379999999999999</v>
      </c>
      <c r="P1434" s="34" t="s">
        <v>1148</v>
      </c>
    </row>
    <row r="1435" spans="1:16" s="33" customFormat="1">
      <c r="A1435" s="32">
        <v>38534</v>
      </c>
      <c r="B1435" s="33" t="s">
        <v>1224</v>
      </c>
      <c r="C1435" s="33" t="s">
        <v>1227</v>
      </c>
      <c r="D1435" s="34">
        <v>10</v>
      </c>
      <c r="E1435" s="37">
        <v>40</v>
      </c>
      <c r="F1435" s="33" t="s">
        <v>1138</v>
      </c>
      <c r="G1435" s="33" t="s">
        <v>1027</v>
      </c>
      <c r="H1435" s="33" t="s">
        <v>1418</v>
      </c>
      <c r="J1435" s="33" t="s">
        <v>1419</v>
      </c>
      <c r="L1435" s="34" t="s">
        <v>1484</v>
      </c>
      <c r="M1435" s="33" t="s">
        <v>877</v>
      </c>
      <c r="N1435" s="33">
        <v>14</v>
      </c>
      <c r="O1435" s="35">
        <v>9.1499999999999998E-2</v>
      </c>
      <c r="P1435" s="34" t="s">
        <v>1148</v>
      </c>
    </row>
    <row r="1436" spans="1:16" s="33" customFormat="1">
      <c r="A1436" s="32">
        <v>38534</v>
      </c>
      <c r="B1436" s="33" t="s">
        <v>1224</v>
      </c>
      <c r="C1436" s="33" t="s">
        <v>1227</v>
      </c>
      <c r="D1436" s="34">
        <v>12</v>
      </c>
      <c r="E1436" s="37">
        <v>42</v>
      </c>
      <c r="F1436" s="33" t="s">
        <v>951</v>
      </c>
      <c r="G1436" s="33" t="s">
        <v>1027</v>
      </c>
      <c r="H1436" s="33" t="s">
        <v>1418</v>
      </c>
      <c r="J1436" s="33" t="s">
        <v>1419</v>
      </c>
      <c r="L1436" s="34" t="s">
        <v>1484</v>
      </c>
      <c r="M1436" s="33" t="s">
        <v>877</v>
      </c>
      <c r="N1436" s="33">
        <v>116</v>
      </c>
      <c r="O1436" s="35">
        <v>1.8743000000000001</v>
      </c>
      <c r="P1436" s="34" t="s">
        <v>1148</v>
      </c>
    </row>
    <row r="1437" spans="1:16" s="33" customFormat="1">
      <c r="A1437" s="32">
        <v>38585</v>
      </c>
      <c r="B1437" s="33" t="s">
        <v>1228</v>
      </c>
      <c r="C1437" s="33" t="s">
        <v>1229</v>
      </c>
      <c r="D1437" s="34">
        <v>5</v>
      </c>
      <c r="E1437" s="37">
        <v>50</v>
      </c>
      <c r="F1437" s="33" t="s">
        <v>1200</v>
      </c>
      <c r="G1437" s="33" t="s">
        <v>1027</v>
      </c>
      <c r="H1437" s="33" t="s">
        <v>1418</v>
      </c>
      <c r="J1437" s="33" t="s">
        <v>1419</v>
      </c>
      <c r="L1437" s="34" t="s">
        <v>1484</v>
      </c>
      <c r="M1437" s="33" t="s">
        <v>877</v>
      </c>
      <c r="N1437" s="33">
        <v>32</v>
      </c>
      <c r="O1437" s="35">
        <v>0.1865</v>
      </c>
      <c r="P1437" s="34" t="s">
        <v>1148</v>
      </c>
    </row>
    <row r="1438" spans="1:16" s="33" customFormat="1">
      <c r="A1438" s="32">
        <v>38585</v>
      </c>
      <c r="B1438" s="33" t="s">
        <v>1228</v>
      </c>
      <c r="C1438" s="33" t="s">
        <v>1229</v>
      </c>
      <c r="D1438" s="34">
        <v>6</v>
      </c>
      <c r="E1438" s="37">
        <v>51</v>
      </c>
      <c r="F1438" s="33" t="s">
        <v>1194</v>
      </c>
      <c r="G1438" s="33" t="s">
        <v>1028</v>
      </c>
      <c r="H1438" s="33" t="s">
        <v>1418</v>
      </c>
      <c r="J1438" s="33" t="s">
        <v>1419</v>
      </c>
      <c r="L1438" s="34" t="s">
        <v>1484</v>
      </c>
      <c r="M1438" s="33" t="s">
        <v>877</v>
      </c>
      <c r="N1438" s="33">
        <v>11</v>
      </c>
      <c r="O1438" s="35">
        <v>6.4100000000000268E-2</v>
      </c>
      <c r="P1438" s="34" t="s">
        <v>1148</v>
      </c>
    </row>
    <row r="1439" spans="1:16" s="33" customFormat="1">
      <c r="A1439" s="32">
        <v>38585</v>
      </c>
      <c r="B1439" s="33" t="s">
        <v>1228</v>
      </c>
      <c r="C1439" s="33" t="s">
        <v>1229</v>
      </c>
      <c r="D1439" s="34">
        <v>8</v>
      </c>
      <c r="E1439" s="37">
        <v>53</v>
      </c>
      <c r="F1439" s="33" t="s">
        <v>1202</v>
      </c>
      <c r="G1439" s="33" t="s">
        <v>1028</v>
      </c>
      <c r="H1439" s="33" t="s">
        <v>1418</v>
      </c>
      <c r="J1439" s="33" t="s">
        <v>1419</v>
      </c>
      <c r="L1439" s="34" t="s">
        <v>1484</v>
      </c>
      <c r="M1439" s="33" t="s">
        <v>877</v>
      </c>
      <c r="N1439" s="33">
        <v>8</v>
      </c>
      <c r="O1439" s="35">
        <v>3.2999999999999918E-2</v>
      </c>
      <c r="P1439" s="34" t="s">
        <v>1148</v>
      </c>
    </row>
    <row r="1440" spans="1:16" s="33" customFormat="1">
      <c r="A1440" s="32">
        <v>38585</v>
      </c>
      <c r="B1440" s="33" t="s">
        <v>1228</v>
      </c>
      <c r="C1440" s="33" t="s">
        <v>1229</v>
      </c>
      <c r="D1440" s="34">
        <v>9</v>
      </c>
      <c r="E1440" s="37">
        <v>54</v>
      </c>
      <c r="F1440" s="33" t="s">
        <v>1207</v>
      </c>
      <c r="G1440" s="33" t="s">
        <v>1027</v>
      </c>
      <c r="H1440" s="33" t="s">
        <v>1418</v>
      </c>
      <c r="J1440" s="33" t="s">
        <v>1419</v>
      </c>
      <c r="L1440" s="34" t="s">
        <v>1484</v>
      </c>
      <c r="M1440" s="33" t="s">
        <v>877</v>
      </c>
      <c r="N1440" s="33">
        <v>17</v>
      </c>
      <c r="O1440" s="35">
        <v>0.31259999999999999</v>
      </c>
      <c r="P1440" s="34" t="s">
        <v>1148</v>
      </c>
    </row>
    <row r="1441" spans="1:16" s="33" customFormat="1">
      <c r="A1441" s="32">
        <v>38584</v>
      </c>
      <c r="B1441" s="33" t="s">
        <v>1228</v>
      </c>
      <c r="C1441" s="33" t="s">
        <v>1231</v>
      </c>
      <c r="D1441" s="34">
        <v>1</v>
      </c>
      <c r="E1441" s="37">
        <v>55</v>
      </c>
      <c r="F1441" s="33" t="s">
        <v>976</v>
      </c>
      <c r="G1441" s="33" t="s">
        <v>1027</v>
      </c>
      <c r="H1441" s="33" t="s">
        <v>1418</v>
      </c>
      <c r="J1441" s="33" t="s">
        <v>1419</v>
      </c>
      <c r="L1441" s="34" t="s">
        <v>1484</v>
      </c>
      <c r="M1441" s="33" t="s">
        <v>877</v>
      </c>
      <c r="N1441" s="33">
        <v>28</v>
      </c>
      <c r="O1441" s="35">
        <v>0.2097</v>
      </c>
      <c r="P1441" s="34" t="s">
        <v>1148</v>
      </c>
    </row>
    <row r="1442" spans="1:16" s="33" customFormat="1">
      <c r="A1442" s="32">
        <v>38584</v>
      </c>
      <c r="B1442" s="33" t="s">
        <v>1228</v>
      </c>
      <c r="C1442" s="33" t="s">
        <v>1231</v>
      </c>
      <c r="D1442" s="34">
        <v>3</v>
      </c>
      <c r="E1442" s="37">
        <v>57</v>
      </c>
      <c r="F1442" s="33" t="s">
        <v>1182</v>
      </c>
      <c r="G1442" s="33" t="s">
        <v>1027</v>
      </c>
      <c r="H1442" s="33" t="s">
        <v>1418</v>
      </c>
      <c r="J1442" s="33" t="s">
        <v>1419</v>
      </c>
      <c r="L1442" s="34" t="s">
        <v>1484</v>
      </c>
      <c r="M1442" s="33" t="s">
        <v>877</v>
      </c>
      <c r="N1442" s="33">
        <v>5</v>
      </c>
      <c r="O1442" s="35">
        <v>3.9899999999999998E-2</v>
      </c>
      <c r="P1442" s="34" t="s">
        <v>1148</v>
      </c>
    </row>
    <row r="1443" spans="1:16" s="33" customFormat="1">
      <c r="A1443" s="32">
        <v>38584</v>
      </c>
      <c r="B1443" s="33" t="s">
        <v>1228</v>
      </c>
      <c r="C1443" s="33" t="s">
        <v>1231</v>
      </c>
      <c r="D1443" s="34">
        <v>4</v>
      </c>
      <c r="E1443" s="37">
        <v>58</v>
      </c>
      <c r="F1443" s="33" t="s">
        <v>1190</v>
      </c>
      <c r="G1443" s="33" t="s">
        <v>1028</v>
      </c>
      <c r="H1443" s="33" t="s">
        <v>1418</v>
      </c>
      <c r="J1443" s="33" t="s">
        <v>1419</v>
      </c>
      <c r="L1443" s="34" t="s">
        <v>1484</v>
      </c>
      <c r="M1443" s="33" t="s">
        <v>877</v>
      </c>
      <c r="N1443" s="33">
        <v>15</v>
      </c>
      <c r="O1443" s="35">
        <v>3.95E-2</v>
      </c>
      <c r="P1443" s="34" t="s">
        <v>1148</v>
      </c>
    </row>
    <row r="1444" spans="1:16" s="33" customFormat="1">
      <c r="A1444" s="32">
        <v>38586</v>
      </c>
      <c r="B1444" s="33" t="s">
        <v>1228</v>
      </c>
      <c r="C1444" s="33" t="s">
        <v>1231</v>
      </c>
      <c r="D1444" s="34">
        <v>9</v>
      </c>
      <c r="E1444" s="37">
        <v>63</v>
      </c>
      <c r="F1444" s="33" t="s">
        <v>1181</v>
      </c>
      <c r="G1444" s="33" t="s">
        <v>1027</v>
      </c>
      <c r="H1444" s="33" t="s">
        <v>1418</v>
      </c>
      <c r="J1444" s="33" t="s">
        <v>1419</v>
      </c>
      <c r="L1444" s="34" t="s">
        <v>1484</v>
      </c>
      <c r="M1444" s="33" t="s">
        <v>877</v>
      </c>
      <c r="N1444" s="33">
        <v>123</v>
      </c>
      <c r="O1444" s="35">
        <v>1.7546999999999999</v>
      </c>
      <c r="P1444" s="34" t="s">
        <v>1148</v>
      </c>
    </row>
    <row r="1445" spans="1:16" s="33" customFormat="1">
      <c r="A1445" s="32">
        <v>38581</v>
      </c>
      <c r="B1445" s="33" t="s">
        <v>1228</v>
      </c>
      <c r="C1445" s="33" t="s">
        <v>1232</v>
      </c>
      <c r="D1445" s="34">
        <v>4</v>
      </c>
      <c r="E1445" s="37">
        <v>69</v>
      </c>
      <c r="F1445" s="33" t="s">
        <v>1222</v>
      </c>
      <c r="G1445" s="33" t="s">
        <v>1027</v>
      </c>
      <c r="H1445" s="33" t="s">
        <v>1418</v>
      </c>
      <c r="J1445" s="33" t="s">
        <v>1419</v>
      </c>
      <c r="L1445" s="34" t="s">
        <v>1484</v>
      </c>
      <c r="M1445" s="33" t="s">
        <v>877</v>
      </c>
      <c r="N1445" s="33">
        <v>58</v>
      </c>
      <c r="O1445" s="35">
        <v>0.48659999999999998</v>
      </c>
      <c r="P1445" s="34" t="s">
        <v>1148</v>
      </c>
    </row>
    <row r="1446" spans="1:16" s="33" customFormat="1">
      <c r="A1446" s="32">
        <v>38581</v>
      </c>
      <c r="B1446" s="33" t="s">
        <v>1228</v>
      </c>
      <c r="C1446" s="33" t="s">
        <v>1232</v>
      </c>
      <c r="D1446" s="34">
        <v>5</v>
      </c>
      <c r="E1446" s="37">
        <v>70</v>
      </c>
      <c r="F1446" s="33" t="s">
        <v>1217</v>
      </c>
      <c r="G1446" s="33" t="s">
        <v>1028</v>
      </c>
      <c r="H1446" s="33" t="s">
        <v>1418</v>
      </c>
      <c r="J1446" s="33" t="s">
        <v>1419</v>
      </c>
      <c r="L1446" s="34" t="s">
        <v>1484</v>
      </c>
      <c r="M1446" s="33" t="s">
        <v>877</v>
      </c>
      <c r="N1446" s="33">
        <v>2</v>
      </c>
      <c r="O1446" s="35">
        <v>3.1399999999999997E-2</v>
      </c>
      <c r="P1446" s="34" t="s">
        <v>1148</v>
      </c>
    </row>
    <row r="1447" spans="1:16" s="33" customFormat="1">
      <c r="A1447" s="32">
        <v>38581</v>
      </c>
      <c r="B1447" s="33" t="s">
        <v>1228</v>
      </c>
      <c r="C1447" s="33" t="s">
        <v>1232</v>
      </c>
      <c r="D1447" s="34">
        <v>6</v>
      </c>
      <c r="E1447" s="37">
        <v>71</v>
      </c>
      <c r="F1447" s="33" t="s">
        <v>1220</v>
      </c>
      <c r="G1447" s="33" t="s">
        <v>1028</v>
      </c>
      <c r="H1447" s="33" t="s">
        <v>1418</v>
      </c>
      <c r="J1447" s="33" t="s">
        <v>1419</v>
      </c>
      <c r="L1447" s="34" t="s">
        <v>1484</v>
      </c>
      <c r="M1447" s="33" t="s">
        <v>877</v>
      </c>
      <c r="N1447" s="33">
        <v>1</v>
      </c>
      <c r="O1447" s="35">
        <v>8.5000000000000006E-3</v>
      </c>
      <c r="P1447" s="34" t="s">
        <v>1148</v>
      </c>
    </row>
    <row r="1448" spans="1:16" s="33" customFormat="1">
      <c r="A1448" s="32">
        <v>38583</v>
      </c>
      <c r="B1448" s="33" t="s">
        <v>1228</v>
      </c>
      <c r="C1448" s="33" t="s">
        <v>1232</v>
      </c>
      <c r="D1448" s="34">
        <v>11</v>
      </c>
      <c r="E1448" s="37">
        <v>76</v>
      </c>
      <c r="F1448" s="33" t="s">
        <v>1233</v>
      </c>
      <c r="G1448" s="33" t="s">
        <v>1028</v>
      </c>
      <c r="H1448" s="33" t="s">
        <v>1418</v>
      </c>
      <c r="J1448" s="33" t="s">
        <v>1419</v>
      </c>
      <c r="L1448" s="34" t="s">
        <v>1484</v>
      </c>
      <c r="M1448" s="33" t="s">
        <v>877</v>
      </c>
      <c r="N1448" s="33">
        <v>16</v>
      </c>
      <c r="O1448" s="35">
        <v>3.1099999999999999E-2</v>
      </c>
      <c r="P1448" s="34" t="s">
        <v>1148</v>
      </c>
    </row>
    <row r="1449" spans="1:16" s="33" customFormat="1">
      <c r="A1449" s="32">
        <v>38583</v>
      </c>
      <c r="B1449" s="33" t="s">
        <v>1228</v>
      </c>
      <c r="C1449" s="33" t="s">
        <v>1232</v>
      </c>
      <c r="D1449" s="34">
        <v>12</v>
      </c>
      <c r="E1449" s="37">
        <v>77</v>
      </c>
      <c r="F1449" s="33" t="s">
        <v>1234</v>
      </c>
      <c r="G1449" s="33" t="s">
        <v>1028</v>
      </c>
      <c r="H1449" s="33" t="s">
        <v>1418</v>
      </c>
      <c r="J1449" s="33" t="s">
        <v>1419</v>
      </c>
      <c r="L1449" s="34" t="s">
        <v>1484</v>
      </c>
      <c r="M1449" s="33" t="s">
        <v>877</v>
      </c>
      <c r="N1449" s="33">
        <v>8</v>
      </c>
      <c r="O1449" s="35">
        <v>1.0500000000000001E-2</v>
      </c>
      <c r="P1449" s="34" t="s">
        <v>1148</v>
      </c>
    </row>
    <row r="1450" spans="1:16" s="33" customFormat="1">
      <c r="A1450" s="32">
        <v>38583</v>
      </c>
      <c r="B1450" s="33" t="s">
        <v>1228</v>
      </c>
      <c r="C1450" s="33" t="s">
        <v>1232</v>
      </c>
      <c r="D1450" s="34">
        <v>13</v>
      </c>
      <c r="E1450" s="37">
        <v>78</v>
      </c>
      <c r="F1450" s="33" t="s">
        <v>1235</v>
      </c>
      <c r="G1450" s="33" t="s">
        <v>1027</v>
      </c>
      <c r="H1450" s="33" t="s">
        <v>1418</v>
      </c>
      <c r="J1450" s="33" t="s">
        <v>1419</v>
      </c>
      <c r="L1450" s="34" t="s">
        <v>1484</v>
      </c>
      <c r="M1450" s="33" t="s">
        <v>877</v>
      </c>
      <c r="N1450" s="33">
        <v>9</v>
      </c>
      <c r="O1450" s="35">
        <v>2.98E-2</v>
      </c>
      <c r="P1450" s="34" t="s">
        <v>1148</v>
      </c>
    </row>
    <row r="1451" spans="1:16" s="33" customFormat="1">
      <c r="A1451" s="32">
        <v>38535</v>
      </c>
      <c r="B1451" s="33" t="s">
        <v>1224</v>
      </c>
      <c r="C1451" s="33" t="s">
        <v>1225</v>
      </c>
      <c r="D1451" s="34">
        <v>1</v>
      </c>
      <c r="E1451" s="37">
        <v>1</v>
      </c>
      <c r="F1451" s="33" t="s">
        <v>888</v>
      </c>
      <c r="G1451" s="33" t="s">
        <v>1045</v>
      </c>
      <c r="H1451" s="34" t="s">
        <v>1524</v>
      </c>
      <c r="I1451" s="34" t="s">
        <v>1665</v>
      </c>
      <c r="J1451" s="33" t="s">
        <v>1526</v>
      </c>
      <c r="L1451" s="34" t="s">
        <v>1484</v>
      </c>
      <c r="M1451" s="33" t="s">
        <v>877</v>
      </c>
      <c r="N1451" s="33">
        <v>1</v>
      </c>
      <c r="O1451" s="35">
        <v>0.5</v>
      </c>
      <c r="P1451" s="34" t="s">
        <v>1149</v>
      </c>
    </row>
    <row r="1452" spans="1:16" s="33" customFormat="1">
      <c r="A1452" s="32">
        <v>38533</v>
      </c>
      <c r="B1452" s="33" t="s">
        <v>1224</v>
      </c>
      <c r="C1452" s="33" t="s">
        <v>1226</v>
      </c>
      <c r="D1452" s="34">
        <v>4</v>
      </c>
      <c r="E1452" s="37">
        <v>16</v>
      </c>
      <c r="F1452" s="33" t="s">
        <v>845</v>
      </c>
      <c r="G1452" s="33" t="s">
        <v>1286</v>
      </c>
      <c r="H1452" s="34" t="s">
        <v>1524</v>
      </c>
      <c r="I1452" s="34" t="s">
        <v>1665</v>
      </c>
      <c r="J1452" s="33" t="s">
        <v>1526</v>
      </c>
      <c r="L1452" s="34" t="s">
        <v>1484</v>
      </c>
      <c r="M1452" s="33" t="s">
        <v>877</v>
      </c>
      <c r="N1452" s="33">
        <v>1</v>
      </c>
      <c r="O1452" s="35">
        <v>2.0299999999999998</v>
      </c>
      <c r="P1452" s="34" t="s">
        <v>1149</v>
      </c>
    </row>
    <row r="1453" spans="1:16" s="33" customFormat="1">
      <c r="A1453" s="32">
        <v>38533</v>
      </c>
      <c r="B1453" s="33" t="s">
        <v>1224</v>
      </c>
      <c r="C1453" s="33" t="s">
        <v>1226</v>
      </c>
      <c r="D1453" s="34">
        <v>6</v>
      </c>
      <c r="E1453" s="37">
        <v>18</v>
      </c>
      <c r="F1453" s="33" t="s">
        <v>1091</v>
      </c>
      <c r="G1453" s="33" t="s">
        <v>1045</v>
      </c>
      <c r="H1453" s="34" t="s">
        <v>1524</v>
      </c>
      <c r="I1453" s="34" t="s">
        <v>1665</v>
      </c>
      <c r="J1453" s="33" t="s">
        <v>1526</v>
      </c>
      <c r="L1453" s="34" t="s">
        <v>1484</v>
      </c>
      <c r="M1453" s="33" t="s">
        <v>877</v>
      </c>
      <c r="N1453" s="33">
        <v>1</v>
      </c>
      <c r="O1453" s="35">
        <v>0.27</v>
      </c>
      <c r="P1453" s="34" t="s">
        <v>1149</v>
      </c>
    </row>
    <row r="1454" spans="1:16" s="33" customFormat="1">
      <c r="A1454" s="32">
        <v>38534</v>
      </c>
      <c r="B1454" s="33" t="s">
        <v>1224</v>
      </c>
      <c r="C1454" s="33" t="s">
        <v>1227</v>
      </c>
      <c r="D1454" s="34">
        <v>13</v>
      </c>
      <c r="E1454" s="37">
        <v>43</v>
      </c>
      <c r="F1454" s="33" t="s">
        <v>954</v>
      </c>
      <c r="G1454" s="33" t="s">
        <v>1045</v>
      </c>
      <c r="H1454" s="34" t="s">
        <v>1524</v>
      </c>
      <c r="I1454" s="34" t="s">
        <v>1665</v>
      </c>
      <c r="J1454" s="33" t="s">
        <v>1526</v>
      </c>
      <c r="L1454" s="34" t="s">
        <v>1484</v>
      </c>
      <c r="M1454" s="33" t="s">
        <v>877</v>
      </c>
      <c r="N1454" s="33">
        <v>1</v>
      </c>
      <c r="O1454" s="35">
        <v>4.76</v>
      </c>
      <c r="P1454" s="34" t="s">
        <v>1149</v>
      </c>
    </row>
    <row r="1455" spans="1:16" s="33" customFormat="1">
      <c r="A1455" s="32">
        <v>38535</v>
      </c>
      <c r="B1455" s="33" t="s">
        <v>1224</v>
      </c>
      <c r="C1455" s="33" t="s">
        <v>1225</v>
      </c>
      <c r="D1455" s="34">
        <v>4</v>
      </c>
      <c r="E1455" s="37">
        <v>4</v>
      </c>
      <c r="F1455" s="33" t="s">
        <v>845</v>
      </c>
      <c r="G1455" s="33" t="s">
        <v>1082</v>
      </c>
      <c r="H1455" s="33" t="s">
        <v>1524</v>
      </c>
      <c r="I1455" s="34" t="s">
        <v>1525</v>
      </c>
      <c r="J1455" s="33" t="s">
        <v>1526</v>
      </c>
      <c r="L1455" s="34" t="s">
        <v>1484</v>
      </c>
      <c r="M1455" s="33" t="s">
        <v>877</v>
      </c>
      <c r="N1455" s="33">
        <v>5</v>
      </c>
      <c r="O1455" s="35">
        <v>2.2200000000000001E-2</v>
      </c>
      <c r="P1455" s="34" t="s">
        <v>1148</v>
      </c>
    </row>
    <row r="1456" spans="1:16" s="33" customFormat="1">
      <c r="A1456" s="32">
        <v>38532</v>
      </c>
      <c r="B1456" s="33" t="s">
        <v>1224</v>
      </c>
      <c r="C1456" s="33" t="s">
        <v>1226</v>
      </c>
      <c r="D1456" s="34">
        <v>1</v>
      </c>
      <c r="E1456" s="37">
        <v>13</v>
      </c>
      <c r="F1456" s="33" t="s">
        <v>888</v>
      </c>
      <c r="G1456" s="33" t="s">
        <v>1082</v>
      </c>
      <c r="H1456" s="33" t="s">
        <v>1524</v>
      </c>
      <c r="I1456" s="33" t="s">
        <v>1525</v>
      </c>
      <c r="J1456" s="33" t="s">
        <v>1526</v>
      </c>
      <c r="L1456" s="34" t="s">
        <v>1484</v>
      </c>
      <c r="M1456" s="33" t="s">
        <v>877</v>
      </c>
      <c r="N1456" s="33">
        <v>1</v>
      </c>
      <c r="O1456" s="35">
        <v>3.8999999999999998E-3</v>
      </c>
      <c r="P1456" s="34" t="s">
        <v>1148</v>
      </c>
    </row>
    <row r="1457" spans="1:18" s="33" customFormat="1">
      <c r="A1457" s="32">
        <v>38533</v>
      </c>
      <c r="B1457" s="33" t="s">
        <v>1224</v>
      </c>
      <c r="C1457" s="33" t="s">
        <v>1226</v>
      </c>
      <c r="D1457" s="34">
        <v>4</v>
      </c>
      <c r="E1457" s="37">
        <v>16</v>
      </c>
      <c r="F1457" s="33" t="s">
        <v>845</v>
      </c>
      <c r="G1457" s="33" t="s">
        <v>1082</v>
      </c>
      <c r="H1457" s="33" t="s">
        <v>1524</v>
      </c>
      <c r="I1457" s="33" t="s">
        <v>1525</v>
      </c>
      <c r="J1457" s="33" t="s">
        <v>1526</v>
      </c>
      <c r="L1457" s="34" t="s">
        <v>1484</v>
      </c>
      <c r="M1457" s="33" t="s">
        <v>877</v>
      </c>
      <c r="N1457" s="33">
        <v>2</v>
      </c>
      <c r="O1457" s="35">
        <v>1.29E-2</v>
      </c>
      <c r="P1457" s="34" t="s">
        <v>1148</v>
      </c>
    </row>
    <row r="1458" spans="1:18" s="33" customFormat="1">
      <c r="A1458" s="32">
        <v>38534</v>
      </c>
      <c r="B1458" s="33" t="s">
        <v>1224</v>
      </c>
      <c r="C1458" s="33" t="s">
        <v>1227</v>
      </c>
      <c r="D1458" s="34">
        <v>2</v>
      </c>
      <c r="E1458" s="37">
        <v>32</v>
      </c>
      <c r="F1458" s="33" t="s">
        <v>1074</v>
      </c>
      <c r="G1458" s="33" t="s">
        <v>1082</v>
      </c>
      <c r="H1458" s="33" t="s">
        <v>1524</v>
      </c>
      <c r="I1458" s="33" t="s">
        <v>1525</v>
      </c>
      <c r="J1458" s="33" t="s">
        <v>1526</v>
      </c>
      <c r="L1458" s="34" t="s">
        <v>1484</v>
      </c>
      <c r="M1458" s="33" t="s">
        <v>877</v>
      </c>
      <c r="N1458" s="33">
        <v>2</v>
      </c>
      <c r="O1458" s="35">
        <v>8.48E-2</v>
      </c>
      <c r="P1458" s="34" t="s">
        <v>1148</v>
      </c>
    </row>
    <row r="1459" spans="1:18" s="33" customFormat="1">
      <c r="A1459" s="32">
        <v>38534</v>
      </c>
      <c r="B1459" s="33" t="s">
        <v>1224</v>
      </c>
      <c r="C1459" s="33" t="s">
        <v>1227</v>
      </c>
      <c r="D1459" s="34">
        <v>12</v>
      </c>
      <c r="E1459" s="37">
        <v>42</v>
      </c>
      <c r="F1459" s="33" t="s">
        <v>951</v>
      </c>
      <c r="G1459" s="33" t="s">
        <v>1082</v>
      </c>
      <c r="H1459" s="33" t="s">
        <v>1524</v>
      </c>
      <c r="I1459" s="33" t="s">
        <v>1525</v>
      </c>
      <c r="J1459" s="33" t="s">
        <v>1526</v>
      </c>
      <c r="L1459" s="34" t="s">
        <v>1484</v>
      </c>
      <c r="M1459" s="33" t="s">
        <v>877</v>
      </c>
      <c r="N1459" s="33">
        <v>7</v>
      </c>
      <c r="O1459" s="35">
        <v>0.46750000000000003</v>
      </c>
      <c r="P1459" s="34" t="s">
        <v>1148</v>
      </c>
    </row>
    <row r="1460" spans="1:18" s="33" customFormat="1">
      <c r="A1460" s="32">
        <v>38534</v>
      </c>
      <c r="B1460" s="33" t="s">
        <v>1224</v>
      </c>
      <c r="C1460" s="33" t="s">
        <v>1227</v>
      </c>
      <c r="D1460" s="34">
        <v>13</v>
      </c>
      <c r="E1460" s="37">
        <v>43</v>
      </c>
      <c r="F1460" s="33" t="s">
        <v>954</v>
      </c>
      <c r="G1460" s="33" t="s">
        <v>1082</v>
      </c>
      <c r="H1460" s="33" t="s">
        <v>1524</v>
      </c>
      <c r="I1460" s="33" t="s">
        <v>1525</v>
      </c>
      <c r="J1460" s="33" t="s">
        <v>1526</v>
      </c>
      <c r="L1460" s="34" t="s">
        <v>1484</v>
      </c>
      <c r="M1460" s="33" t="s">
        <v>877</v>
      </c>
      <c r="N1460" s="33">
        <v>1</v>
      </c>
      <c r="O1460" s="35">
        <v>7.6E-3</v>
      </c>
      <c r="P1460" s="34" t="s">
        <v>1148</v>
      </c>
    </row>
    <row r="1461" spans="1:18" s="33" customFormat="1">
      <c r="A1461" s="32">
        <v>38583</v>
      </c>
      <c r="B1461" s="33" t="s">
        <v>1228</v>
      </c>
      <c r="C1461" s="33" t="s">
        <v>1229</v>
      </c>
      <c r="D1461" s="34">
        <v>2</v>
      </c>
      <c r="E1461" s="37">
        <v>47</v>
      </c>
      <c r="F1461" s="33" t="s">
        <v>1230</v>
      </c>
      <c r="G1461" s="33" t="s">
        <v>1082</v>
      </c>
      <c r="H1461" s="33" t="s">
        <v>1524</v>
      </c>
      <c r="I1461" s="33" t="s">
        <v>1525</v>
      </c>
      <c r="J1461" s="33" t="s">
        <v>1526</v>
      </c>
      <c r="L1461" s="34" t="s">
        <v>1484</v>
      </c>
      <c r="M1461" s="33" t="s">
        <v>877</v>
      </c>
      <c r="N1461" s="33">
        <v>2</v>
      </c>
      <c r="O1461" s="35">
        <v>3.2399999999999998E-2</v>
      </c>
      <c r="P1461" s="34" t="s">
        <v>1148</v>
      </c>
    </row>
    <row r="1462" spans="1:18" s="33" customFormat="1">
      <c r="A1462" s="32">
        <v>38585</v>
      </c>
      <c r="B1462" s="33" t="s">
        <v>1228</v>
      </c>
      <c r="C1462" s="33" t="s">
        <v>1229</v>
      </c>
      <c r="D1462" s="34">
        <v>5</v>
      </c>
      <c r="E1462" s="37">
        <v>50</v>
      </c>
      <c r="F1462" s="33" t="s">
        <v>1200</v>
      </c>
      <c r="G1462" s="33" t="s">
        <v>1311</v>
      </c>
      <c r="H1462" s="34" t="s">
        <v>1524</v>
      </c>
      <c r="I1462" s="34" t="s">
        <v>1525</v>
      </c>
      <c r="J1462" s="33" t="s">
        <v>1526</v>
      </c>
      <c r="L1462" s="34" t="s">
        <v>1484</v>
      </c>
      <c r="M1462" s="33" t="s">
        <v>877</v>
      </c>
      <c r="N1462" s="33">
        <v>1</v>
      </c>
      <c r="O1462" s="35">
        <v>0.25</v>
      </c>
      <c r="P1462" s="34" t="s">
        <v>1149</v>
      </c>
    </row>
    <row r="1463" spans="1:18" s="33" customFormat="1">
      <c r="A1463" s="32">
        <v>38585</v>
      </c>
      <c r="B1463" s="33" t="s">
        <v>1228</v>
      </c>
      <c r="C1463" s="33" t="s">
        <v>1229</v>
      </c>
      <c r="D1463" s="34">
        <v>6</v>
      </c>
      <c r="E1463" s="37">
        <v>51</v>
      </c>
      <c r="F1463" s="33" t="s">
        <v>1194</v>
      </c>
      <c r="G1463" s="33" t="s">
        <v>1082</v>
      </c>
      <c r="H1463" s="33" t="s">
        <v>1524</v>
      </c>
      <c r="I1463" s="33" t="s">
        <v>1525</v>
      </c>
      <c r="J1463" s="33" t="s">
        <v>1526</v>
      </c>
      <c r="L1463" s="34" t="s">
        <v>1484</v>
      </c>
      <c r="M1463" s="33" t="s">
        <v>877</v>
      </c>
      <c r="N1463" s="33">
        <v>4</v>
      </c>
      <c r="O1463" s="35">
        <v>7.2599999999999998E-2</v>
      </c>
      <c r="P1463" s="34" t="s">
        <v>1148</v>
      </c>
    </row>
    <row r="1464" spans="1:18" s="33" customFormat="1">
      <c r="A1464" s="32">
        <v>38585</v>
      </c>
      <c r="B1464" s="33" t="s">
        <v>1228</v>
      </c>
      <c r="C1464" s="33" t="s">
        <v>1229</v>
      </c>
      <c r="D1464" s="34">
        <v>6</v>
      </c>
      <c r="E1464" s="37">
        <v>51</v>
      </c>
      <c r="F1464" s="33" t="s">
        <v>1194</v>
      </c>
      <c r="G1464" s="33" t="s">
        <v>1311</v>
      </c>
      <c r="H1464" s="34" t="s">
        <v>1524</v>
      </c>
      <c r="I1464" s="34" t="s">
        <v>1525</v>
      </c>
      <c r="J1464" s="33" t="s">
        <v>1526</v>
      </c>
      <c r="L1464" s="34" t="s">
        <v>1484</v>
      </c>
      <c r="M1464" s="33" t="s">
        <v>877</v>
      </c>
      <c r="N1464" s="33">
        <v>3</v>
      </c>
      <c r="O1464" s="35">
        <v>3.83</v>
      </c>
      <c r="P1464" s="34" t="s">
        <v>1149</v>
      </c>
      <c r="Q1464" s="33">
        <f>SUM(N1463,N1464)</f>
        <v>7</v>
      </c>
      <c r="R1464" s="35">
        <f>SUM(O1463,O1464)</f>
        <v>3.9026000000000001</v>
      </c>
    </row>
    <row r="1465" spans="1:18" s="33" customFormat="1">
      <c r="A1465" s="32">
        <v>38585</v>
      </c>
      <c r="B1465" s="33" t="s">
        <v>1228</v>
      </c>
      <c r="C1465" s="33" t="s">
        <v>1229</v>
      </c>
      <c r="D1465" s="34">
        <v>7</v>
      </c>
      <c r="E1465" s="37">
        <v>52</v>
      </c>
      <c r="F1465" s="33" t="s">
        <v>1198</v>
      </c>
      <c r="G1465" s="33" t="s">
        <v>1082</v>
      </c>
      <c r="H1465" s="33" t="s">
        <v>1524</v>
      </c>
      <c r="I1465" s="33" t="s">
        <v>1525</v>
      </c>
      <c r="J1465" s="33" t="s">
        <v>1526</v>
      </c>
      <c r="L1465" s="34" t="s">
        <v>1484</v>
      </c>
      <c r="M1465" s="33" t="s">
        <v>877</v>
      </c>
      <c r="N1465" s="33">
        <v>3</v>
      </c>
      <c r="O1465" s="35">
        <v>4.5900000000000052E-2</v>
      </c>
      <c r="P1465" s="34" t="s">
        <v>1148</v>
      </c>
    </row>
    <row r="1466" spans="1:18" s="33" customFormat="1">
      <c r="A1466" s="32">
        <v>38585</v>
      </c>
      <c r="B1466" s="33" t="s">
        <v>1228</v>
      </c>
      <c r="C1466" s="33" t="s">
        <v>1229</v>
      </c>
      <c r="D1466" s="34">
        <v>7</v>
      </c>
      <c r="E1466" s="37">
        <v>52</v>
      </c>
      <c r="F1466" s="33" t="s">
        <v>1198</v>
      </c>
      <c r="G1466" s="33" t="s">
        <v>1311</v>
      </c>
      <c r="H1466" s="34" t="s">
        <v>1524</v>
      </c>
      <c r="I1466" s="34" t="s">
        <v>1525</v>
      </c>
      <c r="J1466" s="33" t="s">
        <v>1526</v>
      </c>
      <c r="L1466" s="34" t="s">
        <v>1484</v>
      </c>
      <c r="M1466" s="33" t="s">
        <v>877</v>
      </c>
      <c r="N1466" s="33">
        <v>2</v>
      </c>
      <c r="O1466" s="35">
        <v>0.33</v>
      </c>
      <c r="P1466" s="34" t="s">
        <v>1149</v>
      </c>
      <c r="Q1466" s="33">
        <v>5</v>
      </c>
      <c r="R1466" s="35">
        <f>SUM(O1466,O1465)</f>
        <v>0.37590000000000007</v>
      </c>
    </row>
    <row r="1467" spans="1:18" s="33" customFormat="1">
      <c r="A1467" s="32">
        <v>38585</v>
      </c>
      <c r="B1467" s="33" t="s">
        <v>1228</v>
      </c>
      <c r="C1467" s="33" t="s">
        <v>1229</v>
      </c>
      <c r="D1467" s="34">
        <v>8</v>
      </c>
      <c r="E1467" s="37">
        <v>53</v>
      </c>
      <c r="F1467" s="33" t="s">
        <v>1202</v>
      </c>
      <c r="G1467" s="33" t="s">
        <v>1082</v>
      </c>
      <c r="H1467" s="33" t="s">
        <v>1524</v>
      </c>
      <c r="I1467" s="33" t="s">
        <v>1525</v>
      </c>
      <c r="J1467" s="33" t="s">
        <v>1526</v>
      </c>
      <c r="L1467" s="34" t="s">
        <v>1484</v>
      </c>
      <c r="M1467" s="33" t="s">
        <v>877</v>
      </c>
      <c r="N1467" s="33">
        <v>9</v>
      </c>
      <c r="O1467" s="35">
        <v>0.40949999999999998</v>
      </c>
      <c r="P1467" s="34" t="s">
        <v>1148</v>
      </c>
    </row>
    <row r="1468" spans="1:18" s="33" customFormat="1">
      <c r="A1468" s="32">
        <v>38585</v>
      </c>
      <c r="B1468" s="33" t="s">
        <v>1228</v>
      </c>
      <c r="C1468" s="33" t="s">
        <v>1229</v>
      </c>
      <c r="D1468" s="34">
        <v>8</v>
      </c>
      <c r="E1468" s="37">
        <v>53</v>
      </c>
      <c r="F1468" s="33" t="s">
        <v>1202</v>
      </c>
      <c r="G1468" s="33" t="s">
        <v>1311</v>
      </c>
      <c r="H1468" s="34" t="s">
        <v>1524</v>
      </c>
      <c r="I1468" s="34" t="s">
        <v>1525</v>
      </c>
      <c r="J1468" s="33" t="s">
        <v>1526</v>
      </c>
      <c r="L1468" s="34" t="s">
        <v>1484</v>
      </c>
      <c r="M1468" s="33" t="s">
        <v>877</v>
      </c>
      <c r="N1468" s="33">
        <v>3</v>
      </c>
      <c r="O1468" s="35">
        <v>0.47</v>
      </c>
      <c r="P1468" s="34" t="s">
        <v>1149</v>
      </c>
      <c r="R1468" s="35"/>
    </row>
    <row r="1469" spans="1:18" s="33" customFormat="1">
      <c r="A1469" s="32">
        <v>38585</v>
      </c>
      <c r="B1469" s="33" t="s">
        <v>1228</v>
      </c>
      <c r="C1469" s="33" t="s">
        <v>1229</v>
      </c>
      <c r="D1469" s="34">
        <v>8</v>
      </c>
      <c r="E1469" s="37">
        <v>53</v>
      </c>
      <c r="F1469" s="33" t="s">
        <v>1202</v>
      </c>
      <c r="G1469" s="33" t="s">
        <v>1311</v>
      </c>
      <c r="H1469" s="34" t="s">
        <v>1524</v>
      </c>
      <c r="I1469" s="34" t="s">
        <v>1525</v>
      </c>
      <c r="J1469" s="33" t="s">
        <v>1526</v>
      </c>
      <c r="L1469" s="34" t="s">
        <v>1484</v>
      </c>
      <c r="M1469" s="33" t="s">
        <v>877</v>
      </c>
      <c r="N1469" s="33">
        <v>10</v>
      </c>
      <c r="O1469" s="35">
        <v>5.86</v>
      </c>
      <c r="P1469" s="34" t="s">
        <v>1149</v>
      </c>
      <c r="Q1469" s="33">
        <f>SUM(N1467:N1469)</f>
        <v>22</v>
      </c>
      <c r="R1469" s="35">
        <f>SUM(O1467:O1469)</f>
        <v>6.7395000000000005</v>
      </c>
    </row>
    <row r="1470" spans="1:18" s="33" customFormat="1">
      <c r="A1470" s="32">
        <v>38585</v>
      </c>
      <c r="B1470" s="33" t="s">
        <v>1228</v>
      </c>
      <c r="C1470" s="33" t="s">
        <v>1229</v>
      </c>
      <c r="D1470" s="34">
        <v>9</v>
      </c>
      <c r="E1470" s="37">
        <v>54</v>
      </c>
      <c r="F1470" s="33" t="s">
        <v>1207</v>
      </c>
      <c r="G1470" s="33" t="s">
        <v>1082</v>
      </c>
      <c r="H1470" s="33" t="s">
        <v>1524</v>
      </c>
      <c r="I1470" s="33" t="s">
        <v>1525</v>
      </c>
      <c r="J1470" s="33" t="s">
        <v>1526</v>
      </c>
      <c r="L1470" s="34" t="s">
        <v>1484</v>
      </c>
      <c r="M1470" s="33" t="s">
        <v>877</v>
      </c>
      <c r="N1470" s="33">
        <v>4</v>
      </c>
      <c r="O1470" s="35">
        <v>0.108</v>
      </c>
      <c r="P1470" s="34" t="s">
        <v>1148</v>
      </c>
    </row>
    <row r="1471" spans="1:18" s="33" customFormat="1">
      <c r="A1471" s="32">
        <v>38585</v>
      </c>
      <c r="B1471" s="33" t="s">
        <v>1228</v>
      </c>
      <c r="C1471" s="33" t="s">
        <v>1229</v>
      </c>
      <c r="D1471" s="34">
        <v>9</v>
      </c>
      <c r="E1471" s="37">
        <v>54</v>
      </c>
      <c r="F1471" s="33" t="s">
        <v>1207</v>
      </c>
      <c r="G1471" s="33" t="s">
        <v>1311</v>
      </c>
      <c r="H1471" s="34" t="s">
        <v>1524</v>
      </c>
      <c r="I1471" s="34" t="s">
        <v>1525</v>
      </c>
      <c r="J1471" s="33" t="s">
        <v>1526</v>
      </c>
      <c r="L1471" s="34" t="s">
        <v>1484</v>
      </c>
      <c r="M1471" s="33" t="s">
        <v>877</v>
      </c>
      <c r="N1471" s="33">
        <v>3</v>
      </c>
      <c r="O1471" s="35">
        <v>1.7</v>
      </c>
      <c r="P1471" s="34" t="s">
        <v>1149</v>
      </c>
      <c r="Q1471" s="33">
        <v>7</v>
      </c>
      <c r="R1471" s="35">
        <f>SUM(O1470:O1471)</f>
        <v>1.8080000000000001</v>
      </c>
    </row>
    <row r="1472" spans="1:18" s="33" customFormat="1">
      <c r="A1472" s="32">
        <v>38584</v>
      </c>
      <c r="B1472" s="33" t="s">
        <v>1228</v>
      </c>
      <c r="C1472" s="33" t="s">
        <v>1231</v>
      </c>
      <c r="D1472" s="34">
        <v>1</v>
      </c>
      <c r="E1472" s="37">
        <v>55</v>
      </c>
      <c r="F1472" s="33" t="s">
        <v>976</v>
      </c>
      <c r="G1472" s="33" t="s">
        <v>1311</v>
      </c>
      <c r="H1472" s="34" t="s">
        <v>1524</v>
      </c>
      <c r="I1472" s="34" t="s">
        <v>1525</v>
      </c>
      <c r="J1472" s="33" t="s">
        <v>1526</v>
      </c>
      <c r="L1472" s="34" t="s">
        <v>1484</v>
      </c>
      <c r="M1472" s="33" t="s">
        <v>877</v>
      </c>
      <c r="N1472" s="33">
        <v>1</v>
      </c>
      <c r="O1472" s="35">
        <v>1.19</v>
      </c>
      <c r="P1472" s="34" t="s">
        <v>1149</v>
      </c>
    </row>
    <row r="1473" spans="1:18" s="33" customFormat="1">
      <c r="A1473" s="32">
        <v>38584</v>
      </c>
      <c r="B1473" s="33" t="s">
        <v>1228</v>
      </c>
      <c r="C1473" s="33" t="s">
        <v>1231</v>
      </c>
      <c r="D1473" s="34">
        <v>1</v>
      </c>
      <c r="E1473" s="37">
        <v>55</v>
      </c>
      <c r="F1473" s="33" t="s">
        <v>976</v>
      </c>
      <c r="G1473" s="33" t="s">
        <v>959</v>
      </c>
      <c r="H1473" s="33" t="s">
        <v>1524</v>
      </c>
      <c r="I1473" s="33" t="s">
        <v>1525</v>
      </c>
      <c r="J1473" s="33" t="s">
        <v>1526</v>
      </c>
      <c r="L1473" s="34" t="s">
        <v>1484</v>
      </c>
      <c r="M1473" s="33" t="s">
        <v>877</v>
      </c>
      <c r="N1473" s="33">
        <v>7</v>
      </c>
      <c r="O1473" s="35">
        <v>1.482</v>
      </c>
      <c r="P1473" s="34" t="s">
        <v>1148</v>
      </c>
      <c r="Q1473" s="33">
        <v>8</v>
      </c>
      <c r="R1473" s="35">
        <f>SUM(O1472:O1473)</f>
        <v>2.6719999999999997</v>
      </c>
    </row>
    <row r="1474" spans="1:18" s="33" customFormat="1">
      <c r="A1474" s="32">
        <v>38584</v>
      </c>
      <c r="B1474" s="33" t="s">
        <v>1228</v>
      </c>
      <c r="C1474" s="33" t="s">
        <v>1231</v>
      </c>
      <c r="D1474" s="34">
        <v>2</v>
      </c>
      <c r="E1474" s="37">
        <v>56</v>
      </c>
      <c r="F1474" s="33" t="s">
        <v>1188</v>
      </c>
      <c r="G1474" s="33" t="s">
        <v>1082</v>
      </c>
      <c r="H1474" s="33" t="s">
        <v>1524</v>
      </c>
      <c r="I1474" s="33" t="s">
        <v>1525</v>
      </c>
      <c r="J1474" s="33" t="s">
        <v>1526</v>
      </c>
      <c r="L1474" s="34" t="s">
        <v>1484</v>
      </c>
      <c r="M1474" s="33" t="s">
        <v>877</v>
      </c>
      <c r="N1474" s="33">
        <v>11</v>
      </c>
      <c r="O1474" s="35">
        <v>0.45789999999999997</v>
      </c>
      <c r="P1474" s="34" t="s">
        <v>1148</v>
      </c>
    </row>
    <row r="1475" spans="1:18" s="33" customFormat="1">
      <c r="A1475" s="32">
        <v>38584</v>
      </c>
      <c r="B1475" s="33" t="s">
        <v>1228</v>
      </c>
      <c r="C1475" s="33" t="s">
        <v>1231</v>
      </c>
      <c r="D1475" s="34">
        <v>2</v>
      </c>
      <c r="E1475" s="37">
        <v>56</v>
      </c>
      <c r="F1475" s="33" t="s">
        <v>1188</v>
      </c>
      <c r="G1475" s="33" t="s">
        <v>1311</v>
      </c>
      <c r="H1475" s="34" t="s">
        <v>1524</v>
      </c>
      <c r="I1475" s="34" t="s">
        <v>1525</v>
      </c>
      <c r="J1475" s="33" t="s">
        <v>1526</v>
      </c>
      <c r="L1475" s="34" t="s">
        <v>1484</v>
      </c>
      <c r="M1475" s="33" t="s">
        <v>877</v>
      </c>
      <c r="N1475" s="33">
        <v>13</v>
      </c>
      <c r="O1475" s="35">
        <v>6.1300000000000008</v>
      </c>
      <c r="P1475" s="34" t="s">
        <v>1149</v>
      </c>
      <c r="Q1475" s="33">
        <f>SUM(N1474:N1475)</f>
        <v>24</v>
      </c>
      <c r="R1475" s="35">
        <f>SUM(O1474:O1475)</f>
        <v>6.5879000000000012</v>
      </c>
    </row>
    <row r="1476" spans="1:18" s="33" customFormat="1">
      <c r="A1476" s="32">
        <v>38584</v>
      </c>
      <c r="B1476" s="33" t="s">
        <v>1228</v>
      </c>
      <c r="C1476" s="33" t="s">
        <v>1231</v>
      </c>
      <c r="D1476" s="34">
        <v>3</v>
      </c>
      <c r="E1476" s="37">
        <v>57</v>
      </c>
      <c r="F1476" s="33" t="s">
        <v>1182</v>
      </c>
      <c r="G1476" s="33" t="s">
        <v>1082</v>
      </c>
      <c r="H1476" s="33" t="s">
        <v>1524</v>
      </c>
      <c r="I1476" s="33" t="s">
        <v>1525</v>
      </c>
      <c r="J1476" s="33" t="s">
        <v>1526</v>
      </c>
      <c r="L1476" s="34" t="s">
        <v>1484</v>
      </c>
      <c r="M1476" s="33" t="s">
        <v>877</v>
      </c>
      <c r="N1476" s="33">
        <v>3</v>
      </c>
      <c r="O1476" s="35">
        <v>5.6800000000000003E-2</v>
      </c>
      <c r="P1476" s="34" t="s">
        <v>1148</v>
      </c>
    </row>
    <row r="1477" spans="1:18" s="33" customFormat="1">
      <c r="A1477" s="32">
        <v>38584</v>
      </c>
      <c r="B1477" s="33" t="s">
        <v>1228</v>
      </c>
      <c r="C1477" s="33" t="s">
        <v>1231</v>
      </c>
      <c r="D1477" s="34">
        <v>5</v>
      </c>
      <c r="E1477" s="37">
        <v>59</v>
      </c>
      <c r="F1477" s="33" t="s">
        <v>1244</v>
      </c>
      <c r="G1477" s="33" t="s">
        <v>1311</v>
      </c>
      <c r="H1477" s="34" t="s">
        <v>1524</v>
      </c>
      <c r="I1477" s="34" t="s">
        <v>1525</v>
      </c>
      <c r="J1477" s="33" t="s">
        <v>1526</v>
      </c>
      <c r="L1477" s="34" t="s">
        <v>1484</v>
      </c>
      <c r="M1477" s="33" t="s">
        <v>877</v>
      </c>
      <c r="N1477" s="33">
        <v>3</v>
      </c>
      <c r="O1477" s="35">
        <v>2.37</v>
      </c>
      <c r="P1477" s="34" t="s">
        <v>1149</v>
      </c>
    </row>
    <row r="1478" spans="1:18" s="33" customFormat="1">
      <c r="A1478" s="32">
        <v>38586</v>
      </c>
      <c r="B1478" s="33" t="s">
        <v>1228</v>
      </c>
      <c r="C1478" s="33" t="s">
        <v>1231</v>
      </c>
      <c r="D1478" s="34">
        <v>7</v>
      </c>
      <c r="E1478" s="37">
        <v>61</v>
      </c>
      <c r="F1478" s="33" t="s">
        <v>1038</v>
      </c>
      <c r="G1478" s="33" t="s">
        <v>1311</v>
      </c>
      <c r="H1478" s="34" t="s">
        <v>1524</v>
      </c>
      <c r="I1478" s="34" t="s">
        <v>1525</v>
      </c>
      <c r="J1478" s="33" t="s">
        <v>1526</v>
      </c>
      <c r="L1478" s="34" t="s">
        <v>1484</v>
      </c>
      <c r="M1478" s="33" t="s">
        <v>877</v>
      </c>
      <c r="N1478" s="33">
        <v>1</v>
      </c>
      <c r="O1478" s="35">
        <v>0.5</v>
      </c>
      <c r="P1478" s="34" t="s">
        <v>1149</v>
      </c>
    </row>
    <row r="1479" spans="1:18" s="33" customFormat="1">
      <c r="A1479" s="32">
        <v>38586</v>
      </c>
      <c r="B1479" s="33" t="s">
        <v>1228</v>
      </c>
      <c r="C1479" s="33" t="s">
        <v>1231</v>
      </c>
      <c r="D1479" s="34">
        <v>9</v>
      </c>
      <c r="E1479" s="37">
        <v>63</v>
      </c>
      <c r="F1479" s="33" t="s">
        <v>1181</v>
      </c>
      <c r="G1479" s="33" t="s">
        <v>1082</v>
      </c>
      <c r="H1479" s="33" t="s">
        <v>1524</v>
      </c>
      <c r="I1479" s="33" t="s">
        <v>1525</v>
      </c>
      <c r="J1479" s="33" t="s">
        <v>1526</v>
      </c>
      <c r="L1479" s="34" t="s">
        <v>1484</v>
      </c>
      <c r="M1479" s="33" t="s">
        <v>877</v>
      </c>
      <c r="N1479" s="33">
        <v>4</v>
      </c>
      <c r="O1479" s="35">
        <v>9.7000000000000003E-2</v>
      </c>
      <c r="P1479" s="34" t="s">
        <v>1148</v>
      </c>
    </row>
    <row r="1480" spans="1:18" s="33" customFormat="1">
      <c r="A1480" s="32">
        <v>38581</v>
      </c>
      <c r="B1480" s="33" t="s">
        <v>1228</v>
      </c>
      <c r="C1480" s="33" t="s">
        <v>1232</v>
      </c>
      <c r="D1480" s="34">
        <v>4</v>
      </c>
      <c r="E1480" s="37">
        <v>69</v>
      </c>
      <c r="F1480" s="33" t="s">
        <v>1222</v>
      </c>
      <c r="G1480" s="33" t="s">
        <v>1082</v>
      </c>
      <c r="H1480" s="33" t="s">
        <v>1524</v>
      </c>
      <c r="I1480" s="33" t="s">
        <v>1525</v>
      </c>
      <c r="J1480" s="33" t="s">
        <v>1526</v>
      </c>
      <c r="L1480" s="34" t="s">
        <v>1484</v>
      </c>
      <c r="M1480" s="33" t="s">
        <v>877</v>
      </c>
      <c r="N1480" s="33">
        <v>4</v>
      </c>
      <c r="O1480" s="35">
        <v>3.4500000000000003E-2</v>
      </c>
      <c r="P1480" s="34" t="s">
        <v>1148</v>
      </c>
    </row>
    <row r="1481" spans="1:18" s="33" customFormat="1">
      <c r="A1481" s="32">
        <v>38581</v>
      </c>
      <c r="B1481" s="33" t="s">
        <v>1228</v>
      </c>
      <c r="C1481" s="33" t="s">
        <v>1232</v>
      </c>
      <c r="D1481" s="34">
        <v>5</v>
      </c>
      <c r="E1481" s="37">
        <v>70</v>
      </c>
      <c r="F1481" s="33" t="s">
        <v>1217</v>
      </c>
      <c r="G1481" s="33" t="s">
        <v>1311</v>
      </c>
      <c r="H1481" s="34" t="s">
        <v>1524</v>
      </c>
      <c r="I1481" s="34" t="s">
        <v>1525</v>
      </c>
      <c r="J1481" s="33" t="s">
        <v>1526</v>
      </c>
      <c r="L1481" s="34" t="s">
        <v>1484</v>
      </c>
      <c r="M1481" s="33" t="s">
        <v>877</v>
      </c>
      <c r="N1481" s="33">
        <v>1</v>
      </c>
      <c r="O1481" s="35">
        <v>0.53</v>
      </c>
      <c r="P1481" s="34" t="s">
        <v>1149</v>
      </c>
    </row>
    <row r="1482" spans="1:18" s="33" customFormat="1">
      <c r="A1482" s="32">
        <v>38581</v>
      </c>
      <c r="B1482" s="33" t="s">
        <v>1228</v>
      </c>
      <c r="C1482" s="33" t="s">
        <v>1232</v>
      </c>
      <c r="D1482" s="34">
        <v>6</v>
      </c>
      <c r="E1482" s="37">
        <v>71</v>
      </c>
      <c r="F1482" s="33" t="s">
        <v>1220</v>
      </c>
      <c r="G1482" s="33" t="s">
        <v>1082</v>
      </c>
      <c r="H1482" s="33" t="s">
        <v>1524</v>
      </c>
      <c r="I1482" s="33" t="s">
        <v>1525</v>
      </c>
      <c r="J1482" s="33" t="s">
        <v>1526</v>
      </c>
      <c r="L1482" s="34" t="s">
        <v>1484</v>
      </c>
      <c r="M1482" s="33" t="s">
        <v>877</v>
      </c>
      <c r="N1482" s="33">
        <v>3</v>
      </c>
      <c r="O1482" s="35">
        <v>0.51549999999999996</v>
      </c>
      <c r="P1482" s="34" t="s">
        <v>1148</v>
      </c>
    </row>
    <row r="1483" spans="1:18" s="33" customFormat="1">
      <c r="A1483" s="32">
        <v>38583</v>
      </c>
      <c r="B1483" s="33" t="s">
        <v>1228</v>
      </c>
      <c r="C1483" s="33" t="s">
        <v>1232</v>
      </c>
      <c r="D1483" s="34">
        <v>8</v>
      </c>
      <c r="E1483" s="37">
        <v>72</v>
      </c>
      <c r="F1483" s="33" t="s">
        <v>1044</v>
      </c>
      <c r="G1483" s="33" t="s">
        <v>1311</v>
      </c>
      <c r="H1483" s="34" t="s">
        <v>1524</v>
      </c>
      <c r="I1483" s="34" t="s">
        <v>1525</v>
      </c>
      <c r="J1483" s="33" t="s">
        <v>1526</v>
      </c>
      <c r="L1483" s="34" t="s">
        <v>1484</v>
      </c>
      <c r="M1483" s="33" t="s">
        <v>877</v>
      </c>
      <c r="N1483" s="33">
        <v>1</v>
      </c>
      <c r="O1483" s="35">
        <v>3.85</v>
      </c>
      <c r="P1483" s="34" t="s">
        <v>1149</v>
      </c>
    </row>
    <row r="1484" spans="1:18" s="33" customFormat="1">
      <c r="A1484" s="32">
        <v>38583</v>
      </c>
      <c r="B1484" s="33" t="s">
        <v>1228</v>
      </c>
      <c r="C1484" s="33" t="s">
        <v>1232</v>
      </c>
      <c r="D1484" s="34">
        <v>11</v>
      </c>
      <c r="E1484" s="37">
        <v>76</v>
      </c>
      <c r="F1484" s="33" t="s">
        <v>1233</v>
      </c>
      <c r="G1484" s="33" t="s">
        <v>1082</v>
      </c>
      <c r="H1484" s="33" t="s">
        <v>1524</v>
      </c>
      <c r="I1484" s="33" t="s">
        <v>1525</v>
      </c>
      <c r="J1484" s="33" t="s">
        <v>1526</v>
      </c>
      <c r="L1484" s="34" t="s">
        <v>1484</v>
      </c>
      <c r="M1484" s="33" t="s">
        <v>877</v>
      </c>
      <c r="N1484" s="33">
        <v>11</v>
      </c>
      <c r="O1484" s="35">
        <v>0.22270000000000001</v>
      </c>
      <c r="P1484" s="34" t="s">
        <v>1148</v>
      </c>
    </row>
    <row r="1485" spans="1:18" s="33" customFormat="1">
      <c r="A1485" s="32">
        <v>38583</v>
      </c>
      <c r="B1485" s="33" t="s">
        <v>1228</v>
      </c>
      <c r="C1485" s="33" t="s">
        <v>1232</v>
      </c>
      <c r="D1485" s="34">
        <v>11</v>
      </c>
      <c r="E1485" s="37">
        <v>76</v>
      </c>
      <c r="F1485" s="33" t="s">
        <v>1233</v>
      </c>
      <c r="G1485" s="33" t="s">
        <v>1209</v>
      </c>
      <c r="H1485" s="33" t="s">
        <v>1524</v>
      </c>
      <c r="I1485" s="33" t="s">
        <v>1525</v>
      </c>
      <c r="J1485" s="33" t="s">
        <v>1526</v>
      </c>
      <c r="L1485" s="34" t="s">
        <v>1484</v>
      </c>
      <c r="M1485" s="33" t="s">
        <v>877</v>
      </c>
      <c r="N1485" s="33">
        <v>1</v>
      </c>
      <c r="O1485" s="35">
        <v>0.62819999999999998</v>
      </c>
      <c r="P1485" s="34" t="s">
        <v>1148</v>
      </c>
      <c r="Q1485" s="33">
        <v>12</v>
      </c>
      <c r="R1485" s="35">
        <f>SUM(O1484:O1485)</f>
        <v>0.85089999999999999</v>
      </c>
    </row>
    <row r="1486" spans="1:18" s="33" customFormat="1">
      <c r="A1486" s="32">
        <v>38583</v>
      </c>
      <c r="B1486" s="33" t="s">
        <v>1228</v>
      </c>
      <c r="C1486" s="33" t="s">
        <v>1232</v>
      </c>
      <c r="D1486" s="34">
        <v>12</v>
      </c>
      <c r="E1486" s="37">
        <v>77</v>
      </c>
      <c r="F1486" s="33" t="s">
        <v>1234</v>
      </c>
      <c r="G1486" s="33" t="s">
        <v>1082</v>
      </c>
      <c r="H1486" s="33" t="s">
        <v>1524</v>
      </c>
      <c r="I1486" s="33" t="s">
        <v>1525</v>
      </c>
      <c r="J1486" s="33" t="s">
        <v>1526</v>
      </c>
      <c r="L1486" s="34" t="s">
        <v>1484</v>
      </c>
      <c r="M1486" s="33" t="s">
        <v>877</v>
      </c>
      <c r="N1486" s="33">
        <v>3</v>
      </c>
      <c r="O1486" s="35">
        <v>0.1222</v>
      </c>
      <c r="P1486" s="34" t="s">
        <v>1148</v>
      </c>
    </row>
    <row r="1487" spans="1:18" s="33" customFormat="1">
      <c r="A1487" s="32">
        <v>38583</v>
      </c>
      <c r="B1487" s="33" t="s">
        <v>1228</v>
      </c>
      <c r="C1487" s="33" t="s">
        <v>1232</v>
      </c>
      <c r="D1487" s="34">
        <v>13</v>
      </c>
      <c r="E1487" s="37">
        <v>78</v>
      </c>
      <c r="F1487" s="33" t="s">
        <v>1235</v>
      </c>
      <c r="G1487" s="33" t="s">
        <v>1082</v>
      </c>
      <c r="H1487" s="33" t="s">
        <v>1524</v>
      </c>
      <c r="I1487" s="33" t="s">
        <v>1525</v>
      </c>
      <c r="J1487" s="33" t="s">
        <v>1526</v>
      </c>
      <c r="L1487" s="34" t="s">
        <v>1484</v>
      </c>
      <c r="M1487" s="33" t="s">
        <v>877</v>
      </c>
      <c r="N1487" s="33">
        <v>7</v>
      </c>
      <c r="O1487" s="35">
        <v>0.26719999999999999</v>
      </c>
      <c r="P1487" s="34" t="s">
        <v>1148</v>
      </c>
    </row>
    <row r="1488" spans="1:18" s="33" customFormat="1">
      <c r="A1488" s="32">
        <v>38532</v>
      </c>
      <c r="B1488" s="33" t="s">
        <v>1224</v>
      </c>
      <c r="C1488" s="33" t="s">
        <v>1226</v>
      </c>
      <c r="D1488" s="34">
        <v>2</v>
      </c>
      <c r="E1488" s="37">
        <v>14</v>
      </c>
      <c r="F1488" s="33" t="s">
        <v>1074</v>
      </c>
      <c r="G1488" s="34" t="s">
        <v>1281</v>
      </c>
      <c r="H1488" s="34" t="s">
        <v>1210</v>
      </c>
      <c r="I1488" s="33" t="s">
        <v>1671</v>
      </c>
      <c r="J1488" s="33" t="s">
        <v>1276</v>
      </c>
      <c r="L1488" s="34" t="s">
        <v>1484</v>
      </c>
      <c r="M1488" s="33" t="s">
        <v>877</v>
      </c>
      <c r="N1488" s="33">
        <v>1</v>
      </c>
      <c r="O1488" s="35">
        <v>5.61</v>
      </c>
      <c r="P1488" s="34" t="s">
        <v>1149</v>
      </c>
    </row>
    <row r="1489" spans="1:16" s="33" customFormat="1">
      <c r="A1489" s="32">
        <v>38533</v>
      </c>
      <c r="B1489" s="33" t="s">
        <v>1224</v>
      </c>
      <c r="C1489" s="33" t="s">
        <v>1226</v>
      </c>
      <c r="D1489" s="34">
        <v>12</v>
      </c>
      <c r="E1489" s="37">
        <v>24</v>
      </c>
      <c r="F1489" s="33" t="s">
        <v>951</v>
      </c>
      <c r="G1489" s="33" t="s">
        <v>1281</v>
      </c>
      <c r="H1489" s="34" t="s">
        <v>1210</v>
      </c>
      <c r="I1489" s="34" t="s">
        <v>1671</v>
      </c>
      <c r="J1489" s="33" t="s">
        <v>1276</v>
      </c>
      <c r="L1489" s="34" t="s">
        <v>1484</v>
      </c>
      <c r="M1489" s="33" t="s">
        <v>877</v>
      </c>
      <c r="N1489" s="33">
        <v>1</v>
      </c>
      <c r="O1489" s="35">
        <v>3.6</v>
      </c>
      <c r="P1489" s="34" t="s">
        <v>1149</v>
      </c>
    </row>
    <row r="1490" spans="1:16" s="33" customFormat="1">
      <c r="A1490" s="32">
        <v>38583</v>
      </c>
      <c r="B1490" s="33" t="s">
        <v>1228</v>
      </c>
      <c r="C1490" s="33" t="s">
        <v>1232</v>
      </c>
      <c r="D1490" s="34">
        <v>8</v>
      </c>
      <c r="E1490" s="37">
        <v>72</v>
      </c>
      <c r="F1490" s="33" t="s">
        <v>1044</v>
      </c>
      <c r="G1490" s="33" t="s">
        <v>1281</v>
      </c>
      <c r="H1490" s="34" t="s">
        <v>1210</v>
      </c>
      <c r="I1490" s="34" t="s">
        <v>1671</v>
      </c>
      <c r="J1490" s="33" t="s">
        <v>1276</v>
      </c>
      <c r="L1490" s="34" t="s">
        <v>1484</v>
      </c>
      <c r="M1490" s="33" t="s">
        <v>877</v>
      </c>
      <c r="N1490" s="33">
        <v>2</v>
      </c>
      <c r="O1490" s="35">
        <v>3.62</v>
      </c>
      <c r="P1490" s="34" t="s">
        <v>1149</v>
      </c>
    </row>
    <row r="1491" spans="1:16" s="33" customFormat="1">
      <c r="A1491" s="32">
        <v>38583</v>
      </c>
      <c r="B1491" s="33" t="s">
        <v>1228</v>
      </c>
      <c r="C1491" s="33" t="s">
        <v>1232</v>
      </c>
      <c r="D1491" s="34">
        <v>11</v>
      </c>
      <c r="E1491" s="37">
        <v>76</v>
      </c>
      <c r="F1491" s="33" t="s">
        <v>1233</v>
      </c>
      <c r="G1491" s="33" t="s">
        <v>1210</v>
      </c>
      <c r="H1491" s="33" t="s">
        <v>1210</v>
      </c>
      <c r="I1491" s="33" t="s">
        <v>1655</v>
      </c>
      <c r="J1491" s="33" t="s">
        <v>1276</v>
      </c>
      <c r="L1491" s="34" t="s">
        <v>1484</v>
      </c>
      <c r="M1491" s="33" t="s">
        <v>877</v>
      </c>
      <c r="N1491" s="33">
        <v>1</v>
      </c>
      <c r="O1491" s="35">
        <v>0.38700000000000001</v>
      </c>
      <c r="P1491" s="34" t="s">
        <v>1148</v>
      </c>
    </row>
    <row r="1492" spans="1:16" s="33" customFormat="1">
      <c r="A1492" s="32">
        <v>38583</v>
      </c>
      <c r="B1492" s="33" t="s">
        <v>1228</v>
      </c>
      <c r="C1492" s="33" t="s">
        <v>1232</v>
      </c>
      <c r="D1492" s="34">
        <v>12</v>
      </c>
      <c r="E1492" s="37">
        <v>77</v>
      </c>
      <c r="F1492" s="33" t="s">
        <v>1234</v>
      </c>
      <c r="G1492" s="33" t="s">
        <v>1210</v>
      </c>
      <c r="H1492" s="33" t="s">
        <v>1210</v>
      </c>
      <c r="I1492" s="33" t="s">
        <v>1655</v>
      </c>
      <c r="J1492" s="33" t="s">
        <v>1276</v>
      </c>
      <c r="L1492" s="34" t="s">
        <v>1484</v>
      </c>
      <c r="M1492" s="33" t="s">
        <v>877</v>
      </c>
      <c r="N1492" s="33">
        <v>1</v>
      </c>
      <c r="O1492" s="35">
        <v>1.2373000000000001</v>
      </c>
      <c r="P1492" s="34" t="s">
        <v>1148</v>
      </c>
    </row>
    <row r="1493" spans="1:16" s="33" customFormat="1">
      <c r="A1493" s="32">
        <v>38532</v>
      </c>
      <c r="B1493" s="33" t="s">
        <v>1224</v>
      </c>
      <c r="C1493" s="33" t="s">
        <v>1226</v>
      </c>
      <c r="D1493" s="34">
        <v>2</v>
      </c>
      <c r="E1493" s="37">
        <v>14</v>
      </c>
      <c r="F1493" s="33" t="s">
        <v>1074</v>
      </c>
      <c r="G1493" s="33" t="s">
        <v>1110</v>
      </c>
      <c r="H1493" s="33" t="s">
        <v>1565</v>
      </c>
      <c r="I1493" s="33" t="s">
        <v>1566</v>
      </c>
      <c r="J1493" s="33" t="s">
        <v>1502</v>
      </c>
      <c r="L1493" s="34" t="s">
        <v>1484</v>
      </c>
      <c r="M1493" s="33" t="s">
        <v>877</v>
      </c>
      <c r="N1493" s="33">
        <v>1</v>
      </c>
      <c r="O1493" s="35">
        <v>4.58E-2</v>
      </c>
      <c r="P1493" s="34" t="s">
        <v>1148</v>
      </c>
    </row>
    <row r="1494" spans="1:16" s="33" customFormat="1">
      <c r="A1494" s="32">
        <v>38533</v>
      </c>
      <c r="B1494" s="33" t="s">
        <v>1224</v>
      </c>
      <c r="C1494" s="33" t="s">
        <v>1226</v>
      </c>
      <c r="D1494" s="34">
        <v>9</v>
      </c>
      <c r="E1494" s="37">
        <v>21</v>
      </c>
      <c r="F1494" s="33" t="s">
        <v>1134</v>
      </c>
      <c r="G1494" s="34" t="s">
        <v>1292</v>
      </c>
      <c r="H1494" s="34" t="s">
        <v>1565</v>
      </c>
      <c r="I1494" s="33" t="s">
        <v>1566</v>
      </c>
      <c r="J1494" s="33" t="s">
        <v>1502</v>
      </c>
      <c r="L1494" s="34" t="s">
        <v>1484</v>
      </c>
      <c r="M1494" s="33" t="s">
        <v>877</v>
      </c>
      <c r="N1494" s="33">
        <v>1</v>
      </c>
      <c r="O1494" s="35">
        <v>0.41</v>
      </c>
      <c r="P1494" s="34" t="s">
        <v>1149</v>
      </c>
    </row>
    <row r="1495" spans="1:16" s="33" customFormat="1">
      <c r="A1495" s="32">
        <v>38585</v>
      </c>
      <c r="B1495" s="33" t="s">
        <v>1228</v>
      </c>
      <c r="C1495" s="33" t="s">
        <v>1229</v>
      </c>
      <c r="D1495" s="34">
        <v>5</v>
      </c>
      <c r="E1495" s="37">
        <v>50</v>
      </c>
      <c r="F1495" s="33" t="s">
        <v>1200</v>
      </c>
      <c r="G1495" s="33" t="s">
        <v>1292</v>
      </c>
      <c r="H1495" s="34" t="s">
        <v>1565</v>
      </c>
      <c r="I1495" s="34" t="s">
        <v>1566</v>
      </c>
      <c r="J1495" s="33" t="s">
        <v>1502</v>
      </c>
      <c r="L1495" s="34" t="s">
        <v>1484</v>
      </c>
      <c r="M1495" s="33" t="s">
        <v>877</v>
      </c>
      <c r="N1495" s="33">
        <v>2</v>
      </c>
      <c r="O1495" s="35">
        <v>0.88</v>
      </c>
      <c r="P1495" s="34" t="s">
        <v>1149</v>
      </c>
    </row>
    <row r="1496" spans="1:16" s="33" customFormat="1">
      <c r="A1496" s="32">
        <v>38533</v>
      </c>
      <c r="B1496" s="33" t="s">
        <v>1224</v>
      </c>
      <c r="C1496" s="33" t="s">
        <v>1226</v>
      </c>
      <c r="D1496" s="34">
        <v>10</v>
      </c>
      <c r="E1496" s="37">
        <v>22</v>
      </c>
      <c r="F1496" s="33" t="s">
        <v>1138</v>
      </c>
      <c r="G1496" s="34" t="s">
        <v>1293</v>
      </c>
      <c r="H1496" s="34" t="s">
        <v>1565</v>
      </c>
      <c r="I1496" s="34" t="s">
        <v>1367</v>
      </c>
      <c r="J1496" s="33" t="s">
        <v>1502</v>
      </c>
      <c r="L1496" s="34" t="s">
        <v>1484</v>
      </c>
      <c r="M1496" s="33" t="s">
        <v>877</v>
      </c>
      <c r="N1496" s="33">
        <v>2</v>
      </c>
      <c r="O1496" s="35">
        <v>1.94</v>
      </c>
      <c r="P1496" s="34" t="s">
        <v>1149</v>
      </c>
    </row>
    <row r="1497" spans="1:16" s="33" customFormat="1">
      <c r="A1497" s="32">
        <v>38585</v>
      </c>
      <c r="B1497" s="33" t="s">
        <v>1228</v>
      </c>
      <c r="C1497" s="33" t="s">
        <v>1229</v>
      </c>
      <c r="D1497" s="34">
        <v>8</v>
      </c>
      <c r="E1497" s="37">
        <v>53</v>
      </c>
      <c r="F1497" s="33" t="s">
        <v>1202</v>
      </c>
      <c r="G1497" s="33" t="s">
        <v>1293</v>
      </c>
      <c r="H1497" s="34" t="s">
        <v>1565</v>
      </c>
      <c r="I1497" s="34" t="s">
        <v>1367</v>
      </c>
      <c r="J1497" s="33" t="s">
        <v>1502</v>
      </c>
      <c r="L1497" s="34" t="s">
        <v>1484</v>
      </c>
      <c r="M1497" s="33" t="s">
        <v>877</v>
      </c>
      <c r="N1497" s="33">
        <v>1</v>
      </c>
      <c r="O1497" s="35">
        <v>0.57999999999999996</v>
      </c>
      <c r="P1497" s="34" t="s">
        <v>1149</v>
      </c>
    </row>
    <row r="1498" spans="1:16" s="33" customFormat="1">
      <c r="A1498" s="32">
        <v>38584</v>
      </c>
      <c r="B1498" s="33" t="s">
        <v>1228</v>
      </c>
      <c r="C1498" s="33" t="s">
        <v>1231</v>
      </c>
      <c r="D1498" s="34">
        <v>1</v>
      </c>
      <c r="E1498" s="37">
        <v>55</v>
      </c>
      <c r="F1498" s="33" t="s">
        <v>976</v>
      </c>
      <c r="G1498" s="33" t="s">
        <v>1293</v>
      </c>
      <c r="H1498" s="34" t="s">
        <v>1565</v>
      </c>
      <c r="I1498" s="34" t="s">
        <v>1367</v>
      </c>
      <c r="J1498" s="33" t="s">
        <v>1502</v>
      </c>
      <c r="L1498" s="34" t="s">
        <v>1484</v>
      </c>
      <c r="M1498" s="33" t="s">
        <v>877</v>
      </c>
      <c r="N1498" s="33">
        <v>1</v>
      </c>
      <c r="O1498" s="35">
        <v>3.05</v>
      </c>
      <c r="P1498" s="34" t="s">
        <v>1149</v>
      </c>
    </row>
    <row r="1499" spans="1:16" s="33" customFormat="1">
      <c r="A1499" s="32">
        <v>38584</v>
      </c>
      <c r="B1499" s="33" t="s">
        <v>1228</v>
      </c>
      <c r="C1499" s="33" t="s">
        <v>1231</v>
      </c>
      <c r="D1499" s="34">
        <v>5</v>
      </c>
      <c r="E1499" s="37">
        <v>59</v>
      </c>
      <c r="F1499" s="33" t="s">
        <v>1244</v>
      </c>
      <c r="G1499" s="33" t="s">
        <v>1293</v>
      </c>
      <c r="H1499" s="34" t="s">
        <v>1565</v>
      </c>
      <c r="I1499" s="34" t="s">
        <v>1367</v>
      </c>
      <c r="J1499" s="33" t="s">
        <v>1502</v>
      </c>
      <c r="L1499" s="34" t="s">
        <v>1484</v>
      </c>
      <c r="M1499" s="33" t="s">
        <v>877</v>
      </c>
      <c r="N1499" s="33">
        <v>2</v>
      </c>
      <c r="O1499" s="35">
        <v>6.42</v>
      </c>
      <c r="P1499" s="34" t="s">
        <v>1149</v>
      </c>
    </row>
    <row r="1500" spans="1:16" s="33" customFormat="1">
      <c r="A1500" s="32">
        <v>38586</v>
      </c>
      <c r="B1500" s="33" t="s">
        <v>1228</v>
      </c>
      <c r="C1500" s="33" t="s">
        <v>1231</v>
      </c>
      <c r="D1500" s="34">
        <v>7</v>
      </c>
      <c r="E1500" s="37">
        <v>61</v>
      </c>
      <c r="F1500" s="33" t="s">
        <v>1038</v>
      </c>
      <c r="G1500" s="33" t="s">
        <v>1293</v>
      </c>
      <c r="H1500" s="34" t="s">
        <v>1565</v>
      </c>
      <c r="I1500" s="34" t="s">
        <v>1367</v>
      </c>
      <c r="J1500" s="33" t="s">
        <v>1502</v>
      </c>
      <c r="L1500" s="34" t="s">
        <v>1484</v>
      </c>
      <c r="M1500" s="33" t="s">
        <v>877</v>
      </c>
      <c r="N1500" s="33">
        <v>1</v>
      </c>
      <c r="O1500" s="35">
        <v>1.94</v>
      </c>
      <c r="P1500" s="34" t="s">
        <v>1149</v>
      </c>
    </row>
    <row r="1501" spans="1:16" s="33" customFormat="1">
      <c r="A1501" s="32">
        <v>38581</v>
      </c>
      <c r="B1501" s="33" t="s">
        <v>1228</v>
      </c>
      <c r="C1501" s="33" t="s">
        <v>1232</v>
      </c>
      <c r="D1501" s="34">
        <v>4</v>
      </c>
      <c r="E1501" s="37">
        <v>69</v>
      </c>
      <c r="F1501" s="33" t="s">
        <v>1222</v>
      </c>
      <c r="G1501" s="33" t="s">
        <v>1293</v>
      </c>
      <c r="H1501" s="34" t="s">
        <v>1565</v>
      </c>
      <c r="I1501" s="34" t="s">
        <v>1367</v>
      </c>
      <c r="J1501" s="33" t="s">
        <v>1502</v>
      </c>
      <c r="L1501" s="34" t="s">
        <v>1484</v>
      </c>
      <c r="M1501" s="33" t="s">
        <v>877</v>
      </c>
      <c r="N1501" s="33">
        <v>1</v>
      </c>
      <c r="O1501" s="35">
        <v>2.42</v>
      </c>
      <c r="P1501" s="34" t="s">
        <v>1149</v>
      </c>
    </row>
    <row r="1502" spans="1:16" s="33" customFormat="1">
      <c r="A1502" s="32">
        <v>38583</v>
      </c>
      <c r="B1502" s="33" t="s">
        <v>1228</v>
      </c>
      <c r="C1502" s="33" t="s">
        <v>1232</v>
      </c>
      <c r="D1502" s="34">
        <v>8</v>
      </c>
      <c r="E1502" s="37">
        <v>72</v>
      </c>
      <c r="F1502" s="33" t="s">
        <v>1044</v>
      </c>
      <c r="G1502" s="34" t="s">
        <v>1293</v>
      </c>
      <c r="H1502" s="34" t="s">
        <v>1565</v>
      </c>
      <c r="I1502" s="34" t="s">
        <v>1367</v>
      </c>
      <c r="J1502" s="33" t="s">
        <v>1502</v>
      </c>
      <c r="L1502" s="34" t="s">
        <v>1484</v>
      </c>
      <c r="M1502" s="33" t="s">
        <v>877</v>
      </c>
      <c r="N1502" s="33">
        <v>1</v>
      </c>
      <c r="O1502" s="35">
        <v>1.22</v>
      </c>
      <c r="P1502" s="34" t="s">
        <v>1149</v>
      </c>
    </row>
    <row r="1503" spans="1:16" s="33" customFormat="1">
      <c r="A1503" s="32">
        <v>38535</v>
      </c>
      <c r="B1503" s="33" t="s">
        <v>1224</v>
      </c>
      <c r="C1503" s="33" t="s">
        <v>1225</v>
      </c>
      <c r="D1503" s="34">
        <v>1</v>
      </c>
      <c r="E1503" s="37">
        <v>1</v>
      </c>
      <c r="F1503" s="33" t="s">
        <v>888</v>
      </c>
      <c r="G1503" s="33" t="s">
        <v>1023</v>
      </c>
      <c r="H1503" s="33" t="s">
        <v>1408</v>
      </c>
      <c r="I1503" s="34" t="s">
        <v>1409</v>
      </c>
      <c r="J1503" s="33" t="s">
        <v>1410</v>
      </c>
      <c r="L1503" s="34" t="s">
        <v>1484</v>
      </c>
      <c r="M1503" s="33" t="s">
        <v>877</v>
      </c>
      <c r="N1503" s="33">
        <v>3</v>
      </c>
      <c r="O1503" s="35">
        <v>3.0499999999999999E-2</v>
      </c>
      <c r="P1503" s="34" t="s">
        <v>1148</v>
      </c>
    </row>
    <row r="1504" spans="1:16" s="33" customFormat="1">
      <c r="A1504" s="32">
        <v>38535</v>
      </c>
      <c r="B1504" s="33" t="s">
        <v>1224</v>
      </c>
      <c r="C1504" s="33" t="s">
        <v>1225</v>
      </c>
      <c r="D1504" s="34">
        <v>2</v>
      </c>
      <c r="E1504" s="37">
        <v>2</v>
      </c>
      <c r="F1504" s="33" t="s">
        <v>1074</v>
      </c>
      <c r="G1504" s="33" t="s">
        <v>1023</v>
      </c>
      <c r="H1504" s="33" t="s">
        <v>1408</v>
      </c>
      <c r="I1504" s="33" t="s">
        <v>1409</v>
      </c>
      <c r="J1504" s="33" t="s">
        <v>1410</v>
      </c>
      <c r="L1504" s="34" t="s">
        <v>1484</v>
      </c>
      <c r="M1504" s="33" t="s">
        <v>877</v>
      </c>
      <c r="N1504" s="33">
        <v>10</v>
      </c>
      <c r="O1504" s="35">
        <v>2.76E-2</v>
      </c>
      <c r="P1504" s="34" t="s">
        <v>1148</v>
      </c>
    </row>
    <row r="1505" spans="1:16" s="33" customFormat="1">
      <c r="A1505" s="32">
        <v>38535</v>
      </c>
      <c r="B1505" s="33" t="s">
        <v>1224</v>
      </c>
      <c r="C1505" s="33" t="s">
        <v>1225</v>
      </c>
      <c r="D1505" s="34">
        <v>3</v>
      </c>
      <c r="E1505" s="37">
        <v>3</v>
      </c>
      <c r="F1505" s="33" t="s">
        <v>1073</v>
      </c>
      <c r="G1505" s="33" t="s">
        <v>1023</v>
      </c>
      <c r="H1505" s="33" t="s">
        <v>1408</v>
      </c>
      <c r="I1505" s="33" t="s">
        <v>1409</v>
      </c>
      <c r="J1505" s="33" t="s">
        <v>1410</v>
      </c>
      <c r="L1505" s="34" t="s">
        <v>1484</v>
      </c>
      <c r="M1505" s="33" t="s">
        <v>877</v>
      </c>
      <c r="N1505" s="33">
        <v>14</v>
      </c>
      <c r="O1505" s="35">
        <v>6.8999999999999999E-3</v>
      </c>
      <c r="P1505" s="34" t="s">
        <v>1148</v>
      </c>
    </row>
    <row r="1506" spans="1:16" s="33" customFormat="1">
      <c r="A1506" s="32">
        <v>38535</v>
      </c>
      <c r="B1506" s="33" t="s">
        <v>1224</v>
      </c>
      <c r="C1506" s="33" t="s">
        <v>1225</v>
      </c>
      <c r="D1506" s="34">
        <v>4</v>
      </c>
      <c r="E1506" s="37">
        <v>4</v>
      </c>
      <c r="F1506" s="33" t="s">
        <v>845</v>
      </c>
      <c r="G1506" s="33" t="s">
        <v>1023</v>
      </c>
      <c r="H1506" s="33" t="s">
        <v>1408</v>
      </c>
      <c r="I1506" s="33" t="s">
        <v>1409</v>
      </c>
      <c r="J1506" s="33" t="s">
        <v>1410</v>
      </c>
      <c r="L1506" s="34" t="s">
        <v>1484</v>
      </c>
      <c r="M1506" s="33" t="s">
        <v>877</v>
      </c>
      <c r="N1506" s="33">
        <v>5</v>
      </c>
      <c r="O1506" s="35">
        <v>2.52E-2</v>
      </c>
      <c r="P1506" s="34" t="s">
        <v>1148</v>
      </c>
    </row>
    <row r="1507" spans="1:16" s="33" customFormat="1">
      <c r="A1507" s="32">
        <v>38535</v>
      </c>
      <c r="B1507" s="33" t="s">
        <v>1224</v>
      </c>
      <c r="C1507" s="33" t="s">
        <v>1225</v>
      </c>
      <c r="D1507" s="34">
        <v>5</v>
      </c>
      <c r="E1507" s="37">
        <v>5</v>
      </c>
      <c r="F1507" s="33" t="s">
        <v>1089</v>
      </c>
      <c r="G1507" s="33" t="s">
        <v>1023</v>
      </c>
      <c r="H1507" s="33" t="s">
        <v>1408</v>
      </c>
      <c r="I1507" s="33" t="s">
        <v>1409</v>
      </c>
      <c r="J1507" s="33" t="s">
        <v>1410</v>
      </c>
      <c r="L1507" s="34" t="s">
        <v>1484</v>
      </c>
      <c r="M1507" s="33" t="s">
        <v>877</v>
      </c>
      <c r="N1507" s="33">
        <v>19</v>
      </c>
      <c r="O1507" s="35">
        <v>3.95E-2</v>
      </c>
      <c r="P1507" s="34" t="s">
        <v>1148</v>
      </c>
    </row>
    <row r="1508" spans="1:16" s="33" customFormat="1">
      <c r="A1508" s="32">
        <v>38535</v>
      </c>
      <c r="B1508" s="33" t="s">
        <v>1224</v>
      </c>
      <c r="C1508" s="33" t="s">
        <v>1225</v>
      </c>
      <c r="D1508" s="34">
        <v>6</v>
      </c>
      <c r="E1508" s="37">
        <v>6</v>
      </c>
      <c r="F1508" s="33" t="s">
        <v>1091</v>
      </c>
      <c r="G1508" s="33" t="s">
        <v>1023</v>
      </c>
      <c r="H1508" s="33" t="s">
        <v>1408</v>
      </c>
      <c r="I1508" s="33" t="s">
        <v>1409</v>
      </c>
      <c r="J1508" s="33" t="s">
        <v>1410</v>
      </c>
      <c r="L1508" s="34" t="s">
        <v>1484</v>
      </c>
      <c r="M1508" s="33" t="s">
        <v>877</v>
      </c>
      <c r="N1508" s="33">
        <v>7</v>
      </c>
      <c r="O1508" s="35">
        <v>5.5999999999999999E-3</v>
      </c>
      <c r="P1508" s="34" t="s">
        <v>1148</v>
      </c>
    </row>
    <row r="1509" spans="1:16" s="33" customFormat="1">
      <c r="A1509" s="32">
        <v>38532</v>
      </c>
      <c r="B1509" s="33" t="s">
        <v>1224</v>
      </c>
      <c r="C1509" s="33" t="s">
        <v>1226</v>
      </c>
      <c r="D1509" s="34">
        <v>1</v>
      </c>
      <c r="E1509" s="37">
        <v>13</v>
      </c>
      <c r="F1509" s="33" t="s">
        <v>888</v>
      </c>
      <c r="G1509" s="33" t="s">
        <v>1023</v>
      </c>
      <c r="H1509" s="33" t="s">
        <v>1408</v>
      </c>
      <c r="I1509" s="33" t="s">
        <v>1409</v>
      </c>
      <c r="J1509" s="33" t="s">
        <v>1410</v>
      </c>
      <c r="L1509" s="34" t="s">
        <v>1484</v>
      </c>
      <c r="M1509" s="33" t="s">
        <v>877</v>
      </c>
      <c r="N1509" s="33">
        <v>7</v>
      </c>
      <c r="O1509" s="35">
        <v>1.14E-2</v>
      </c>
      <c r="P1509" s="34" t="s">
        <v>1148</v>
      </c>
    </row>
    <row r="1510" spans="1:16" s="33" customFormat="1">
      <c r="A1510" s="32">
        <v>38532</v>
      </c>
      <c r="B1510" s="33" t="s">
        <v>1224</v>
      </c>
      <c r="C1510" s="33" t="s">
        <v>1226</v>
      </c>
      <c r="D1510" s="34">
        <v>2</v>
      </c>
      <c r="E1510" s="37">
        <v>14</v>
      </c>
      <c r="F1510" s="33" t="s">
        <v>1074</v>
      </c>
      <c r="G1510" s="33" t="s">
        <v>1023</v>
      </c>
      <c r="H1510" s="33" t="s">
        <v>1408</v>
      </c>
      <c r="I1510" s="33" t="s">
        <v>1409</v>
      </c>
      <c r="J1510" s="33" t="s">
        <v>1410</v>
      </c>
      <c r="L1510" s="34" t="s">
        <v>1484</v>
      </c>
      <c r="M1510" s="33" t="s">
        <v>877</v>
      </c>
      <c r="N1510" s="33">
        <v>13</v>
      </c>
      <c r="O1510" s="35">
        <v>1.9900000000000001E-2</v>
      </c>
      <c r="P1510" s="34" t="s">
        <v>1148</v>
      </c>
    </row>
    <row r="1511" spans="1:16" s="33" customFormat="1">
      <c r="A1511" s="32">
        <v>38533</v>
      </c>
      <c r="B1511" s="33" t="s">
        <v>1224</v>
      </c>
      <c r="C1511" s="33" t="s">
        <v>1226</v>
      </c>
      <c r="D1511" s="34">
        <v>4</v>
      </c>
      <c r="E1511" s="37">
        <v>16</v>
      </c>
      <c r="F1511" s="33" t="s">
        <v>845</v>
      </c>
      <c r="G1511" s="33" t="s">
        <v>1023</v>
      </c>
      <c r="H1511" s="33" t="s">
        <v>1408</v>
      </c>
      <c r="I1511" s="33" t="s">
        <v>1409</v>
      </c>
      <c r="J1511" s="33" t="s">
        <v>1410</v>
      </c>
      <c r="L1511" s="34" t="s">
        <v>1484</v>
      </c>
      <c r="M1511" s="33" t="s">
        <v>877</v>
      </c>
      <c r="N1511" s="33">
        <v>4</v>
      </c>
      <c r="O1511" s="35">
        <v>2.3099999999999999E-2</v>
      </c>
      <c r="P1511" s="34" t="s">
        <v>1148</v>
      </c>
    </row>
    <row r="1512" spans="1:16" s="33" customFormat="1">
      <c r="A1512" s="32">
        <v>38534</v>
      </c>
      <c r="B1512" s="33" t="s">
        <v>1224</v>
      </c>
      <c r="C1512" s="33" t="s">
        <v>1227</v>
      </c>
      <c r="D1512" s="34">
        <v>1</v>
      </c>
      <c r="E1512" s="37">
        <v>31</v>
      </c>
      <c r="F1512" s="33" t="s">
        <v>888</v>
      </c>
      <c r="G1512" s="33" t="s">
        <v>1023</v>
      </c>
      <c r="H1512" s="33" t="s">
        <v>1408</v>
      </c>
      <c r="I1512" s="33" t="s">
        <v>1409</v>
      </c>
      <c r="J1512" s="33" t="s">
        <v>1410</v>
      </c>
      <c r="L1512" s="34" t="s">
        <v>1484</v>
      </c>
      <c r="M1512" s="33" t="s">
        <v>877</v>
      </c>
      <c r="N1512" s="33">
        <v>22</v>
      </c>
      <c r="O1512" s="35">
        <v>4.4699999999999997E-2</v>
      </c>
      <c r="P1512" s="34" t="s">
        <v>1148</v>
      </c>
    </row>
    <row r="1513" spans="1:16" s="33" customFormat="1">
      <c r="A1513" s="32">
        <v>38534</v>
      </c>
      <c r="B1513" s="33" t="s">
        <v>1224</v>
      </c>
      <c r="C1513" s="33" t="s">
        <v>1227</v>
      </c>
      <c r="D1513" s="34">
        <v>9</v>
      </c>
      <c r="E1513" s="37">
        <v>39</v>
      </c>
      <c r="F1513" s="33" t="s">
        <v>1134</v>
      </c>
      <c r="G1513" s="33" t="s">
        <v>1023</v>
      </c>
      <c r="H1513" s="33" t="s">
        <v>1408</v>
      </c>
      <c r="I1513" s="33" t="s">
        <v>1409</v>
      </c>
      <c r="J1513" s="33" t="s">
        <v>1410</v>
      </c>
      <c r="L1513" s="34" t="s">
        <v>1484</v>
      </c>
      <c r="M1513" s="33" t="s">
        <v>877</v>
      </c>
      <c r="N1513" s="33">
        <v>43</v>
      </c>
      <c r="O1513" s="35">
        <v>0.1181</v>
      </c>
      <c r="P1513" s="34" t="s">
        <v>1148</v>
      </c>
    </row>
    <row r="1514" spans="1:16" s="33" customFormat="1">
      <c r="A1514" s="32">
        <v>38534</v>
      </c>
      <c r="B1514" s="33" t="s">
        <v>1224</v>
      </c>
      <c r="C1514" s="33" t="s">
        <v>1227</v>
      </c>
      <c r="D1514" s="34">
        <v>10</v>
      </c>
      <c r="E1514" s="37">
        <v>40</v>
      </c>
      <c r="F1514" s="33" t="s">
        <v>1138</v>
      </c>
      <c r="G1514" s="33" t="s">
        <v>1135</v>
      </c>
      <c r="H1514" s="33" t="s">
        <v>1408</v>
      </c>
      <c r="I1514" s="33" t="s">
        <v>1409</v>
      </c>
      <c r="J1514" s="33" t="s">
        <v>1410</v>
      </c>
      <c r="L1514" s="34" t="s">
        <v>1484</v>
      </c>
      <c r="M1514" s="33" t="s">
        <v>877</v>
      </c>
      <c r="N1514" s="33">
        <v>9</v>
      </c>
      <c r="O1514" s="35">
        <v>3.3E-3</v>
      </c>
      <c r="P1514" s="34" t="s">
        <v>1148</v>
      </c>
    </row>
    <row r="1515" spans="1:16" s="33" customFormat="1">
      <c r="A1515" s="32">
        <v>38534</v>
      </c>
      <c r="B1515" s="33" t="s">
        <v>1224</v>
      </c>
      <c r="C1515" s="33" t="s">
        <v>1227</v>
      </c>
      <c r="D1515" s="34">
        <v>12</v>
      </c>
      <c r="E1515" s="37">
        <v>42</v>
      </c>
      <c r="F1515" s="33" t="s">
        <v>951</v>
      </c>
      <c r="G1515" s="33" t="s">
        <v>1023</v>
      </c>
      <c r="H1515" s="33" t="s">
        <v>1408</v>
      </c>
      <c r="I1515" s="33" t="s">
        <v>1409</v>
      </c>
      <c r="J1515" s="33" t="s">
        <v>1410</v>
      </c>
      <c r="L1515" s="34" t="s">
        <v>1484</v>
      </c>
      <c r="M1515" s="33" t="s">
        <v>877</v>
      </c>
      <c r="N1515" s="33">
        <v>10</v>
      </c>
      <c r="O1515" s="35">
        <v>1.7299999999999999E-2</v>
      </c>
      <c r="P1515" s="34" t="s">
        <v>1148</v>
      </c>
    </row>
    <row r="1516" spans="1:16" s="33" customFormat="1">
      <c r="A1516" s="32">
        <v>38534</v>
      </c>
      <c r="B1516" s="33" t="s">
        <v>1224</v>
      </c>
      <c r="C1516" s="33" t="s">
        <v>1227</v>
      </c>
      <c r="D1516" s="34">
        <v>13</v>
      </c>
      <c r="E1516" s="37">
        <v>43</v>
      </c>
      <c r="F1516" s="33" t="s">
        <v>954</v>
      </c>
      <c r="G1516" s="33" t="s">
        <v>1023</v>
      </c>
      <c r="H1516" s="33" t="s">
        <v>1408</v>
      </c>
      <c r="I1516" s="33" t="s">
        <v>1409</v>
      </c>
      <c r="J1516" s="33" t="s">
        <v>1410</v>
      </c>
      <c r="L1516" s="34" t="s">
        <v>1484</v>
      </c>
      <c r="M1516" s="33" t="s">
        <v>877</v>
      </c>
      <c r="N1516" s="33">
        <v>4</v>
      </c>
      <c r="O1516" s="35">
        <v>8.0000000000000002E-3</v>
      </c>
      <c r="P1516" s="34" t="s">
        <v>1148</v>
      </c>
    </row>
    <row r="1517" spans="1:16" s="33" customFormat="1">
      <c r="A1517" s="32">
        <v>38583</v>
      </c>
      <c r="B1517" s="33" t="s">
        <v>1228</v>
      </c>
      <c r="C1517" s="33" t="s">
        <v>1229</v>
      </c>
      <c r="D1517" s="34">
        <v>2</v>
      </c>
      <c r="E1517" s="37">
        <v>47</v>
      </c>
      <c r="F1517" s="33" t="s">
        <v>1230</v>
      </c>
      <c r="G1517" s="33" t="s">
        <v>1023</v>
      </c>
      <c r="H1517" s="33" t="s">
        <v>1408</v>
      </c>
      <c r="I1517" s="33" t="s">
        <v>1409</v>
      </c>
      <c r="J1517" s="33" t="s">
        <v>1410</v>
      </c>
      <c r="L1517" s="34" t="s">
        <v>1484</v>
      </c>
      <c r="M1517" s="33" t="s">
        <v>877</v>
      </c>
      <c r="N1517" s="33">
        <v>125</v>
      </c>
      <c r="O1517" s="35">
        <v>6.6699999999999995E-2</v>
      </c>
      <c r="P1517" s="34" t="s">
        <v>1148</v>
      </c>
    </row>
    <row r="1518" spans="1:16" s="33" customFormat="1">
      <c r="A1518" s="32">
        <v>38585</v>
      </c>
      <c r="B1518" s="33" t="s">
        <v>1228</v>
      </c>
      <c r="C1518" s="33" t="s">
        <v>1229</v>
      </c>
      <c r="D1518" s="34">
        <v>5</v>
      </c>
      <c r="E1518" s="37">
        <v>50</v>
      </c>
      <c r="F1518" s="33" t="s">
        <v>1200</v>
      </c>
      <c r="G1518" s="33" t="s">
        <v>1023</v>
      </c>
      <c r="H1518" s="33" t="s">
        <v>1408</v>
      </c>
      <c r="I1518" s="33" t="s">
        <v>1409</v>
      </c>
      <c r="J1518" s="33" t="s">
        <v>1410</v>
      </c>
      <c r="L1518" s="34" t="s">
        <v>1484</v>
      </c>
      <c r="M1518" s="33" t="s">
        <v>877</v>
      </c>
      <c r="N1518" s="33">
        <v>70</v>
      </c>
      <c r="O1518" s="35">
        <v>4.53E-2</v>
      </c>
      <c r="P1518" s="34" t="s">
        <v>1148</v>
      </c>
    </row>
    <row r="1519" spans="1:16" s="33" customFormat="1">
      <c r="A1519" s="32">
        <v>38585</v>
      </c>
      <c r="B1519" s="33" t="s">
        <v>1228</v>
      </c>
      <c r="C1519" s="33" t="s">
        <v>1229</v>
      </c>
      <c r="D1519" s="34">
        <v>6</v>
      </c>
      <c r="E1519" s="37">
        <v>51</v>
      </c>
      <c r="F1519" s="33" t="s">
        <v>1194</v>
      </c>
      <c r="G1519" s="33" t="s">
        <v>1023</v>
      </c>
      <c r="H1519" s="33" t="s">
        <v>1408</v>
      </c>
      <c r="I1519" s="33" t="s">
        <v>1409</v>
      </c>
      <c r="J1519" s="33" t="s">
        <v>1410</v>
      </c>
      <c r="L1519" s="34" t="s">
        <v>1484</v>
      </c>
      <c r="M1519" s="33" t="s">
        <v>877</v>
      </c>
      <c r="N1519" s="33">
        <v>47</v>
      </c>
      <c r="O1519" s="35">
        <v>6.8200000000000038E-2</v>
      </c>
      <c r="P1519" s="34" t="s">
        <v>1148</v>
      </c>
    </row>
    <row r="1520" spans="1:16" s="33" customFormat="1">
      <c r="A1520" s="32">
        <v>38585</v>
      </c>
      <c r="B1520" s="33" t="s">
        <v>1228</v>
      </c>
      <c r="C1520" s="33" t="s">
        <v>1229</v>
      </c>
      <c r="D1520" s="34">
        <v>7</v>
      </c>
      <c r="E1520" s="37">
        <v>52</v>
      </c>
      <c r="F1520" s="33" t="s">
        <v>1198</v>
      </c>
      <c r="G1520" s="33" t="s">
        <v>1023</v>
      </c>
      <c r="H1520" s="33" t="s">
        <v>1408</v>
      </c>
      <c r="I1520" s="33" t="s">
        <v>1409</v>
      </c>
      <c r="J1520" s="33" t="s">
        <v>1410</v>
      </c>
      <c r="L1520" s="34" t="s">
        <v>1484</v>
      </c>
      <c r="M1520" s="33" t="s">
        <v>877</v>
      </c>
      <c r="N1520" s="33">
        <v>18</v>
      </c>
      <c r="O1520" s="35">
        <v>2.6800000000000157E-2</v>
      </c>
      <c r="P1520" s="34" t="s">
        <v>1148</v>
      </c>
    </row>
    <row r="1521" spans="1:16" s="33" customFormat="1">
      <c r="A1521" s="32">
        <v>38585</v>
      </c>
      <c r="B1521" s="33" t="s">
        <v>1228</v>
      </c>
      <c r="C1521" s="33" t="s">
        <v>1229</v>
      </c>
      <c r="D1521" s="34">
        <v>8</v>
      </c>
      <c r="E1521" s="37">
        <v>53</v>
      </c>
      <c r="F1521" s="33" t="s">
        <v>1202</v>
      </c>
      <c r="G1521" s="33" t="s">
        <v>1023</v>
      </c>
      <c r="H1521" s="33" t="s">
        <v>1408</v>
      </c>
      <c r="I1521" s="33" t="s">
        <v>1409</v>
      </c>
      <c r="J1521" s="33" t="s">
        <v>1410</v>
      </c>
      <c r="L1521" s="34" t="s">
        <v>1484</v>
      </c>
      <c r="M1521" s="33" t="s">
        <v>877</v>
      </c>
      <c r="N1521" s="33">
        <v>47</v>
      </c>
      <c r="O1521" s="35">
        <v>6.5599999999999881E-2</v>
      </c>
      <c r="P1521" s="34" t="s">
        <v>1148</v>
      </c>
    </row>
    <row r="1522" spans="1:16" s="33" customFormat="1">
      <c r="A1522" s="32">
        <v>38585</v>
      </c>
      <c r="B1522" s="33" t="s">
        <v>1228</v>
      </c>
      <c r="C1522" s="33" t="s">
        <v>1229</v>
      </c>
      <c r="D1522" s="34">
        <v>9</v>
      </c>
      <c r="E1522" s="37">
        <v>54</v>
      </c>
      <c r="F1522" s="33" t="s">
        <v>1207</v>
      </c>
      <c r="G1522" s="33" t="s">
        <v>1023</v>
      </c>
      <c r="H1522" s="33" t="s">
        <v>1408</v>
      </c>
      <c r="I1522" s="33" t="s">
        <v>1409</v>
      </c>
      <c r="J1522" s="33" t="s">
        <v>1410</v>
      </c>
      <c r="L1522" s="34" t="s">
        <v>1484</v>
      </c>
      <c r="M1522" s="33" t="s">
        <v>877</v>
      </c>
      <c r="N1522" s="33">
        <v>87</v>
      </c>
      <c r="O1522" s="35">
        <v>5.6599999999999998E-2</v>
      </c>
      <c r="P1522" s="34" t="s">
        <v>1148</v>
      </c>
    </row>
    <row r="1523" spans="1:16" s="33" customFormat="1">
      <c r="A1523" s="32">
        <v>38584</v>
      </c>
      <c r="B1523" s="33" t="s">
        <v>1228</v>
      </c>
      <c r="C1523" s="33" t="s">
        <v>1231</v>
      </c>
      <c r="D1523" s="34">
        <v>1</v>
      </c>
      <c r="E1523" s="37">
        <v>55</v>
      </c>
      <c r="F1523" s="33" t="s">
        <v>976</v>
      </c>
      <c r="G1523" s="33" t="s">
        <v>965</v>
      </c>
      <c r="H1523" s="33" t="s">
        <v>1408</v>
      </c>
      <c r="I1523" s="33" t="s">
        <v>1409</v>
      </c>
      <c r="J1523" s="33" t="s">
        <v>1410</v>
      </c>
      <c r="L1523" s="34" t="s">
        <v>1484</v>
      </c>
      <c r="M1523" s="33" t="s">
        <v>877</v>
      </c>
      <c r="N1523" s="33">
        <v>3</v>
      </c>
      <c r="O1523" s="35">
        <v>0</v>
      </c>
      <c r="P1523" s="34" t="s">
        <v>1148</v>
      </c>
    </row>
    <row r="1524" spans="1:16" s="33" customFormat="1">
      <c r="A1524" s="32">
        <v>38584</v>
      </c>
      <c r="B1524" s="33" t="s">
        <v>1228</v>
      </c>
      <c r="C1524" s="33" t="s">
        <v>1231</v>
      </c>
      <c r="D1524" s="34">
        <v>2</v>
      </c>
      <c r="E1524" s="37">
        <v>56</v>
      </c>
      <c r="F1524" s="33" t="s">
        <v>1188</v>
      </c>
      <c r="G1524" s="33" t="s">
        <v>1023</v>
      </c>
      <c r="H1524" s="33" t="s">
        <v>1408</v>
      </c>
      <c r="I1524" s="33" t="s">
        <v>1409</v>
      </c>
      <c r="J1524" s="33" t="s">
        <v>1410</v>
      </c>
      <c r="L1524" s="34" t="s">
        <v>1484</v>
      </c>
      <c r="M1524" s="33" t="s">
        <v>877</v>
      </c>
      <c r="N1524" s="33">
        <v>24</v>
      </c>
      <c r="O1524" s="35">
        <v>4.5100000000000001E-2</v>
      </c>
      <c r="P1524" s="34" t="s">
        <v>1148</v>
      </c>
    </row>
    <row r="1525" spans="1:16" s="33" customFormat="1">
      <c r="A1525" s="32">
        <v>38584</v>
      </c>
      <c r="B1525" s="33" t="s">
        <v>1228</v>
      </c>
      <c r="C1525" s="33" t="s">
        <v>1231</v>
      </c>
      <c r="D1525" s="34">
        <v>3</v>
      </c>
      <c r="E1525" s="37">
        <v>57</v>
      </c>
      <c r="F1525" s="33" t="s">
        <v>1182</v>
      </c>
      <c r="G1525" s="33" t="s">
        <v>1023</v>
      </c>
      <c r="H1525" s="33" t="s">
        <v>1408</v>
      </c>
      <c r="I1525" s="33" t="s">
        <v>1409</v>
      </c>
      <c r="J1525" s="33" t="s">
        <v>1410</v>
      </c>
      <c r="L1525" s="34" t="s">
        <v>1484</v>
      </c>
      <c r="M1525" s="33" t="s">
        <v>877</v>
      </c>
      <c r="N1525" s="33">
        <v>1</v>
      </c>
      <c r="O1525" s="35">
        <v>0.11890000000000001</v>
      </c>
      <c r="P1525" s="34" t="s">
        <v>1148</v>
      </c>
    </row>
    <row r="1526" spans="1:16" s="33" customFormat="1">
      <c r="A1526" s="32">
        <v>38586</v>
      </c>
      <c r="B1526" s="33" t="s">
        <v>1228</v>
      </c>
      <c r="C1526" s="33" t="s">
        <v>1231</v>
      </c>
      <c r="D1526" s="34">
        <v>9</v>
      </c>
      <c r="E1526" s="37">
        <v>63</v>
      </c>
      <c r="F1526" s="33" t="s">
        <v>1181</v>
      </c>
      <c r="G1526" s="33" t="s">
        <v>1135</v>
      </c>
      <c r="H1526" s="33" t="s">
        <v>1408</v>
      </c>
      <c r="I1526" s="33" t="s">
        <v>1409</v>
      </c>
      <c r="J1526" s="33" t="s">
        <v>1410</v>
      </c>
      <c r="L1526" s="34" t="s">
        <v>1484</v>
      </c>
      <c r="M1526" s="33" t="s">
        <v>877</v>
      </c>
      <c r="N1526" s="33">
        <v>7</v>
      </c>
      <c r="O1526" s="35">
        <v>0</v>
      </c>
      <c r="P1526" s="34" t="s">
        <v>1148</v>
      </c>
    </row>
    <row r="1527" spans="1:16" s="33" customFormat="1">
      <c r="A1527" s="32">
        <v>38581</v>
      </c>
      <c r="B1527" s="33" t="s">
        <v>1228</v>
      </c>
      <c r="C1527" s="33" t="s">
        <v>1232</v>
      </c>
      <c r="D1527" s="34">
        <v>4</v>
      </c>
      <c r="E1527" s="37">
        <v>69</v>
      </c>
      <c r="F1527" s="33" t="s">
        <v>1222</v>
      </c>
      <c r="G1527" s="33" t="s">
        <v>1023</v>
      </c>
      <c r="H1527" s="33" t="s">
        <v>1408</v>
      </c>
      <c r="I1527" s="33" t="s">
        <v>1409</v>
      </c>
      <c r="J1527" s="33" t="s">
        <v>1410</v>
      </c>
      <c r="L1527" s="34" t="s">
        <v>1484</v>
      </c>
      <c r="M1527" s="33" t="s">
        <v>877</v>
      </c>
      <c r="N1527" s="33">
        <v>16</v>
      </c>
      <c r="O1527" s="35">
        <v>3.2399999999999998E-2</v>
      </c>
      <c r="P1527" s="34" t="s">
        <v>1148</v>
      </c>
    </row>
    <row r="1528" spans="1:16" s="33" customFormat="1">
      <c r="A1528" s="32">
        <v>38583</v>
      </c>
      <c r="B1528" s="33" t="s">
        <v>1228</v>
      </c>
      <c r="C1528" s="33" t="s">
        <v>1232</v>
      </c>
      <c r="D1528" s="34">
        <v>11</v>
      </c>
      <c r="E1528" s="37">
        <v>76</v>
      </c>
      <c r="F1528" s="33" t="s">
        <v>1233</v>
      </c>
      <c r="G1528" s="33" t="s">
        <v>1023</v>
      </c>
      <c r="H1528" s="33" t="s">
        <v>1408</v>
      </c>
      <c r="I1528" s="33" t="s">
        <v>1409</v>
      </c>
      <c r="J1528" s="33" t="s">
        <v>1410</v>
      </c>
      <c r="L1528" s="34" t="s">
        <v>1484</v>
      </c>
      <c r="M1528" s="33" t="s">
        <v>877</v>
      </c>
      <c r="N1528" s="33">
        <v>18</v>
      </c>
      <c r="O1528" s="35">
        <v>5.7999999999999996E-3</v>
      </c>
      <c r="P1528" s="34" t="s">
        <v>1148</v>
      </c>
    </row>
    <row r="1529" spans="1:16" s="33" customFormat="1">
      <c r="A1529" s="32">
        <v>38583</v>
      </c>
      <c r="B1529" s="33" t="s">
        <v>1228</v>
      </c>
      <c r="C1529" s="33" t="s">
        <v>1232</v>
      </c>
      <c r="D1529" s="34">
        <v>12</v>
      </c>
      <c r="E1529" s="37">
        <v>77</v>
      </c>
      <c r="F1529" s="33" t="s">
        <v>1234</v>
      </c>
      <c r="G1529" s="33" t="s">
        <v>1023</v>
      </c>
      <c r="H1529" s="33" t="s">
        <v>1408</v>
      </c>
      <c r="I1529" s="33" t="s">
        <v>1409</v>
      </c>
      <c r="J1529" s="33" t="s">
        <v>1410</v>
      </c>
      <c r="L1529" s="34" t="s">
        <v>1484</v>
      </c>
      <c r="M1529" s="33" t="s">
        <v>877</v>
      </c>
      <c r="N1529" s="33">
        <v>35</v>
      </c>
      <c r="O1529" s="35">
        <v>1.5900000000000247E-2</v>
      </c>
      <c r="P1529" s="34" t="s">
        <v>1148</v>
      </c>
    </row>
    <row r="1530" spans="1:16" s="33" customFormat="1">
      <c r="A1530" s="32">
        <v>38583</v>
      </c>
      <c r="B1530" s="33" t="s">
        <v>1228</v>
      </c>
      <c r="C1530" s="33" t="s">
        <v>1232</v>
      </c>
      <c r="D1530" s="34">
        <v>13</v>
      </c>
      <c r="E1530" s="37">
        <v>78</v>
      </c>
      <c r="F1530" s="33" t="s">
        <v>1235</v>
      </c>
      <c r="G1530" s="33" t="s">
        <v>1023</v>
      </c>
      <c r="H1530" s="33" t="s">
        <v>1408</v>
      </c>
      <c r="I1530" s="33" t="s">
        <v>1409</v>
      </c>
      <c r="J1530" s="33" t="s">
        <v>1410</v>
      </c>
      <c r="L1530" s="34" t="s">
        <v>1484</v>
      </c>
      <c r="M1530" s="33" t="s">
        <v>877</v>
      </c>
      <c r="N1530" s="33">
        <v>11</v>
      </c>
      <c r="O1530" s="35">
        <v>2.0500000000000001E-2</v>
      </c>
      <c r="P1530" s="34" t="s">
        <v>1148</v>
      </c>
    </row>
    <row r="1531" spans="1:16" s="33" customFormat="1">
      <c r="A1531" s="32">
        <v>38535</v>
      </c>
      <c r="B1531" s="33" t="s">
        <v>1224</v>
      </c>
      <c r="C1531" s="33" t="s">
        <v>1225</v>
      </c>
      <c r="D1531" s="34">
        <v>1</v>
      </c>
      <c r="E1531" s="37">
        <v>1</v>
      </c>
      <c r="F1531" s="33" t="s">
        <v>888</v>
      </c>
      <c r="G1531" s="33" t="s">
        <v>1019</v>
      </c>
      <c r="H1531" s="33" t="s">
        <v>1399</v>
      </c>
      <c r="I1531" s="34" t="s">
        <v>1400</v>
      </c>
      <c r="J1531" s="33" t="s">
        <v>1401</v>
      </c>
      <c r="L1531" s="34" t="s">
        <v>1484</v>
      </c>
      <c r="M1531" s="33" t="s">
        <v>877</v>
      </c>
      <c r="N1531" s="33">
        <v>6</v>
      </c>
      <c r="O1531" s="35">
        <v>8.9999999999999993E-3</v>
      </c>
      <c r="P1531" s="34" t="s">
        <v>1148</v>
      </c>
    </row>
    <row r="1532" spans="1:16" s="33" customFormat="1">
      <c r="A1532" s="32">
        <v>38535</v>
      </c>
      <c r="B1532" s="33" t="s">
        <v>1224</v>
      </c>
      <c r="C1532" s="33" t="s">
        <v>1225</v>
      </c>
      <c r="D1532" s="34">
        <v>2</v>
      </c>
      <c r="E1532" s="37">
        <v>2</v>
      </c>
      <c r="F1532" s="33" t="s">
        <v>1074</v>
      </c>
      <c r="G1532" s="33" t="s">
        <v>1019</v>
      </c>
      <c r="H1532" s="33" t="s">
        <v>1399</v>
      </c>
      <c r="I1532" s="33" t="s">
        <v>1400</v>
      </c>
      <c r="J1532" s="33" t="s">
        <v>1401</v>
      </c>
      <c r="L1532" s="34" t="s">
        <v>1484</v>
      </c>
      <c r="M1532" s="33" t="s">
        <v>877</v>
      </c>
      <c r="N1532" s="33">
        <v>7</v>
      </c>
      <c r="O1532" s="35">
        <v>8.5000000000000006E-3</v>
      </c>
      <c r="P1532" s="34" t="s">
        <v>1148</v>
      </c>
    </row>
    <row r="1533" spans="1:16" s="33" customFormat="1">
      <c r="A1533" s="32">
        <v>38535</v>
      </c>
      <c r="B1533" s="33" t="s">
        <v>1224</v>
      </c>
      <c r="C1533" s="33" t="s">
        <v>1225</v>
      </c>
      <c r="D1533" s="34">
        <v>3</v>
      </c>
      <c r="E1533" s="37">
        <v>3</v>
      </c>
      <c r="F1533" s="33" t="s">
        <v>1073</v>
      </c>
      <c r="G1533" s="33" t="s">
        <v>1019</v>
      </c>
      <c r="H1533" s="33" t="s">
        <v>1399</v>
      </c>
      <c r="I1533" s="33" t="s">
        <v>1400</v>
      </c>
      <c r="J1533" s="33" t="s">
        <v>1401</v>
      </c>
      <c r="L1533" s="34" t="s">
        <v>1484</v>
      </c>
      <c r="M1533" s="33" t="s">
        <v>877</v>
      </c>
      <c r="N1533" s="33">
        <v>5</v>
      </c>
      <c r="O1533" s="35">
        <v>5.3E-3</v>
      </c>
      <c r="P1533" s="34" t="s">
        <v>1148</v>
      </c>
    </row>
    <row r="1534" spans="1:16" s="33" customFormat="1">
      <c r="A1534" s="32">
        <v>38535</v>
      </c>
      <c r="B1534" s="33" t="s">
        <v>1224</v>
      </c>
      <c r="C1534" s="33" t="s">
        <v>1225</v>
      </c>
      <c r="D1534" s="34">
        <v>4</v>
      </c>
      <c r="E1534" s="37">
        <v>4</v>
      </c>
      <c r="F1534" s="33" t="s">
        <v>845</v>
      </c>
      <c r="G1534" s="33" t="s">
        <v>1019</v>
      </c>
      <c r="H1534" s="33" t="s">
        <v>1399</v>
      </c>
      <c r="I1534" s="33" t="s">
        <v>1400</v>
      </c>
      <c r="J1534" s="33" t="s">
        <v>1401</v>
      </c>
      <c r="L1534" s="34" t="s">
        <v>1484</v>
      </c>
      <c r="M1534" s="33" t="s">
        <v>877</v>
      </c>
      <c r="N1534" s="33">
        <v>6</v>
      </c>
      <c r="O1534" s="35">
        <v>1.2200000000000001E-2</v>
      </c>
      <c r="P1534" s="34" t="s">
        <v>1148</v>
      </c>
    </row>
    <row r="1535" spans="1:16" s="33" customFormat="1">
      <c r="A1535" s="32">
        <v>38535</v>
      </c>
      <c r="B1535" s="33" t="s">
        <v>1224</v>
      </c>
      <c r="C1535" s="33" t="s">
        <v>1225</v>
      </c>
      <c r="D1535" s="34">
        <v>5</v>
      </c>
      <c r="E1535" s="37">
        <v>5</v>
      </c>
      <c r="F1535" s="33" t="s">
        <v>1089</v>
      </c>
      <c r="G1535" s="33" t="s">
        <v>1019</v>
      </c>
      <c r="H1535" s="33" t="s">
        <v>1399</v>
      </c>
      <c r="I1535" s="33" t="s">
        <v>1400</v>
      </c>
      <c r="J1535" s="33" t="s">
        <v>1401</v>
      </c>
      <c r="L1535" s="34" t="s">
        <v>1484</v>
      </c>
      <c r="M1535" s="33" t="s">
        <v>877</v>
      </c>
      <c r="N1535" s="33">
        <v>2</v>
      </c>
      <c r="O1535" s="35">
        <v>0</v>
      </c>
      <c r="P1535" s="34" t="s">
        <v>1148</v>
      </c>
    </row>
    <row r="1536" spans="1:16" s="33" customFormat="1">
      <c r="A1536" s="32">
        <v>38535</v>
      </c>
      <c r="B1536" s="33" t="s">
        <v>1224</v>
      </c>
      <c r="C1536" s="33" t="s">
        <v>1225</v>
      </c>
      <c r="D1536" s="34">
        <v>6</v>
      </c>
      <c r="E1536" s="37">
        <v>6</v>
      </c>
      <c r="F1536" s="33" t="s">
        <v>1091</v>
      </c>
      <c r="G1536" s="33" t="s">
        <v>1019</v>
      </c>
      <c r="H1536" s="33" t="s">
        <v>1399</v>
      </c>
      <c r="I1536" s="33" t="s">
        <v>1400</v>
      </c>
      <c r="J1536" s="33" t="s">
        <v>1401</v>
      </c>
      <c r="L1536" s="34" t="s">
        <v>1484</v>
      </c>
      <c r="M1536" s="33" t="s">
        <v>877</v>
      </c>
      <c r="N1536" s="33">
        <v>5</v>
      </c>
      <c r="O1536" s="35">
        <v>3.2000000000000002E-3</v>
      </c>
      <c r="P1536" s="34" t="s">
        <v>1148</v>
      </c>
    </row>
    <row r="1537" spans="1:16" s="33" customFormat="1">
      <c r="A1537" s="32">
        <v>38532</v>
      </c>
      <c r="B1537" s="33" t="s">
        <v>1224</v>
      </c>
      <c r="C1537" s="33" t="s">
        <v>1226</v>
      </c>
      <c r="D1537" s="34">
        <v>2</v>
      </c>
      <c r="E1537" s="37">
        <v>14</v>
      </c>
      <c r="F1537" s="33" t="s">
        <v>1074</v>
      </c>
      <c r="G1537" s="33" t="s">
        <v>1019</v>
      </c>
      <c r="H1537" s="33" t="s">
        <v>1399</v>
      </c>
      <c r="I1537" s="33" t="s">
        <v>1400</v>
      </c>
      <c r="J1537" s="33" t="s">
        <v>1401</v>
      </c>
      <c r="L1537" s="34" t="s">
        <v>1484</v>
      </c>
      <c r="M1537" s="33" t="s">
        <v>877</v>
      </c>
      <c r="N1537" s="33">
        <v>1</v>
      </c>
      <c r="O1537" s="35">
        <v>2.3999999999999998E-3</v>
      </c>
      <c r="P1537" s="34" t="s">
        <v>1148</v>
      </c>
    </row>
    <row r="1538" spans="1:16" s="33" customFormat="1">
      <c r="A1538" s="32">
        <v>38533</v>
      </c>
      <c r="B1538" s="33" t="s">
        <v>1224</v>
      </c>
      <c r="C1538" s="33" t="s">
        <v>1226</v>
      </c>
      <c r="D1538" s="34">
        <v>4</v>
      </c>
      <c r="E1538" s="37">
        <v>16</v>
      </c>
      <c r="F1538" s="33" t="s">
        <v>845</v>
      </c>
      <c r="G1538" s="33" t="s">
        <v>1019</v>
      </c>
      <c r="H1538" s="33" t="s">
        <v>1399</v>
      </c>
      <c r="I1538" s="33" t="s">
        <v>1400</v>
      </c>
      <c r="J1538" s="33" t="s">
        <v>1401</v>
      </c>
      <c r="L1538" s="34" t="s">
        <v>1484</v>
      </c>
      <c r="M1538" s="33" t="s">
        <v>877</v>
      </c>
      <c r="N1538" s="33">
        <v>9</v>
      </c>
      <c r="O1538" s="35">
        <v>1.4E-2</v>
      </c>
      <c r="P1538" s="34" t="s">
        <v>1148</v>
      </c>
    </row>
    <row r="1539" spans="1:16" s="33" customFormat="1">
      <c r="A1539" s="32">
        <v>38534</v>
      </c>
      <c r="B1539" s="33" t="s">
        <v>1224</v>
      </c>
      <c r="C1539" s="33" t="s">
        <v>1227</v>
      </c>
      <c r="D1539" s="34">
        <v>2</v>
      </c>
      <c r="E1539" s="37">
        <v>32</v>
      </c>
      <c r="F1539" s="33" t="s">
        <v>1074</v>
      </c>
      <c r="G1539" s="33" t="s">
        <v>1019</v>
      </c>
      <c r="H1539" s="33" t="s">
        <v>1399</v>
      </c>
      <c r="I1539" s="33" t="s">
        <v>1400</v>
      </c>
      <c r="J1539" s="33" t="s">
        <v>1401</v>
      </c>
      <c r="L1539" s="34" t="s">
        <v>1484</v>
      </c>
      <c r="M1539" s="33" t="s">
        <v>877</v>
      </c>
      <c r="N1539" s="33">
        <v>3</v>
      </c>
      <c r="O1539" s="35">
        <v>2.2000000000000001E-3</v>
      </c>
      <c r="P1539" s="34" t="s">
        <v>1148</v>
      </c>
    </row>
    <row r="1540" spans="1:16" s="33" customFormat="1">
      <c r="A1540" s="32">
        <v>38534</v>
      </c>
      <c r="B1540" s="33" t="s">
        <v>1224</v>
      </c>
      <c r="C1540" s="33" t="s">
        <v>1227</v>
      </c>
      <c r="D1540" s="34">
        <v>9</v>
      </c>
      <c r="E1540" s="37">
        <v>39</v>
      </c>
      <c r="F1540" s="33" t="s">
        <v>1134</v>
      </c>
      <c r="G1540" s="33" t="s">
        <v>1637</v>
      </c>
      <c r="H1540" s="33" t="s">
        <v>1399</v>
      </c>
      <c r="I1540" s="33" t="s">
        <v>1400</v>
      </c>
      <c r="J1540" s="33" t="s">
        <v>1401</v>
      </c>
      <c r="L1540" s="34" t="s">
        <v>1484</v>
      </c>
      <c r="M1540" s="33" t="s">
        <v>877</v>
      </c>
      <c r="N1540" s="33">
        <v>30</v>
      </c>
      <c r="O1540" s="35">
        <v>0.14360000000000001</v>
      </c>
      <c r="P1540" s="34" t="s">
        <v>1148</v>
      </c>
    </row>
    <row r="1541" spans="1:16" s="33" customFormat="1">
      <c r="A1541" s="32">
        <v>38534</v>
      </c>
      <c r="B1541" s="33" t="s">
        <v>1224</v>
      </c>
      <c r="C1541" s="33" t="s">
        <v>1227</v>
      </c>
      <c r="D1541" s="34">
        <v>10</v>
      </c>
      <c r="E1541" s="37">
        <v>40</v>
      </c>
      <c r="F1541" s="33" t="s">
        <v>1138</v>
      </c>
      <c r="G1541" s="33" t="s">
        <v>1019</v>
      </c>
      <c r="H1541" s="33" t="s">
        <v>1399</v>
      </c>
      <c r="I1541" s="33" t="s">
        <v>1400</v>
      </c>
      <c r="J1541" s="33" t="s">
        <v>1401</v>
      </c>
      <c r="L1541" s="34" t="s">
        <v>1484</v>
      </c>
      <c r="M1541" s="33" t="s">
        <v>877</v>
      </c>
      <c r="N1541" s="33">
        <v>3</v>
      </c>
      <c r="O1541" s="35">
        <v>4.5999999999999999E-3</v>
      </c>
      <c r="P1541" s="34" t="s">
        <v>1148</v>
      </c>
    </row>
    <row r="1542" spans="1:16" s="33" customFormat="1">
      <c r="A1542" s="32">
        <v>38534</v>
      </c>
      <c r="B1542" s="33" t="s">
        <v>1224</v>
      </c>
      <c r="C1542" s="33" t="s">
        <v>1227</v>
      </c>
      <c r="D1542" s="34">
        <v>12</v>
      </c>
      <c r="E1542" s="37">
        <v>42</v>
      </c>
      <c r="F1542" s="33" t="s">
        <v>951</v>
      </c>
      <c r="G1542" s="33" t="s">
        <v>1019</v>
      </c>
      <c r="H1542" s="33" t="s">
        <v>1399</v>
      </c>
      <c r="I1542" s="33" t="s">
        <v>1400</v>
      </c>
      <c r="J1542" s="33" t="s">
        <v>1401</v>
      </c>
      <c r="L1542" s="34" t="s">
        <v>1484</v>
      </c>
      <c r="M1542" s="33" t="s">
        <v>877</v>
      </c>
      <c r="N1542" s="33">
        <v>1</v>
      </c>
      <c r="O1542" s="35">
        <v>2.0000000000000001E-4</v>
      </c>
      <c r="P1542" s="34" t="s">
        <v>1148</v>
      </c>
    </row>
    <row r="1543" spans="1:16" s="33" customFormat="1">
      <c r="A1543" s="32">
        <v>38583</v>
      </c>
      <c r="B1543" s="33" t="s">
        <v>1228</v>
      </c>
      <c r="C1543" s="33" t="s">
        <v>1229</v>
      </c>
      <c r="D1543" s="34">
        <v>2</v>
      </c>
      <c r="E1543" s="37">
        <v>47</v>
      </c>
      <c r="F1543" s="33" t="s">
        <v>1230</v>
      </c>
      <c r="G1543" s="33" t="s">
        <v>1019</v>
      </c>
      <c r="H1543" s="33" t="s">
        <v>1399</v>
      </c>
      <c r="I1543" s="33" t="s">
        <v>1400</v>
      </c>
      <c r="J1543" s="33" t="s">
        <v>1401</v>
      </c>
      <c r="L1543" s="34" t="s">
        <v>1484</v>
      </c>
      <c r="M1543" s="33" t="s">
        <v>877</v>
      </c>
      <c r="N1543" s="33">
        <v>2</v>
      </c>
      <c r="O1543" s="35">
        <v>1.6000000000000001E-3</v>
      </c>
      <c r="P1543" s="34" t="s">
        <v>1148</v>
      </c>
    </row>
    <row r="1544" spans="1:16" s="33" customFormat="1">
      <c r="A1544" s="32">
        <v>38585</v>
      </c>
      <c r="B1544" s="33" t="s">
        <v>1228</v>
      </c>
      <c r="C1544" s="33" t="s">
        <v>1229</v>
      </c>
      <c r="D1544" s="34">
        <v>5</v>
      </c>
      <c r="E1544" s="37">
        <v>50</v>
      </c>
      <c r="F1544" s="33" t="s">
        <v>1200</v>
      </c>
      <c r="G1544" s="33" t="s">
        <v>1019</v>
      </c>
      <c r="H1544" s="33" t="s">
        <v>1399</v>
      </c>
      <c r="I1544" s="33" t="s">
        <v>1400</v>
      </c>
      <c r="J1544" s="33" t="s">
        <v>1401</v>
      </c>
      <c r="L1544" s="34" t="s">
        <v>1484</v>
      </c>
      <c r="M1544" s="33" t="s">
        <v>877</v>
      </c>
      <c r="N1544" s="33">
        <v>1</v>
      </c>
      <c r="O1544" s="35">
        <v>1.9999999999997797E-4</v>
      </c>
      <c r="P1544" s="34" t="s">
        <v>1148</v>
      </c>
    </row>
    <row r="1545" spans="1:16" s="33" customFormat="1">
      <c r="A1545" s="32">
        <v>38585</v>
      </c>
      <c r="B1545" s="33" t="s">
        <v>1228</v>
      </c>
      <c r="C1545" s="33" t="s">
        <v>1229</v>
      </c>
      <c r="D1545" s="34">
        <v>6</v>
      </c>
      <c r="E1545" s="37">
        <v>51</v>
      </c>
      <c r="F1545" s="33" t="s">
        <v>1194</v>
      </c>
      <c r="G1545" s="33" t="s">
        <v>1019</v>
      </c>
      <c r="H1545" s="33" t="s">
        <v>1399</v>
      </c>
      <c r="I1545" s="33" t="s">
        <v>1400</v>
      </c>
      <c r="J1545" s="33" t="s">
        <v>1401</v>
      </c>
      <c r="L1545" s="34" t="s">
        <v>1484</v>
      </c>
      <c r="M1545" s="33" t="s">
        <v>877</v>
      </c>
      <c r="N1545" s="33">
        <v>2</v>
      </c>
      <c r="O1545" s="35">
        <v>4.2999999999997485E-3</v>
      </c>
      <c r="P1545" s="34" t="s">
        <v>1148</v>
      </c>
    </row>
    <row r="1546" spans="1:16" s="33" customFormat="1">
      <c r="A1546" s="32">
        <v>38585</v>
      </c>
      <c r="B1546" s="33" t="s">
        <v>1228</v>
      </c>
      <c r="C1546" s="33" t="s">
        <v>1229</v>
      </c>
      <c r="D1546" s="34">
        <v>8</v>
      </c>
      <c r="E1546" s="37">
        <v>53</v>
      </c>
      <c r="F1546" s="33" t="s">
        <v>1202</v>
      </c>
      <c r="G1546" s="33" t="s">
        <v>1019</v>
      </c>
      <c r="H1546" s="33" t="s">
        <v>1399</v>
      </c>
      <c r="I1546" s="33" t="s">
        <v>1400</v>
      </c>
      <c r="J1546" s="33" t="s">
        <v>1401</v>
      </c>
      <c r="L1546" s="34" t="s">
        <v>1484</v>
      </c>
      <c r="M1546" s="33" t="s">
        <v>877</v>
      </c>
      <c r="N1546" s="33">
        <v>1</v>
      </c>
      <c r="O1546" s="35">
        <v>0</v>
      </c>
      <c r="P1546" s="34" t="s">
        <v>1148</v>
      </c>
    </row>
    <row r="1547" spans="1:16" s="33" customFormat="1">
      <c r="A1547" s="32">
        <v>38585</v>
      </c>
      <c r="B1547" s="33" t="s">
        <v>1228</v>
      </c>
      <c r="C1547" s="33" t="s">
        <v>1229</v>
      </c>
      <c r="D1547" s="34">
        <v>9</v>
      </c>
      <c r="E1547" s="37">
        <v>54</v>
      </c>
      <c r="F1547" s="33" t="s">
        <v>1207</v>
      </c>
      <c r="G1547" s="33" t="s">
        <v>1019</v>
      </c>
      <c r="H1547" s="33" t="s">
        <v>1399</v>
      </c>
      <c r="I1547" s="33" t="s">
        <v>1400</v>
      </c>
      <c r="J1547" s="33" t="s">
        <v>1401</v>
      </c>
      <c r="L1547" s="34" t="s">
        <v>1484</v>
      </c>
      <c r="M1547" s="33" t="s">
        <v>877</v>
      </c>
      <c r="N1547" s="33">
        <v>2</v>
      </c>
      <c r="O1547" s="35">
        <v>3.0999999999999999E-3</v>
      </c>
      <c r="P1547" s="34" t="s">
        <v>1148</v>
      </c>
    </row>
    <row r="1548" spans="1:16" s="33" customFormat="1">
      <c r="A1548" s="32">
        <v>38584</v>
      </c>
      <c r="B1548" s="33" t="s">
        <v>1228</v>
      </c>
      <c r="C1548" s="33" t="s">
        <v>1231</v>
      </c>
      <c r="D1548" s="34">
        <v>2</v>
      </c>
      <c r="E1548" s="37">
        <v>56</v>
      </c>
      <c r="F1548" s="33" t="s">
        <v>1188</v>
      </c>
      <c r="G1548" s="33" t="s">
        <v>1019</v>
      </c>
      <c r="H1548" s="33" t="s">
        <v>1399</v>
      </c>
      <c r="I1548" s="33" t="s">
        <v>1400</v>
      </c>
      <c r="J1548" s="33" t="s">
        <v>1401</v>
      </c>
      <c r="L1548" s="34" t="s">
        <v>1484</v>
      </c>
      <c r="M1548" s="33" t="s">
        <v>877</v>
      </c>
      <c r="N1548" s="33">
        <v>2</v>
      </c>
      <c r="O1548" s="35">
        <v>1.5E-3</v>
      </c>
      <c r="P1548" s="34" t="s">
        <v>1148</v>
      </c>
    </row>
    <row r="1549" spans="1:16" s="33" customFormat="1">
      <c r="A1549" s="32">
        <v>38581</v>
      </c>
      <c r="B1549" s="33" t="s">
        <v>1228</v>
      </c>
      <c r="C1549" s="33" t="s">
        <v>1232</v>
      </c>
      <c r="D1549" s="34">
        <v>4</v>
      </c>
      <c r="E1549" s="37">
        <v>69</v>
      </c>
      <c r="F1549" s="33" t="s">
        <v>1222</v>
      </c>
      <c r="G1549" s="33" t="s">
        <v>1019</v>
      </c>
      <c r="H1549" s="33" t="s">
        <v>1399</v>
      </c>
      <c r="I1549" s="33" t="s">
        <v>1400</v>
      </c>
      <c r="J1549" s="33" t="s">
        <v>1401</v>
      </c>
      <c r="L1549" s="34" t="s">
        <v>1484</v>
      </c>
      <c r="M1549" s="33" t="s">
        <v>877</v>
      </c>
      <c r="N1549" s="33">
        <v>4</v>
      </c>
      <c r="O1549" s="35">
        <v>1.24E-2</v>
      </c>
      <c r="P1549" s="34" t="s">
        <v>1148</v>
      </c>
    </row>
    <row r="1550" spans="1:16" s="33" customFormat="1">
      <c r="A1550" s="32">
        <v>38583</v>
      </c>
      <c r="B1550" s="33" t="s">
        <v>1228</v>
      </c>
      <c r="C1550" s="33" t="s">
        <v>1232</v>
      </c>
      <c r="D1550" s="34">
        <v>11</v>
      </c>
      <c r="E1550" s="37">
        <v>76</v>
      </c>
      <c r="F1550" s="33" t="s">
        <v>1233</v>
      </c>
      <c r="G1550" s="33" t="s">
        <v>1019</v>
      </c>
      <c r="H1550" s="33" t="s">
        <v>1399</v>
      </c>
      <c r="I1550" s="33" t="s">
        <v>1400</v>
      </c>
      <c r="J1550" s="33" t="s">
        <v>1401</v>
      </c>
      <c r="L1550" s="34" t="s">
        <v>1484</v>
      </c>
      <c r="M1550" s="33" t="s">
        <v>877</v>
      </c>
      <c r="N1550" s="33">
        <v>1</v>
      </c>
      <c r="O1550" s="35">
        <v>8.0000000000000004E-4</v>
      </c>
      <c r="P1550" s="34" t="s">
        <v>1148</v>
      </c>
    </row>
    <row r="1551" spans="1:16" s="33" customFormat="1">
      <c r="A1551" s="32">
        <v>38583</v>
      </c>
      <c r="B1551" s="33" t="s">
        <v>1228</v>
      </c>
      <c r="C1551" s="33" t="s">
        <v>1232</v>
      </c>
      <c r="D1551" s="34">
        <v>12</v>
      </c>
      <c r="E1551" s="37">
        <v>77</v>
      </c>
      <c r="F1551" s="33" t="s">
        <v>1234</v>
      </c>
      <c r="G1551" s="33" t="s">
        <v>1019</v>
      </c>
      <c r="H1551" s="33" t="s">
        <v>1399</v>
      </c>
      <c r="I1551" s="33" t="s">
        <v>1400</v>
      </c>
      <c r="J1551" s="33" t="s">
        <v>1401</v>
      </c>
      <c r="L1551" s="34" t="s">
        <v>1484</v>
      </c>
      <c r="M1551" s="33" t="s">
        <v>877</v>
      </c>
      <c r="N1551" s="33">
        <v>2</v>
      </c>
      <c r="O1551" s="35">
        <v>8.0000000000000004E-4</v>
      </c>
      <c r="P1551" s="34" t="s">
        <v>1148</v>
      </c>
    </row>
    <row r="1552" spans="1:16" s="33" customFormat="1">
      <c r="A1552" s="32">
        <v>38583</v>
      </c>
      <c r="B1552" s="33" t="s">
        <v>1228</v>
      </c>
      <c r="C1552" s="33" t="s">
        <v>1232</v>
      </c>
      <c r="D1552" s="34">
        <v>13</v>
      </c>
      <c r="E1552" s="37">
        <v>78</v>
      </c>
      <c r="F1552" s="33" t="s">
        <v>1235</v>
      </c>
      <c r="G1552" s="33" t="s">
        <v>1019</v>
      </c>
      <c r="H1552" s="33" t="s">
        <v>1399</v>
      </c>
      <c r="I1552" s="33" t="s">
        <v>1400</v>
      </c>
      <c r="J1552" s="33" t="s">
        <v>1401</v>
      </c>
      <c r="L1552" s="34" t="s">
        <v>1484</v>
      </c>
      <c r="M1552" s="33" t="s">
        <v>877</v>
      </c>
      <c r="N1552" s="33">
        <v>8</v>
      </c>
      <c r="O1552" s="35">
        <v>1.21E-2</v>
      </c>
      <c r="P1552" s="34" t="s">
        <v>1148</v>
      </c>
    </row>
    <row r="1553" spans="1:18" s="33" customFormat="1">
      <c r="A1553" s="32">
        <v>38535</v>
      </c>
      <c r="B1553" s="33" t="s">
        <v>1224</v>
      </c>
      <c r="C1553" s="33" t="s">
        <v>1225</v>
      </c>
      <c r="D1553" s="34">
        <v>6</v>
      </c>
      <c r="E1553" s="37">
        <v>6</v>
      </c>
      <c r="F1553" s="33" t="s">
        <v>1091</v>
      </c>
      <c r="G1553" s="33" t="s">
        <v>1090</v>
      </c>
      <c r="H1553" s="33" t="s">
        <v>1547</v>
      </c>
      <c r="J1553" s="33" t="s">
        <v>1548</v>
      </c>
      <c r="L1553" s="34" t="s">
        <v>1484</v>
      </c>
      <c r="M1553" s="33" t="s">
        <v>877</v>
      </c>
      <c r="N1553" s="33">
        <v>1</v>
      </c>
      <c r="O1553" s="35">
        <v>2.5999999999999999E-3</v>
      </c>
      <c r="P1553" s="34" t="s">
        <v>1148</v>
      </c>
    </row>
    <row r="1554" spans="1:18" s="33" customFormat="1">
      <c r="A1554" s="32">
        <v>38534</v>
      </c>
      <c r="B1554" s="33" t="s">
        <v>1224</v>
      </c>
      <c r="C1554" s="33" t="s">
        <v>1227</v>
      </c>
      <c r="D1554" s="34">
        <v>12</v>
      </c>
      <c r="E1554" s="37">
        <v>42</v>
      </c>
      <c r="F1554" s="33" t="s">
        <v>951</v>
      </c>
      <c r="G1554" s="33" t="s">
        <v>1139</v>
      </c>
      <c r="H1554" s="33" t="s">
        <v>1547</v>
      </c>
      <c r="J1554" s="33" t="s">
        <v>1548</v>
      </c>
      <c r="L1554" s="34" t="s">
        <v>1484</v>
      </c>
      <c r="M1554" s="33" t="s">
        <v>877</v>
      </c>
      <c r="N1554" s="33">
        <v>2</v>
      </c>
      <c r="O1554" s="35">
        <v>4.4000000000000003E-3</v>
      </c>
      <c r="P1554" s="34" t="s">
        <v>1148</v>
      </c>
    </row>
    <row r="1555" spans="1:18" s="33" customFormat="1">
      <c r="A1555" s="32">
        <v>38534</v>
      </c>
      <c r="B1555" s="33" t="s">
        <v>1224</v>
      </c>
      <c r="C1555" s="33" t="s">
        <v>1227</v>
      </c>
      <c r="D1555" s="34">
        <v>12</v>
      </c>
      <c r="E1555" s="37">
        <v>42</v>
      </c>
      <c r="F1555" s="33" t="s">
        <v>951</v>
      </c>
      <c r="G1555" s="33" t="s">
        <v>1090</v>
      </c>
      <c r="H1555" s="33" t="s">
        <v>1547</v>
      </c>
      <c r="J1555" s="33" t="s">
        <v>1548</v>
      </c>
      <c r="L1555" s="34" t="s">
        <v>1484</v>
      </c>
      <c r="M1555" s="33" t="s">
        <v>877</v>
      </c>
      <c r="N1555" s="33">
        <v>1</v>
      </c>
      <c r="O1555" s="35">
        <v>5.1999999999999998E-3</v>
      </c>
      <c r="P1555" s="34" t="s">
        <v>1148</v>
      </c>
      <c r="Q1555" s="33">
        <f>SUM(N1554:N1555)</f>
        <v>3</v>
      </c>
      <c r="R1555" s="35">
        <f>SUM(O1554:O1555)</f>
        <v>9.6000000000000009E-3</v>
      </c>
    </row>
    <row r="1556" spans="1:18" s="33" customFormat="1">
      <c r="A1556" s="32">
        <v>38584</v>
      </c>
      <c r="B1556" s="33" t="s">
        <v>1228</v>
      </c>
      <c r="C1556" s="33" t="s">
        <v>1231</v>
      </c>
      <c r="D1556" s="34">
        <v>1</v>
      </c>
      <c r="E1556" s="37">
        <v>55</v>
      </c>
      <c r="F1556" s="33" t="s">
        <v>976</v>
      </c>
      <c r="G1556" s="33" t="s">
        <v>1090</v>
      </c>
      <c r="H1556" s="33" t="s">
        <v>1547</v>
      </c>
      <c r="J1556" s="33" t="s">
        <v>1548</v>
      </c>
      <c r="L1556" s="34" t="s">
        <v>1484</v>
      </c>
      <c r="M1556" s="33" t="s">
        <v>877</v>
      </c>
      <c r="N1556" s="33">
        <v>1</v>
      </c>
      <c r="O1556" s="35">
        <v>2.5000000000000001E-2</v>
      </c>
      <c r="P1556" s="34" t="s">
        <v>1148</v>
      </c>
    </row>
    <row r="1557" spans="1:18" s="33" customFormat="1">
      <c r="A1557" s="32">
        <v>38584</v>
      </c>
      <c r="B1557" s="33" t="s">
        <v>1228</v>
      </c>
      <c r="C1557" s="33" t="s">
        <v>1231</v>
      </c>
      <c r="D1557" s="34">
        <v>2</v>
      </c>
      <c r="E1557" s="37">
        <v>56</v>
      </c>
      <c r="F1557" s="33" t="s">
        <v>1188</v>
      </c>
      <c r="G1557" s="33" t="s">
        <v>1090</v>
      </c>
      <c r="H1557" s="33" t="s">
        <v>1547</v>
      </c>
      <c r="J1557" s="33" t="s">
        <v>1548</v>
      </c>
      <c r="L1557" s="34" t="s">
        <v>1484</v>
      </c>
      <c r="M1557" s="33" t="s">
        <v>877</v>
      </c>
      <c r="N1557" s="33">
        <v>1</v>
      </c>
      <c r="O1557" s="35">
        <v>2.5999999999999999E-3</v>
      </c>
      <c r="P1557" s="34" t="s">
        <v>1148</v>
      </c>
    </row>
    <row r="1558" spans="1:18" s="33" customFormat="1">
      <c r="A1558" s="32">
        <v>38586</v>
      </c>
      <c r="B1558" s="33" t="s">
        <v>1228</v>
      </c>
      <c r="C1558" s="33" t="s">
        <v>1231</v>
      </c>
      <c r="D1558" s="34">
        <v>9</v>
      </c>
      <c r="E1558" s="37">
        <v>63</v>
      </c>
      <c r="F1558" s="33" t="s">
        <v>1181</v>
      </c>
      <c r="G1558" s="33" t="s">
        <v>1090</v>
      </c>
      <c r="H1558" s="33" t="s">
        <v>1547</v>
      </c>
      <c r="J1558" s="33" t="s">
        <v>1548</v>
      </c>
      <c r="L1558" s="34" t="s">
        <v>1484</v>
      </c>
      <c r="M1558" s="33" t="s">
        <v>877</v>
      </c>
      <c r="N1558" s="33">
        <v>2</v>
      </c>
      <c r="O1558" s="35">
        <v>7.2300000000000003E-2</v>
      </c>
      <c r="P1558" s="34" t="s">
        <v>1148</v>
      </c>
    </row>
    <row r="1559" spans="1:18" s="33" customFormat="1">
      <c r="A1559" s="32">
        <v>38535</v>
      </c>
      <c r="B1559" s="33" t="s">
        <v>1224</v>
      </c>
      <c r="C1559" s="33" t="s">
        <v>1225</v>
      </c>
      <c r="D1559" s="34">
        <v>1</v>
      </c>
      <c r="E1559" s="37">
        <v>1</v>
      </c>
      <c r="F1559" s="33" t="s">
        <v>888</v>
      </c>
      <c r="G1559" s="33" t="s">
        <v>1018</v>
      </c>
      <c r="H1559" s="33" t="s">
        <v>1396</v>
      </c>
      <c r="I1559" s="33" t="s">
        <v>1397</v>
      </c>
      <c r="J1559" s="33" t="s">
        <v>1398</v>
      </c>
      <c r="L1559" s="34" t="s">
        <v>1484</v>
      </c>
      <c r="M1559" s="33" t="s">
        <v>877</v>
      </c>
      <c r="N1559" s="33">
        <v>11</v>
      </c>
      <c r="O1559" s="35">
        <v>2.1100000000000001E-2</v>
      </c>
      <c r="P1559" s="34" t="s">
        <v>1148</v>
      </c>
    </row>
    <row r="1560" spans="1:18" s="33" customFormat="1">
      <c r="A1560" s="32">
        <v>38535</v>
      </c>
      <c r="B1560" s="33" t="s">
        <v>1224</v>
      </c>
      <c r="C1560" s="33" t="s">
        <v>1225</v>
      </c>
      <c r="D1560" s="34">
        <v>2</v>
      </c>
      <c r="E1560" s="37">
        <v>2</v>
      </c>
      <c r="F1560" s="33" t="s">
        <v>1074</v>
      </c>
      <c r="G1560" s="33" t="s">
        <v>1018</v>
      </c>
      <c r="H1560" s="33" t="s">
        <v>1396</v>
      </c>
      <c r="I1560" s="33" t="s">
        <v>1397</v>
      </c>
      <c r="J1560" s="33" t="s">
        <v>1398</v>
      </c>
      <c r="L1560" s="34" t="s">
        <v>1484</v>
      </c>
      <c r="M1560" s="33" t="s">
        <v>877</v>
      </c>
      <c r="N1560" s="33">
        <v>30</v>
      </c>
      <c r="O1560" s="35">
        <v>0.1018</v>
      </c>
      <c r="P1560" s="34" t="s">
        <v>1148</v>
      </c>
    </row>
    <row r="1561" spans="1:18" s="33" customFormat="1">
      <c r="A1561" s="32">
        <v>38535</v>
      </c>
      <c r="B1561" s="33" t="s">
        <v>1224</v>
      </c>
      <c r="C1561" s="33" t="s">
        <v>1225</v>
      </c>
      <c r="D1561" s="34">
        <v>3</v>
      </c>
      <c r="E1561" s="37">
        <v>3</v>
      </c>
      <c r="F1561" s="33" t="s">
        <v>1073</v>
      </c>
      <c r="G1561" s="33" t="s">
        <v>1018</v>
      </c>
      <c r="H1561" s="33" t="s">
        <v>1396</v>
      </c>
      <c r="I1561" s="33" t="s">
        <v>1397</v>
      </c>
      <c r="J1561" s="33" t="s">
        <v>1398</v>
      </c>
      <c r="L1561" s="34" t="s">
        <v>1484</v>
      </c>
      <c r="M1561" s="33" t="s">
        <v>877</v>
      </c>
      <c r="N1561" s="33">
        <v>3</v>
      </c>
      <c r="O1561" s="35">
        <v>1.47E-2</v>
      </c>
      <c r="P1561" s="34" t="s">
        <v>1148</v>
      </c>
    </row>
    <row r="1562" spans="1:18" s="33" customFormat="1">
      <c r="A1562" s="32">
        <v>38535</v>
      </c>
      <c r="B1562" s="33" t="s">
        <v>1224</v>
      </c>
      <c r="C1562" s="33" t="s">
        <v>1225</v>
      </c>
      <c r="D1562" s="34">
        <v>4</v>
      </c>
      <c r="E1562" s="37">
        <v>4</v>
      </c>
      <c r="F1562" s="33" t="s">
        <v>845</v>
      </c>
      <c r="G1562" s="33" t="s">
        <v>1018</v>
      </c>
      <c r="H1562" s="33" t="s">
        <v>1396</v>
      </c>
      <c r="I1562" s="33" t="s">
        <v>1397</v>
      </c>
      <c r="J1562" s="33" t="s">
        <v>1398</v>
      </c>
      <c r="L1562" s="34" t="s">
        <v>1484</v>
      </c>
      <c r="M1562" s="33" t="s">
        <v>877</v>
      </c>
      <c r="N1562" s="33">
        <v>14</v>
      </c>
      <c r="O1562" s="35">
        <v>5.6300000000000003E-2</v>
      </c>
      <c r="P1562" s="34" t="s">
        <v>1148</v>
      </c>
    </row>
    <row r="1563" spans="1:18" s="33" customFormat="1">
      <c r="A1563" s="32">
        <v>38535</v>
      </c>
      <c r="B1563" s="33" t="s">
        <v>1224</v>
      </c>
      <c r="C1563" s="33" t="s">
        <v>1225</v>
      </c>
      <c r="D1563" s="34">
        <v>5</v>
      </c>
      <c r="E1563" s="37">
        <v>5</v>
      </c>
      <c r="F1563" s="33" t="s">
        <v>1089</v>
      </c>
      <c r="G1563" s="33" t="s">
        <v>1018</v>
      </c>
      <c r="H1563" s="33" t="s">
        <v>1396</v>
      </c>
      <c r="I1563" s="33" t="s">
        <v>1397</v>
      </c>
      <c r="J1563" s="33" t="s">
        <v>1398</v>
      </c>
      <c r="L1563" s="34" t="s">
        <v>1484</v>
      </c>
      <c r="M1563" s="33" t="s">
        <v>877</v>
      </c>
      <c r="N1563" s="33">
        <v>5</v>
      </c>
      <c r="O1563" s="35">
        <v>3.1199999999999999E-2</v>
      </c>
      <c r="P1563" s="34" t="s">
        <v>1148</v>
      </c>
    </row>
    <row r="1564" spans="1:18" s="33" customFormat="1">
      <c r="A1564" s="32">
        <v>38535</v>
      </c>
      <c r="B1564" s="33" t="s">
        <v>1224</v>
      </c>
      <c r="C1564" s="33" t="s">
        <v>1225</v>
      </c>
      <c r="D1564" s="34">
        <v>6</v>
      </c>
      <c r="E1564" s="37">
        <v>6</v>
      </c>
      <c r="F1564" s="33" t="s">
        <v>1091</v>
      </c>
      <c r="G1564" s="33" t="s">
        <v>1018</v>
      </c>
      <c r="H1564" s="33" t="s">
        <v>1396</v>
      </c>
      <c r="I1564" s="33" t="s">
        <v>1397</v>
      </c>
      <c r="J1564" s="33" t="s">
        <v>1398</v>
      </c>
      <c r="L1564" s="34" t="s">
        <v>1484</v>
      </c>
      <c r="M1564" s="33" t="s">
        <v>877</v>
      </c>
      <c r="N1564" s="33">
        <v>15</v>
      </c>
      <c r="O1564" s="35">
        <v>5.2999999999999999E-2</v>
      </c>
      <c r="P1564" s="34" t="s">
        <v>1148</v>
      </c>
    </row>
    <row r="1565" spans="1:18" s="33" customFormat="1">
      <c r="A1565" s="32">
        <v>38532</v>
      </c>
      <c r="B1565" s="33" t="s">
        <v>1224</v>
      </c>
      <c r="C1565" s="33" t="s">
        <v>1226</v>
      </c>
      <c r="D1565" s="34">
        <v>1</v>
      </c>
      <c r="E1565" s="37">
        <v>13</v>
      </c>
      <c r="F1565" s="33" t="s">
        <v>888</v>
      </c>
      <c r="G1565" s="33" t="s">
        <v>1018</v>
      </c>
      <c r="H1565" s="33" t="s">
        <v>1396</v>
      </c>
      <c r="I1565" s="33" t="s">
        <v>1397</v>
      </c>
      <c r="J1565" s="33" t="s">
        <v>1398</v>
      </c>
      <c r="L1565" s="34" t="s">
        <v>1484</v>
      </c>
      <c r="M1565" s="33" t="s">
        <v>877</v>
      </c>
      <c r="N1565" s="33">
        <v>6</v>
      </c>
      <c r="O1565" s="35">
        <v>2.1399999999999999E-2</v>
      </c>
      <c r="P1565" s="34" t="s">
        <v>1148</v>
      </c>
    </row>
    <row r="1566" spans="1:18" s="33" customFormat="1">
      <c r="A1566" s="32">
        <v>38532</v>
      </c>
      <c r="B1566" s="33" t="s">
        <v>1224</v>
      </c>
      <c r="C1566" s="33" t="s">
        <v>1226</v>
      </c>
      <c r="D1566" s="34">
        <v>2</v>
      </c>
      <c r="E1566" s="37">
        <v>14</v>
      </c>
      <c r="F1566" s="33" t="s">
        <v>1074</v>
      </c>
      <c r="G1566" s="33" t="s">
        <v>1018</v>
      </c>
      <c r="H1566" s="33" t="s">
        <v>1396</v>
      </c>
      <c r="I1566" s="33" t="s">
        <v>1397</v>
      </c>
      <c r="J1566" s="33" t="s">
        <v>1398</v>
      </c>
      <c r="L1566" s="34" t="s">
        <v>1484</v>
      </c>
      <c r="M1566" s="33" t="s">
        <v>877</v>
      </c>
      <c r="N1566" s="33">
        <v>9</v>
      </c>
      <c r="O1566" s="35">
        <v>2.75E-2</v>
      </c>
      <c r="P1566" s="34" t="s">
        <v>1148</v>
      </c>
    </row>
    <row r="1567" spans="1:18" s="33" customFormat="1">
      <c r="A1567" s="32">
        <v>38533</v>
      </c>
      <c r="B1567" s="33" t="s">
        <v>1224</v>
      </c>
      <c r="C1567" s="33" t="s">
        <v>1226</v>
      </c>
      <c r="D1567" s="34">
        <v>4</v>
      </c>
      <c r="E1567" s="37">
        <v>16</v>
      </c>
      <c r="F1567" s="33" t="s">
        <v>845</v>
      </c>
      <c r="G1567" s="33" t="s">
        <v>1018</v>
      </c>
      <c r="H1567" s="33" t="s">
        <v>1396</v>
      </c>
      <c r="I1567" s="33" t="s">
        <v>1397</v>
      </c>
      <c r="J1567" s="33" t="s">
        <v>1398</v>
      </c>
      <c r="L1567" s="34" t="s">
        <v>1484</v>
      </c>
      <c r="M1567" s="33" t="s">
        <v>877</v>
      </c>
      <c r="N1567" s="33">
        <v>38</v>
      </c>
      <c r="O1567" s="35">
        <v>6.8099999999999994E-2</v>
      </c>
      <c r="P1567" s="34" t="s">
        <v>1148</v>
      </c>
    </row>
    <row r="1568" spans="1:18" s="33" customFormat="1">
      <c r="A1568" s="32">
        <v>38533</v>
      </c>
      <c r="B1568" s="33" t="s">
        <v>1224</v>
      </c>
      <c r="C1568" s="33" t="s">
        <v>1226</v>
      </c>
      <c r="D1568" s="34">
        <v>5</v>
      </c>
      <c r="E1568" s="37">
        <v>17</v>
      </c>
      <c r="F1568" s="33" t="s">
        <v>1089</v>
      </c>
      <c r="G1568" s="33" t="s">
        <v>1018</v>
      </c>
      <c r="H1568" s="33" t="s">
        <v>1396</v>
      </c>
      <c r="I1568" s="33" t="s">
        <v>1397</v>
      </c>
      <c r="J1568" s="33" t="s">
        <v>1398</v>
      </c>
      <c r="L1568" s="34" t="s">
        <v>1484</v>
      </c>
      <c r="M1568" s="33" t="s">
        <v>877</v>
      </c>
      <c r="N1568" s="33">
        <v>1</v>
      </c>
      <c r="O1568" s="35">
        <v>5.1999999999999998E-3</v>
      </c>
      <c r="P1568" s="34" t="s">
        <v>1148</v>
      </c>
    </row>
    <row r="1569" spans="1:16" s="33" customFormat="1">
      <c r="A1569" s="32">
        <v>38534</v>
      </c>
      <c r="B1569" s="33" t="s">
        <v>1224</v>
      </c>
      <c r="C1569" s="33" t="s">
        <v>1227</v>
      </c>
      <c r="D1569" s="34">
        <v>1</v>
      </c>
      <c r="E1569" s="37">
        <v>31</v>
      </c>
      <c r="F1569" s="33" t="s">
        <v>888</v>
      </c>
      <c r="G1569" s="33" t="s">
        <v>1018</v>
      </c>
      <c r="H1569" s="33" t="s">
        <v>1396</v>
      </c>
      <c r="I1569" s="33" t="s">
        <v>1397</v>
      </c>
      <c r="J1569" s="33" t="s">
        <v>1398</v>
      </c>
      <c r="L1569" s="34" t="s">
        <v>1484</v>
      </c>
      <c r="M1569" s="33" t="s">
        <v>877</v>
      </c>
      <c r="N1569" s="33">
        <v>7</v>
      </c>
      <c r="O1569" s="35">
        <v>2.4199999999999999E-2</v>
      </c>
      <c r="P1569" s="34" t="s">
        <v>1148</v>
      </c>
    </row>
    <row r="1570" spans="1:16" s="33" customFormat="1">
      <c r="A1570" s="32">
        <v>38534</v>
      </c>
      <c r="B1570" s="33" t="s">
        <v>1224</v>
      </c>
      <c r="C1570" s="33" t="s">
        <v>1227</v>
      </c>
      <c r="D1570" s="34">
        <v>2</v>
      </c>
      <c r="E1570" s="37">
        <v>32</v>
      </c>
      <c r="F1570" s="33" t="s">
        <v>1074</v>
      </c>
      <c r="G1570" s="33" t="s">
        <v>1018</v>
      </c>
      <c r="H1570" s="33" t="s">
        <v>1396</v>
      </c>
      <c r="I1570" s="33" t="s">
        <v>1397</v>
      </c>
      <c r="J1570" s="33" t="s">
        <v>1398</v>
      </c>
      <c r="L1570" s="34" t="s">
        <v>1484</v>
      </c>
      <c r="M1570" s="33" t="s">
        <v>877</v>
      </c>
      <c r="N1570" s="33">
        <v>25</v>
      </c>
      <c r="O1570" s="35">
        <v>5.2400000000000002E-2</v>
      </c>
      <c r="P1570" s="34" t="s">
        <v>1148</v>
      </c>
    </row>
    <row r="1571" spans="1:16" s="33" customFormat="1">
      <c r="A1571" s="32">
        <v>38534</v>
      </c>
      <c r="B1571" s="33" t="s">
        <v>1224</v>
      </c>
      <c r="C1571" s="33" t="s">
        <v>1227</v>
      </c>
      <c r="D1571" s="34">
        <v>9</v>
      </c>
      <c r="E1571" s="37">
        <v>39</v>
      </c>
      <c r="F1571" s="33" t="s">
        <v>1134</v>
      </c>
      <c r="G1571" s="33" t="s">
        <v>1018</v>
      </c>
      <c r="H1571" s="33" t="s">
        <v>1396</v>
      </c>
      <c r="I1571" s="33" t="s">
        <v>1397</v>
      </c>
      <c r="J1571" s="33" t="s">
        <v>1398</v>
      </c>
      <c r="L1571" s="34" t="s">
        <v>1484</v>
      </c>
      <c r="M1571" s="33" t="s">
        <v>877</v>
      </c>
      <c r="N1571" s="33">
        <v>46</v>
      </c>
      <c r="O1571" s="35">
        <v>0.2266</v>
      </c>
      <c r="P1571" s="34" t="s">
        <v>1148</v>
      </c>
    </row>
    <row r="1572" spans="1:16" s="33" customFormat="1">
      <c r="A1572" s="32">
        <v>38534</v>
      </c>
      <c r="B1572" s="33" t="s">
        <v>1224</v>
      </c>
      <c r="C1572" s="33" t="s">
        <v>1227</v>
      </c>
      <c r="D1572" s="34">
        <v>10</v>
      </c>
      <c r="E1572" s="37">
        <v>40</v>
      </c>
      <c r="F1572" s="33" t="s">
        <v>1138</v>
      </c>
      <c r="G1572" s="33" t="s">
        <v>1018</v>
      </c>
      <c r="H1572" s="33" t="s">
        <v>1396</v>
      </c>
      <c r="I1572" s="33" t="s">
        <v>1397</v>
      </c>
      <c r="J1572" s="33" t="s">
        <v>1398</v>
      </c>
      <c r="L1572" s="34" t="s">
        <v>1484</v>
      </c>
      <c r="M1572" s="33" t="s">
        <v>877</v>
      </c>
      <c r="N1572" s="33">
        <v>25</v>
      </c>
      <c r="O1572" s="35">
        <v>5.3800000000000001E-2</v>
      </c>
      <c r="P1572" s="34" t="s">
        <v>1148</v>
      </c>
    </row>
    <row r="1573" spans="1:16" s="33" customFormat="1">
      <c r="A1573" s="32">
        <v>38534</v>
      </c>
      <c r="B1573" s="33" t="s">
        <v>1224</v>
      </c>
      <c r="C1573" s="33" t="s">
        <v>1227</v>
      </c>
      <c r="D1573" s="34">
        <v>12</v>
      </c>
      <c r="E1573" s="37">
        <v>42</v>
      </c>
      <c r="F1573" s="33" t="s">
        <v>951</v>
      </c>
      <c r="G1573" s="33" t="s">
        <v>1018</v>
      </c>
      <c r="H1573" s="33" t="s">
        <v>1396</v>
      </c>
      <c r="I1573" s="33" t="s">
        <v>1397</v>
      </c>
      <c r="J1573" s="33" t="s">
        <v>1398</v>
      </c>
      <c r="L1573" s="34" t="s">
        <v>1484</v>
      </c>
      <c r="M1573" s="33" t="s">
        <v>877</v>
      </c>
      <c r="N1573" s="33">
        <v>18</v>
      </c>
      <c r="O1573" s="35">
        <v>9.9199999999999997E-2</v>
      </c>
      <c r="P1573" s="34" t="s">
        <v>1148</v>
      </c>
    </row>
    <row r="1574" spans="1:16" s="33" customFormat="1">
      <c r="A1574" s="32">
        <v>38534</v>
      </c>
      <c r="B1574" s="33" t="s">
        <v>1224</v>
      </c>
      <c r="C1574" s="33" t="s">
        <v>1227</v>
      </c>
      <c r="D1574" s="34">
        <v>13</v>
      </c>
      <c r="E1574" s="37">
        <v>43</v>
      </c>
      <c r="F1574" s="33" t="s">
        <v>954</v>
      </c>
      <c r="G1574" s="33" t="s">
        <v>1018</v>
      </c>
      <c r="H1574" s="33" t="s">
        <v>1396</v>
      </c>
      <c r="I1574" s="33" t="s">
        <v>1397</v>
      </c>
      <c r="J1574" s="33" t="s">
        <v>1398</v>
      </c>
      <c r="L1574" s="34" t="s">
        <v>1484</v>
      </c>
      <c r="M1574" s="33" t="s">
        <v>877</v>
      </c>
      <c r="N1574" s="33">
        <v>4</v>
      </c>
      <c r="O1574" s="35">
        <v>2.69E-2</v>
      </c>
      <c r="P1574" s="34" t="s">
        <v>1148</v>
      </c>
    </row>
    <row r="1575" spans="1:16" s="33" customFormat="1">
      <c r="A1575" s="32">
        <v>38585</v>
      </c>
      <c r="B1575" s="33" t="s">
        <v>1228</v>
      </c>
      <c r="C1575" s="33" t="s">
        <v>1229</v>
      </c>
      <c r="D1575" s="34">
        <v>5</v>
      </c>
      <c r="E1575" s="37">
        <v>50</v>
      </c>
      <c r="F1575" s="33" t="s">
        <v>1200</v>
      </c>
      <c r="G1575" s="33" t="s">
        <v>1018</v>
      </c>
      <c r="H1575" s="33" t="s">
        <v>1396</v>
      </c>
      <c r="I1575" s="33" t="s">
        <v>1397</v>
      </c>
      <c r="J1575" s="33" t="s">
        <v>1398</v>
      </c>
      <c r="L1575" s="34" t="s">
        <v>1484</v>
      </c>
      <c r="M1575" s="33" t="s">
        <v>877</v>
      </c>
      <c r="N1575" s="33">
        <v>8</v>
      </c>
      <c r="O1575" s="35">
        <v>3.04E-2</v>
      </c>
      <c r="P1575" s="34" t="s">
        <v>1148</v>
      </c>
    </row>
    <row r="1576" spans="1:16" s="33" customFormat="1">
      <c r="A1576" s="32">
        <v>38584</v>
      </c>
      <c r="B1576" s="33" t="s">
        <v>1228</v>
      </c>
      <c r="C1576" s="33" t="s">
        <v>1231</v>
      </c>
      <c r="D1576" s="34">
        <v>1</v>
      </c>
      <c r="E1576" s="37">
        <v>55</v>
      </c>
      <c r="F1576" s="33" t="s">
        <v>976</v>
      </c>
      <c r="G1576" s="33" t="s">
        <v>964</v>
      </c>
      <c r="H1576" s="33" t="s">
        <v>1396</v>
      </c>
      <c r="I1576" s="33" t="s">
        <v>1397</v>
      </c>
      <c r="J1576" s="33" t="s">
        <v>1398</v>
      </c>
      <c r="L1576" s="34" t="s">
        <v>1484</v>
      </c>
      <c r="M1576" s="33" t="s">
        <v>877</v>
      </c>
      <c r="N1576" s="33">
        <v>24</v>
      </c>
      <c r="O1576" s="35">
        <v>0.17299999999999999</v>
      </c>
      <c r="P1576" s="34" t="s">
        <v>1148</v>
      </c>
    </row>
    <row r="1577" spans="1:16" s="33" customFormat="1">
      <c r="A1577" s="32">
        <v>38584</v>
      </c>
      <c r="B1577" s="33" t="s">
        <v>1228</v>
      </c>
      <c r="C1577" s="33" t="s">
        <v>1231</v>
      </c>
      <c r="D1577" s="34">
        <v>2</v>
      </c>
      <c r="E1577" s="37">
        <v>56</v>
      </c>
      <c r="F1577" s="33" t="s">
        <v>1188</v>
      </c>
      <c r="G1577" s="33" t="s">
        <v>1018</v>
      </c>
      <c r="H1577" s="33" t="s">
        <v>1396</v>
      </c>
      <c r="I1577" s="33" t="s">
        <v>1397</v>
      </c>
      <c r="J1577" s="33" t="s">
        <v>1398</v>
      </c>
      <c r="L1577" s="34" t="s">
        <v>1484</v>
      </c>
      <c r="M1577" s="33" t="s">
        <v>877</v>
      </c>
      <c r="N1577" s="33">
        <v>109</v>
      </c>
      <c r="O1577" s="35">
        <v>0.55830000000000002</v>
      </c>
      <c r="P1577" s="34" t="s">
        <v>1148</v>
      </c>
    </row>
    <row r="1578" spans="1:16" s="33" customFormat="1">
      <c r="A1578" s="32">
        <v>38584</v>
      </c>
      <c r="B1578" s="33" t="s">
        <v>1228</v>
      </c>
      <c r="C1578" s="33" t="s">
        <v>1231</v>
      </c>
      <c r="D1578" s="34">
        <v>3</v>
      </c>
      <c r="E1578" s="37">
        <v>57</v>
      </c>
      <c r="F1578" s="33" t="s">
        <v>1182</v>
      </c>
      <c r="G1578" s="33" t="s">
        <v>1018</v>
      </c>
      <c r="H1578" s="33" t="s">
        <v>1396</v>
      </c>
      <c r="I1578" s="33" t="s">
        <v>1397</v>
      </c>
      <c r="J1578" s="33" t="s">
        <v>1398</v>
      </c>
      <c r="L1578" s="34" t="s">
        <v>1484</v>
      </c>
      <c r="M1578" s="33" t="s">
        <v>877</v>
      </c>
      <c r="N1578" s="33">
        <v>7</v>
      </c>
      <c r="O1578" s="35">
        <v>6.9199999999999998E-2</v>
      </c>
      <c r="P1578" s="34" t="s">
        <v>1148</v>
      </c>
    </row>
    <row r="1579" spans="1:16" s="33" customFormat="1">
      <c r="A1579" s="32">
        <v>38584</v>
      </c>
      <c r="B1579" s="33" t="s">
        <v>1228</v>
      </c>
      <c r="C1579" s="33" t="s">
        <v>1231</v>
      </c>
      <c r="D1579" s="34">
        <v>4</v>
      </c>
      <c r="E1579" s="37">
        <v>58</v>
      </c>
      <c r="F1579" s="33" t="s">
        <v>1190</v>
      </c>
      <c r="G1579" s="33" t="s">
        <v>1018</v>
      </c>
      <c r="H1579" s="33" t="s">
        <v>1396</v>
      </c>
      <c r="I1579" s="33" t="s">
        <v>1397</v>
      </c>
      <c r="J1579" s="33" t="s">
        <v>1398</v>
      </c>
      <c r="L1579" s="34" t="s">
        <v>1484</v>
      </c>
      <c r="M1579" s="33" t="s">
        <v>877</v>
      </c>
      <c r="N1579" s="33">
        <v>2</v>
      </c>
      <c r="O1579" s="35">
        <v>7.6E-3</v>
      </c>
      <c r="P1579" s="34" t="s">
        <v>1148</v>
      </c>
    </row>
    <row r="1580" spans="1:16" s="33" customFormat="1">
      <c r="A1580" s="32">
        <v>38586</v>
      </c>
      <c r="B1580" s="33" t="s">
        <v>1228</v>
      </c>
      <c r="C1580" s="33" t="s">
        <v>1231</v>
      </c>
      <c r="D1580" s="34">
        <v>9</v>
      </c>
      <c r="E1580" s="37">
        <v>63</v>
      </c>
      <c r="F1580" s="33" t="s">
        <v>1181</v>
      </c>
      <c r="G1580" s="33" t="s">
        <v>1018</v>
      </c>
      <c r="H1580" s="33" t="s">
        <v>1396</v>
      </c>
      <c r="I1580" s="33" t="s">
        <v>1397</v>
      </c>
      <c r="J1580" s="33" t="s">
        <v>1398</v>
      </c>
      <c r="L1580" s="34" t="s">
        <v>1484</v>
      </c>
      <c r="M1580" s="33" t="s">
        <v>877</v>
      </c>
      <c r="N1580" s="33">
        <v>9</v>
      </c>
      <c r="O1580" s="35">
        <v>2.1899999999999999E-2</v>
      </c>
      <c r="P1580" s="34" t="s">
        <v>1148</v>
      </c>
    </row>
    <row r="1581" spans="1:16" s="33" customFormat="1">
      <c r="A1581" s="32">
        <v>38581</v>
      </c>
      <c r="B1581" s="33" t="s">
        <v>1228</v>
      </c>
      <c r="C1581" s="33" t="s">
        <v>1232</v>
      </c>
      <c r="D1581" s="34">
        <v>4</v>
      </c>
      <c r="E1581" s="37">
        <v>69</v>
      </c>
      <c r="F1581" s="33" t="s">
        <v>1222</v>
      </c>
      <c r="G1581" s="33" t="s">
        <v>1018</v>
      </c>
      <c r="H1581" s="33" t="s">
        <v>1396</v>
      </c>
      <c r="I1581" s="33" t="s">
        <v>1397</v>
      </c>
      <c r="J1581" s="33" t="s">
        <v>1398</v>
      </c>
      <c r="L1581" s="34" t="s">
        <v>1484</v>
      </c>
      <c r="M1581" s="33" t="s">
        <v>877</v>
      </c>
      <c r="N1581" s="33">
        <v>26</v>
      </c>
      <c r="O1581" s="35">
        <v>0.16450000000000001</v>
      </c>
      <c r="P1581" s="34" t="s">
        <v>1148</v>
      </c>
    </row>
    <row r="1582" spans="1:16" s="33" customFormat="1">
      <c r="A1582" s="32">
        <v>38581</v>
      </c>
      <c r="B1582" s="33" t="s">
        <v>1228</v>
      </c>
      <c r="C1582" s="33" t="s">
        <v>1232</v>
      </c>
      <c r="D1582" s="34">
        <v>5</v>
      </c>
      <c r="E1582" s="37">
        <v>70</v>
      </c>
      <c r="F1582" s="33" t="s">
        <v>1217</v>
      </c>
      <c r="G1582" s="33" t="s">
        <v>1018</v>
      </c>
      <c r="H1582" s="33" t="s">
        <v>1396</v>
      </c>
      <c r="I1582" s="33" t="s">
        <v>1397</v>
      </c>
      <c r="J1582" s="33" t="s">
        <v>1398</v>
      </c>
      <c r="L1582" s="34" t="s">
        <v>1484</v>
      </c>
      <c r="M1582" s="33" t="s">
        <v>877</v>
      </c>
      <c r="N1582" s="33">
        <v>2</v>
      </c>
      <c r="O1582" s="35">
        <v>7.1999999999999998E-3</v>
      </c>
      <c r="P1582" s="34" t="s">
        <v>1148</v>
      </c>
    </row>
    <row r="1583" spans="1:16" s="33" customFormat="1">
      <c r="A1583" s="32">
        <v>38581</v>
      </c>
      <c r="B1583" s="33" t="s">
        <v>1228</v>
      </c>
      <c r="C1583" s="33" t="s">
        <v>1232</v>
      </c>
      <c r="D1583" s="34">
        <v>6</v>
      </c>
      <c r="E1583" s="37">
        <v>71</v>
      </c>
      <c r="F1583" s="33" t="s">
        <v>1220</v>
      </c>
      <c r="G1583" s="33" t="s">
        <v>1018</v>
      </c>
      <c r="H1583" s="33" t="s">
        <v>1396</v>
      </c>
      <c r="I1583" s="33" t="s">
        <v>1397</v>
      </c>
      <c r="J1583" s="33" t="s">
        <v>1398</v>
      </c>
      <c r="L1583" s="34" t="s">
        <v>1484</v>
      </c>
      <c r="M1583" s="33" t="s">
        <v>877</v>
      </c>
      <c r="N1583" s="33">
        <v>3</v>
      </c>
      <c r="O1583" s="35">
        <v>1.2999999999999999E-2</v>
      </c>
      <c r="P1583" s="34" t="s">
        <v>1148</v>
      </c>
    </row>
    <row r="1584" spans="1:16" s="33" customFormat="1">
      <c r="A1584" s="32">
        <v>38583</v>
      </c>
      <c r="B1584" s="33" t="s">
        <v>1228</v>
      </c>
      <c r="C1584" s="33" t="s">
        <v>1232</v>
      </c>
      <c r="D1584" s="34">
        <v>11</v>
      </c>
      <c r="E1584" s="37">
        <v>76</v>
      </c>
      <c r="F1584" s="33" t="s">
        <v>1233</v>
      </c>
      <c r="G1584" s="33" t="s">
        <v>1018</v>
      </c>
      <c r="H1584" s="33" t="s">
        <v>1396</v>
      </c>
      <c r="I1584" s="33" t="s">
        <v>1397</v>
      </c>
      <c r="J1584" s="33" t="s">
        <v>1398</v>
      </c>
      <c r="L1584" s="34" t="s">
        <v>1484</v>
      </c>
      <c r="M1584" s="33" t="s">
        <v>877</v>
      </c>
      <c r="N1584" s="33">
        <v>7</v>
      </c>
      <c r="O1584" s="35">
        <v>4.9799999999999997E-2</v>
      </c>
      <c r="P1584" s="34" t="s">
        <v>1148</v>
      </c>
    </row>
    <row r="1585" spans="1:18" s="33" customFormat="1">
      <c r="A1585" s="32">
        <v>38583</v>
      </c>
      <c r="B1585" s="33" t="s">
        <v>1228</v>
      </c>
      <c r="C1585" s="33" t="s">
        <v>1232</v>
      </c>
      <c r="D1585" s="34">
        <v>12</v>
      </c>
      <c r="E1585" s="37">
        <v>77</v>
      </c>
      <c r="F1585" s="33" t="s">
        <v>1234</v>
      </c>
      <c r="G1585" s="33" t="s">
        <v>1018</v>
      </c>
      <c r="H1585" s="33" t="s">
        <v>1396</v>
      </c>
      <c r="I1585" s="33" t="s">
        <v>1397</v>
      </c>
      <c r="J1585" s="33" t="s">
        <v>1398</v>
      </c>
      <c r="L1585" s="34" t="s">
        <v>1484</v>
      </c>
      <c r="M1585" s="33" t="s">
        <v>877</v>
      </c>
      <c r="N1585" s="33">
        <v>1</v>
      </c>
      <c r="O1585" s="35" t="s">
        <v>887</v>
      </c>
      <c r="P1585" s="34" t="s">
        <v>1148</v>
      </c>
    </row>
    <row r="1586" spans="1:18" s="33" customFormat="1">
      <c r="A1586" s="32">
        <v>38583</v>
      </c>
      <c r="B1586" s="33" t="s">
        <v>1228</v>
      </c>
      <c r="C1586" s="33" t="s">
        <v>1232</v>
      </c>
      <c r="D1586" s="34">
        <v>13</v>
      </c>
      <c r="E1586" s="37">
        <v>78</v>
      </c>
      <c r="F1586" s="33" t="s">
        <v>1235</v>
      </c>
      <c r="G1586" s="33" t="s">
        <v>1018</v>
      </c>
      <c r="H1586" s="33" t="s">
        <v>1396</v>
      </c>
      <c r="I1586" s="33" t="s">
        <v>1397</v>
      </c>
      <c r="J1586" s="33" t="s">
        <v>1398</v>
      </c>
      <c r="L1586" s="34" t="s">
        <v>1484</v>
      </c>
      <c r="M1586" s="33" t="s">
        <v>877</v>
      </c>
      <c r="N1586" s="33">
        <v>42</v>
      </c>
      <c r="O1586" s="35">
        <v>0.20250000000000001</v>
      </c>
      <c r="P1586" s="34" t="s">
        <v>1148</v>
      </c>
    </row>
    <row r="1587" spans="1:18" s="33" customFormat="1">
      <c r="A1587" s="32">
        <v>38535</v>
      </c>
      <c r="B1587" s="33" t="s">
        <v>1224</v>
      </c>
      <c r="C1587" s="33" t="s">
        <v>1225</v>
      </c>
      <c r="D1587" s="34">
        <v>1</v>
      </c>
      <c r="E1587" s="37">
        <v>1</v>
      </c>
      <c r="F1587" s="33" t="s">
        <v>888</v>
      </c>
      <c r="G1587" s="33" t="s">
        <v>1034</v>
      </c>
      <c r="H1587" s="33" t="s">
        <v>1429</v>
      </c>
      <c r="I1587" s="33" t="s">
        <v>1430</v>
      </c>
      <c r="J1587" s="33" t="s">
        <v>1431</v>
      </c>
      <c r="L1587" s="34" t="s">
        <v>1484</v>
      </c>
      <c r="M1587" s="33" t="s">
        <v>877</v>
      </c>
      <c r="N1587" s="33">
        <v>8</v>
      </c>
      <c r="O1587" s="35">
        <v>2.07E-2</v>
      </c>
      <c r="P1587" s="34" t="s">
        <v>1148</v>
      </c>
    </row>
    <row r="1588" spans="1:18" s="33" customFormat="1">
      <c r="A1588" s="32">
        <v>38535</v>
      </c>
      <c r="B1588" s="33" t="s">
        <v>1224</v>
      </c>
      <c r="C1588" s="33" t="s">
        <v>1225</v>
      </c>
      <c r="D1588" s="34">
        <v>2</v>
      </c>
      <c r="E1588" s="37">
        <v>2</v>
      </c>
      <c r="F1588" s="33" t="s">
        <v>1074</v>
      </c>
      <c r="G1588" s="33" t="s">
        <v>1034</v>
      </c>
      <c r="H1588" s="33" t="s">
        <v>1429</v>
      </c>
      <c r="I1588" s="33" t="s">
        <v>1430</v>
      </c>
      <c r="J1588" s="33" t="s">
        <v>1431</v>
      </c>
      <c r="L1588" s="34" t="s">
        <v>1484</v>
      </c>
      <c r="M1588" s="33" t="s">
        <v>877</v>
      </c>
      <c r="N1588" s="33">
        <v>4</v>
      </c>
      <c r="O1588" s="35">
        <v>4.0000000000000001E-3</v>
      </c>
      <c r="P1588" s="34" t="s">
        <v>1148</v>
      </c>
    </row>
    <row r="1589" spans="1:18" s="33" customFormat="1">
      <c r="A1589" s="32">
        <v>38535</v>
      </c>
      <c r="B1589" s="33" t="s">
        <v>1224</v>
      </c>
      <c r="C1589" s="33" t="s">
        <v>1225</v>
      </c>
      <c r="D1589" s="34">
        <v>3</v>
      </c>
      <c r="E1589" s="37">
        <v>3</v>
      </c>
      <c r="F1589" s="33" t="s">
        <v>1073</v>
      </c>
      <c r="G1589" s="33" t="s">
        <v>1034</v>
      </c>
      <c r="H1589" s="33" t="s">
        <v>1429</v>
      </c>
      <c r="I1589" s="33" t="s">
        <v>1430</v>
      </c>
      <c r="J1589" s="33" t="s">
        <v>1431</v>
      </c>
      <c r="L1589" s="34" t="s">
        <v>1484</v>
      </c>
      <c r="M1589" s="33" t="s">
        <v>877</v>
      </c>
      <c r="N1589" s="33">
        <v>1</v>
      </c>
      <c r="O1589" s="35">
        <v>1E-4</v>
      </c>
      <c r="P1589" s="34" t="s">
        <v>1148</v>
      </c>
    </row>
    <row r="1590" spans="1:18" s="33" customFormat="1">
      <c r="A1590" s="32">
        <v>38535</v>
      </c>
      <c r="B1590" s="33" t="s">
        <v>1224</v>
      </c>
      <c r="C1590" s="33" t="s">
        <v>1225</v>
      </c>
      <c r="D1590" s="34">
        <v>4</v>
      </c>
      <c r="E1590" s="37">
        <v>4</v>
      </c>
      <c r="F1590" s="33" t="s">
        <v>845</v>
      </c>
      <c r="G1590" s="33" t="s">
        <v>1034</v>
      </c>
      <c r="H1590" s="33" t="s">
        <v>1429</v>
      </c>
      <c r="I1590" s="33" t="s">
        <v>1430</v>
      </c>
      <c r="J1590" s="33" t="s">
        <v>1431</v>
      </c>
      <c r="L1590" s="34" t="s">
        <v>1484</v>
      </c>
      <c r="M1590" s="33" t="s">
        <v>877</v>
      </c>
      <c r="N1590" s="33">
        <v>5</v>
      </c>
      <c r="O1590" s="35">
        <v>1.0500000000000001E-2</v>
      </c>
      <c r="P1590" s="34" t="s">
        <v>1148</v>
      </c>
    </row>
    <row r="1591" spans="1:18" s="33" customFormat="1">
      <c r="A1591" s="32">
        <v>38535</v>
      </c>
      <c r="B1591" s="33" t="s">
        <v>1224</v>
      </c>
      <c r="C1591" s="33" t="s">
        <v>1225</v>
      </c>
      <c r="D1591" s="34">
        <v>5</v>
      </c>
      <c r="E1591" s="37">
        <v>5</v>
      </c>
      <c r="F1591" s="33" t="s">
        <v>1089</v>
      </c>
      <c r="G1591" s="33" t="s">
        <v>1034</v>
      </c>
      <c r="H1591" s="33" t="s">
        <v>1429</v>
      </c>
      <c r="I1591" s="33" t="s">
        <v>1430</v>
      </c>
      <c r="J1591" s="33" t="s">
        <v>1431</v>
      </c>
      <c r="L1591" s="34" t="s">
        <v>1484</v>
      </c>
      <c r="M1591" s="33" t="s">
        <v>877</v>
      </c>
      <c r="N1591" s="33">
        <v>5</v>
      </c>
      <c r="O1591" s="35">
        <v>6.0000000000000001E-3</v>
      </c>
      <c r="P1591" s="34" t="s">
        <v>1148</v>
      </c>
    </row>
    <row r="1592" spans="1:18" s="33" customFormat="1">
      <c r="A1592" s="32">
        <v>38535</v>
      </c>
      <c r="B1592" s="33" t="s">
        <v>1224</v>
      </c>
      <c r="C1592" s="33" t="s">
        <v>1225</v>
      </c>
      <c r="D1592" s="34">
        <v>6</v>
      </c>
      <c r="E1592" s="37">
        <v>6</v>
      </c>
      <c r="F1592" s="33" t="s">
        <v>1091</v>
      </c>
      <c r="G1592" s="33" t="s">
        <v>1034</v>
      </c>
      <c r="H1592" s="33" t="s">
        <v>1429</v>
      </c>
      <c r="I1592" s="33" t="s">
        <v>1430</v>
      </c>
      <c r="J1592" s="33" t="s">
        <v>1431</v>
      </c>
      <c r="L1592" s="34" t="s">
        <v>1484</v>
      </c>
      <c r="M1592" s="33" t="s">
        <v>877</v>
      </c>
      <c r="N1592" s="33">
        <v>3</v>
      </c>
      <c r="O1592" s="35">
        <v>2.3E-3</v>
      </c>
      <c r="P1592" s="34" t="s">
        <v>1148</v>
      </c>
    </row>
    <row r="1593" spans="1:18" s="33" customFormat="1">
      <c r="A1593" s="32">
        <v>38532</v>
      </c>
      <c r="B1593" s="33" t="s">
        <v>1224</v>
      </c>
      <c r="C1593" s="33" t="s">
        <v>1226</v>
      </c>
      <c r="D1593" s="34">
        <v>1</v>
      </c>
      <c r="E1593" s="37">
        <v>13</v>
      </c>
      <c r="F1593" s="33" t="s">
        <v>888</v>
      </c>
      <c r="G1593" s="33" t="s">
        <v>1101</v>
      </c>
      <c r="H1593" s="33" t="s">
        <v>1429</v>
      </c>
      <c r="I1593" s="33" t="s">
        <v>1430</v>
      </c>
      <c r="J1593" s="33" t="s">
        <v>1431</v>
      </c>
      <c r="L1593" s="34" t="s">
        <v>1484</v>
      </c>
      <c r="M1593" s="33" t="s">
        <v>877</v>
      </c>
      <c r="N1593" s="33">
        <v>1</v>
      </c>
      <c r="O1593" s="35">
        <v>4.0000000000000002E-4</v>
      </c>
      <c r="P1593" s="34" t="s">
        <v>1148</v>
      </c>
    </row>
    <row r="1594" spans="1:18" s="33" customFormat="1">
      <c r="A1594" s="32">
        <v>38532</v>
      </c>
      <c r="B1594" s="33" t="s">
        <v>1224</v>
      </c>
      <c r="C1594" s="33" t="s">
        <v>1226</v>
      </c>
      <c r="D1594" s="34">
        <v>1</v>
      </c>
      <c r="E1594" s="37">
        <v>13</v>
      </c>
      <c r="F1594" s="33" t="s">
        <v>888</v>
      </c>
      <c r="G1594" s="33" t="s">
        <v>1034</v>
      </c>
      <c r="H1594" s="33" t="s">
        <v>1429</v>
      </c>
      <c r="I1594" s="33" t="s">
        <v>1430</v>
      </c>
      <c r="J1594" s="33" t="s">
        <v>1431</v>
      </c>
      <c r="L1594" s="34" t="s">
        <v>1484</v>
      </c>
      <c r="M1594" s="33" t="s">
        <v>877</v>
      </c>
      <c r="N1594" s="33">
        <v>3</v>
      </c>
      <c r="O1594" s="35">
        <v>2.0999999999999999E-3</v>
      </c>
      <c r="P1594" s="34" t="s">
        <v>1148</v>
      </c>
      <c r="Q1594" s="33">
        <f>SUM(N1593:N1594)</f>
        <v>4</v>
      </c>
      <c r="R1594" s="35">
        <f>SUM(O1593:O1594)</f>
        <v>2.5000000000000001E-3</v>
      </c>
    </row>
    <row r="1595" spans="1:18" s="33" customFormat="1">
      <c r="A1595" s="32">
        <v>38532</v>
      </c>
      <c r="B1595" s="33" t="s">
        <v>1224</v>
      </c>
      <c r="C1595" s="33" t="s">
        <v>1226</v>
      </c>
      <c r="D1595" s="34">
        <v>2</v>
      </c>
      <c r="E1595" s="37">
        <v>14</v>
      </c>
      <c r="F1595" s="33" t="s">
        <v>1074</v>
      </c>
      <c r="G1595" s="33" t="s">
        <v>1034</v>
      </c>
      <c r="H1595" s="33" t="s">
        <v>1429</v>
      </c>
      <c r="I1595" s="33" t="s">
        <v>1430</v>
      </c>
      <c r="J1595" s="33" t="s">
        <v>1431</v>
      </c>
      <c r="L1595" s="34" t="s">
        <v>1484</v>
      </c>
      <c r="M1595" s="33" t="s">
        <v>877</v>
      </c>
      <c r="N1595" s="33">
        <v>5</v>
      </c>
      <c r="O1595" s="35">
        <v>5.3E-3</v>
      </c>
      <c r="P1595" s="34" t="s">
        <v>1148</v>
      </c>
    </row>
    <row r="1596" spans="1:18" s="33" customFormat="1">
      <c r="A1596" s="32">
        <v>38533</v>
      </c>
      <c r="B1596" s="33" t="s">
        <v>1224</v>
      </c>
      <c r="C1596" s="33" t="s">
        <v>1226</v>
      </c>
      <c r="D1596" s="34">
        <v>4</v>
      </c>
      <c r="E1596" s="37">
        <v>16</v>
      </c>
      <c r="F1596" s="33" t="s">
        <v>845</v>
      </c>
      <c r="G1596" s="33" t="s">
        <v>1034</v>
      </c>
      <c r="H1596" s="33" t="s">
        <v>1429</v>
      </c>
      <c r="I1596" s="33" t="s">
        <v>1430</v>
      </c>
      <c r="J1596" s="33" t="s">
        <v>1431</v>
      </c>
      <c r="L1596" s="34" t="s">
        <v>1484</v>
      </c>
      <c r="M1596" s="33" t="s">
        <v>877</v>
      </c>
      <c r="N1596" s="33">
        <v>2</v>
      </c>
      <c r="O1596" s="35">
        <v>1.8E-3</v>
      </c>
      <c r="P1596" s="34" t="s">
        <v>1148</v>
      </c>
    </row>
    <row r="1597" spans="1:18" s="33" customFormat="1">
      <c r="A1597" s="32">
        <v>38533</v>
      </c>
      <c r="B1597" s="33" t="s">
        <v>1224</v>
      </c>
      <c r="C1597" s="33" t="s">
        <v>1226</v>
      </c>
      <c r="D1597" s="34">
        <v>5</v>
      </c>
      <c r="E1597" s="37">
        <v>17</v>
      </c>
      <c r="F1597" s="33" t="s">
        <v>1089</v>
      </c>
      <c r="G1597" s="33" t="s">
        <v>1034</v>
      </c>
      <c r="H1597" s="33" t="s">
        <v>1429</v>
      </c>
      <c r="I1597" s="33" t="s">
        <v>1430</v>
      </c>
      <c r="J1597" s="33" t="s">
        <v>1431</v>
      </c>
      <c r="L1597" s="34" t="s">
        <v>1484</v>
      </c>
      <c r="M1597" s="33" t="s">
        <v>877</v>
      </c>
      <c r="N1597" s="33">
        <v>1</v>
      </c>
      <c r="O1597" s="35">
        <v>3.8999999999999998E-3</v>
      </c>
      <c r="P1597" s="34" t="s">
        <v>1148</v>
      </c>
    </row>
    <row r="1598" spans="1:18" s="33" customFormat="1">
      <c r="A1598" s="32">
        <v>38534</v>
      </c>
      <c r="B1598" s="33" t="s">
        <v>1224</v>
      </c>
      <c r="C1598" s="33" t="s">
        <v>1227</v>
      </c>
      <c r="D1598" s="34">
        <v>1</v>
      </c>
      <c r="E1598" s="37">
        <v>31</v>
      </c>
      <c r="F1598" s="33" t="s">
        <v>888</v>
      </c>
      <c r="G1598" s="33" t="s">
        <v>1034</v>
      </c>
      <c r="H1598" s="33" t="s">
        <v>1429</v>
      </c>
      <c r="I1598" s="33" t="s">
        <v>1430</v>
      </c>
      <c r="J1598" s="33" t="s">
        <v>1431</v>
      </c>
      <c r="L1598" s="34" t="s">
        <v>1484</v>
      </c>
      <c r="M1598" s="33" t="s">
        <v>877</v>
      </c>
      <c r="N1598" s="33">
        <v>1</v>
      </c>
      <c r="O1598" s="35">
        <v>5.3E-3</v>
      </c>
      <c r="P1598" s="34" t="s">
        <v>1148</v>
      </c>
    </row>
    <row r="1599" spans="1:18" s="33" customFormat="1">
      <c r="A1599" s="32">
        <v>38534</v>
      </c>
      <c r="B1599" s="33" t="s">
        <v>1224</v>
      </c>
      <c r="C1599" s="33" t="s">
        <v>1227</v>
      </c>
      <c r="D1599" s="34">
        <v>2</v>
      </c>
      <c r="E1599" s="37">
        <v>32</v>
      </c>
      <c r="F1599" s="33" t="s">
        <v>1074</v>
      </c>
      <c r="G1599" s="33" t="s">
        <v>1034</v>
      </c>
      <c r="H1599" s="33" t="s">
        <v>1429</v>
      </c>
      <c r="I1599" s="33" t="s">
        <v>1430</v>
      </c>
      <c r="J1599" s="33" t="s">
        <v>1431</v>
      </c>
      <c r="L1599" s="34" t="s">
        <v>1484</v>
      </c>
      <c r="M1599" s="33" t="s">
        <v>877</v>
      </c>
      <c r="N1599" s="33">
        <v>1</v>
      </c>
      <c r="O1599" s="35">
        <v>2.5999999999999999E-3</v>
      </c>
      <c r="P1599" s="34" t="s">
        <v>1148</v>
      </c>
    </row>
    <row r="1600" spans="1:18" s="33" customFormat="1">
      <c r="A1600" s="32">
        <v>38534</v>
      </c>
      <c r="B1600" s="33" t="s">
        <v>1224</v>
      </c>
      <c r="C1600" s="33" t="s">
        <v>1227</v>
      </c>
      <c r="D1600" s="34">
        <v>9</v>
      </c>
      <c r="E1600" s="37">
        <v>39</v>
      </c>
      <c r="F1600" s="33" t="s">
        <v>1134</v>
      </c>
      <c r="G1600" s="33" t="s">
        <v>1034</v>
      </c>
      <c r="H1600" s="33" t="s">
        <v>1429</v>
      </c>
      <c r="I1600" s="33" t="s">
        <v>1430</v>
      </c>
      <c r="J1600" s="33" t="s">
        <v>1431</v>
      </c>
      <c r="L1600" s="34" t="s">
        <v>1484</v>
      </c>
      <c r="M1600" s="33" t="s">
        <v>877</v>
      </c>
      <c r="N1600" s="33">
        <v>2</v>
      </c>
      <c r="O1600" s="35">
        <v>5.7999999999999996E-3</v>
      </c>
      <c r="P1600" s="34" t="s">
        <v>1148</v>
      </c>
    </row>
    <row r="1601" spans="1:16" s="33" customFormat="1">
      <c r="A1601" s="32">
        <v>38534</v>
      </c>
      <c r="B1601" s="33" t="s">
        <v>1224</v>
      </c>
      <c r="C1601" s="33" t="s">
        <v>1227</v>
      </c>
      <c r="D1601" s="34">
        <v>10</v>
      </c>
      <c r="E1601" s="37">
        <v>40</v>
      </c>
      <c r="F1601" s="33" t="s">
        <v>1138</v>
      </c>
      <c r="G1601" s="33" t="s">
        <v>1136</v>
      </c>
      <c r="H1601" s="33" t="s">
        <v>1429</v>
      </c>
      <c r="I1601" s="33" t="s">
        <v>1430</v>
      </c>
      <c r="J1601" s="33" t="s">
        <v>1431</v>
      </c>
      <c r="L1601" s="34" t="s">
        <v>1484</v>
      </c>
      <c r="M1601" s="33" t="s">
        <v>877</v>
      </c>
      <c r="N1601" s="33">
        <v>1</v>
      </c>
      <c r="O1601" s="35">
        <v>0</v>
      </c>
      <c r="P1601" s="34" t="s">
        <v>1148</v>
      </c>
    </row>
    <row r="1602" spans="1:16" s="33" customFormat="1">
      <c r="A1602" s="32">
        <v>38534</v>
      </c>
      <c r="B1602" s="33" t="s">
        <v>1224</v>
      </c>
      <c r="C1602" s="33" t="s">
        <v>1227</v>
      </c>
      <c r="D1602" s="34">
        <v>10</v>
      </c>
      <c r="E1602" s="37">
        <v>40</v>
      </c>
      <c r="F1602" s="33" t="s">
        <v>1138</v>
      </c>
      <c r="G1602" s="33" t="s">
        <v>1034</v>
      </c>
      <c r="H1602" s="33" t="s">
        <v>1429</v>
      </c>
      <c r="I1602" s="33" t="s">
        <v>1430</v>
      </c>
      <c r="J1602" s="33" t="s">
        <v>1431</v>
      </c>
      <c r="L1602" s="34" t="s">
        <v>1484</v>
      </c>
      <c r="M1602" s="33" t="s">
        <v>877</v>
      </c>
      <c r="N1602" s="33">
        <v>6</v>
      </c>
      <c r="O1602" s="35">
        <v>0</v>
      </c>
      <c r="P1602" s="34" t="s">
        <v>1148</v>
      </c>
    </row>
    <row r="1603" spans="1:16" s="33" customFormat="1">
      <c r="A1603" s="32">
        <v>38534</v>
      </c>
      <c r="B1603" s="33" t="s">
        <v>1224</v>
      </c>
      <c r="C1603" s="33" t="s">
        <v>1227</v>
      </c>
      <c r="D1603" s="34">
        <v>12</v>
      </c>
      <c r="E1603" s="37">
        <v>42</v>
      </c>
      <c r="F1603" s="33" t="s">
        <v>951</v>
      </c>
      <c r="G1603" s="33" t="s">
        <v>1034</v>
      </c>
      <c r="H1603" s="33" t="s">
        <v>1429</v>
      </c>
      <c r="I1603" s="33" t="s">
        <v>1430</v>
      </c>
      <c r="J1603" s="33" t="s">
        <v>1431</v>
      </c>
      <c r="L1603" s="34" t="s">
        <v>1484</v>
      </c>
      <c r="M1603" s="33" t="s">
        <v>877</v>
      </c>
      <c r="N1603" s="33">
        <v>1</v>
      </c>
      <c r="O1603" s="35">
        <v>1E-4</v>
      </c>
      <c r="P1603" s="34" t="s">
        <v>1148</v>
      </c>
    </row>
    <row r="1604" spans="1:16" s="33" customFormat="1">
      <c r="A1604" s="32">
        <v>38534</v>
      </c>
      <c r="B1604" s="33" t="s">
        <v>1224</v>
      </c>
      <c r="C1604" s="33" t="s">
        <v>1227</v>
      </c>
      <c r="D1604" s="34">
        <v>13</v>
      </c>
      <c r="E1604" s="37">
        <v>43</v>
      </c>
      <c r="F1604" s="33" t="s">
        <v>954</v>
      </c>
      <c r="G1604" s="33" t="s">
        <v>1034</v>
      </c>
      <c r="H1604" s="33" t="s">
        <v>1429</v>
      </c>
      <c r="I1604" s="33" t="s">
        <v>1430</v>
      </c>
      <c r="J1604" s="33" t="s">
        <v>1431</v>
      </c>
      <c r="L1604" s="34" t="s">
        <v>1484</v>
      </c>
      <c r="M1604" s="33" t="s">
        <v>877</v>
      </c>
      <c r="N1604" s="33">
        <v>1</v>
      </c>
      <c r="O1604" s="35">
        <v>1E-3</v>
      </c>
      <c r="P1604" s="34" t="s">
        <v>1148</v>
      </c>
    </row>
    <row r="1605" spans="1:16" s="33" customFormat="1">
      <c r="A1605" s="32">
        <v>38583</v>
      </c>
      <c r="B1605" s="33" t="s">
        <v>1228</v>
      </c>
      <c r="C1605" s="33" t="s">
        <v>1229</v>
      </c>
      <c r="D1605" s="34">
        <v>2</v>
      </c>
      <c r="E1605" s="37">
        <v>47</v>
      </c>
      <c r="F1605" s="33" t="s">
        <v>1230</v>
      </c>
      <c r="G1605" s="33" t="s">
        <v>1034</v>
      </c>
      <c r="H1605" s="33" t="s">
        <v>1429</v>
      </c>
      <c r="I1605" s="33" t="s">
        <v>1430</v>
      </c>
      <c r="J1605" s="33" t="s">
        <v>1431</v>
      </c>
      <c r="L1605" s="34" t="s">
        <v>1484</v>
      </c>
      <c r="M1605" s="33" t="s">
        <v>877</v>
      </c>
      <c r="N1605" s="33">
        <v>16</v>
      </c>
      <c r="O1605" s="35">
        <v>0.10730000000000001</v>
      </c>
      <c r="P1605" s="34" t="s">
        <v>1148</v>
      </c>
    </row>
    <row r="1606" spans="1:16" s="33" customFormat="1">
      <c r="A1606" s="32">
        <v>38585</v>
      </c>
      <c r="B1606" s="33" t="s">
        <v>1228</v>
      </c>
      <c r="C1606" s="33" t="s">
        <v>1229</v>
      </c>
      <c r="D1606" s="34">
        <v>5</v>
      </c>
      <c r="E1606" s="37">
        <v>50</v>
      </c>
      <c r="F1606" s="33" t="s">
        <v>1200</v>
      </c>
      <c r="G1606" s="33" t="s">
        <v>1034</v>
      </c>
      <c r="H1606" s="33" t="s">
        <v>1429</v>
      </c>
      <c r="I1606" s="33" t="s">
        <v>1430</v>
      </c>
      <c r="J1606" s="33" t="s">
        <v>1431</v>
      </c>
      <c r="L1606" s="34" t="s">
        <v>1484</v>
      </c>
      <c r="M1606" s="33" t="s">
        <v>877</v>
      </c>
      <c r="N1606" s="33">
        <v>78</v>
      </c>
      <c r="O1606" s="35">
        <v>1.1165</v>
      </c>
      <c r="P1606" s="34" t="s">
        <v>1148</v>
      </c>
    </row>
    <row r="1607" spans="1:16" s="33" customFormat="1">
      <c r="A1607" s="32">
        <v>38585</v>
      </c>
      <c r="B1607" s="33" t="s">
        <v>1228</v>
      </c>
      <c r="C1607" s="33" t="s">
        <v>1229</v>
      </c>
      <c r="D1607" s="34">
        <v>6</v>
      </c>
      <c r="E1607" s="37">
        <v>51</v>
      </c>
      <c r="F1607" s="33" t="s">
        <v>1194</v>
      </c>
      <c r="G1607" s="33" t="s">
        <v>1034</v>
      </c>
      <c r="H1607" s="33" t="s">
        <v>1429</v>
      </c>
      <c r="I1607" s="33" t="s">
        <v>1430</v>
      </c>
      <c r="J1607" s="33" t="s">
        <v>1431</v>
      </c>
      <c r="L1607" s="34" t="s">
        <v>1484</v>
      </c>
      <c r="M1607" s="33" t="s">
        <v>877</v>
      </c>
      <c r="N1607" s="33">
        <v>32</v>
      </c>
      <c r="O1607" s="35">
        <v>0.1987000000000001</v>
      </c>
      <c r="P1607" s="34" t="s">
        <v>1148</v>
      </c>
    </row>
    <row r="1608" spans="1:16" s="33" customFormat="1">
      <c r="A1608" s="32">
        <v>38585</v>
      </c>
      <c r="B1608" s="33" t="s">
        <v>1228</v>
      </c>
      <c r="C1608" s="33" t="s">
        <v>1229</v>
      </c>
      <c r="D1608" s="34">
        <v>7</v>
      </c>
      <c r="E1608" s="37">
        <v>52</v>
      </c>
      <c r="F1608" s="33" t="s">
        <v>1198</v>
      </c>
      <c r="G1608" s="33" t="s">
        <v>1034</v>
      </c>
      <c r="H1608" s="33" t="s">
        <v>1429</v>
      </c>
      <c r="I1608" s="33" t="s">
        <v>1430</v>
      </c>
      <c r="J1608" s="33" t="s">
        <v>1431</v>
      </c>
      <c r="L1608" s="34" t="s">
        <v>1484</v>
      </c>
      <c r="M1608" s="33" t="s">
        <v>877</v>
      </c>
      <c r="N1608" s="33">
        <v>14</v>
      </c>
      <c r="O1608" s="35">
        <v>0.2206999999999999</v>
      </c>
      <c r="P1608" s="34" t="s">
        <v>1148</v>
      </c>
    </row>
    <row r="1609" spans="1:16" s="33" customFormat="1">
      <c r="A1609" s="32">
        <v>38585</v>
      </c>
      <c r="B1609" s="33" t="s">
        <v>1228</v>
      </c>
      <c r="C1609" s="33" t="s">
        <v>1229</v>
      </c>
      <c r="D1609" s="34">
        <v>8</v>
      </c>
      <c r="E1609" s="37">
        <v>53</v>
      </c>
      <c r="F1609" s="33" t="s">
        <v>1202</v>
      </c>
      <c r="G1609" s="33" t="s">
        <v>1034</v>
      </c>
      <c r="H1609" s="33" t="s">
        <v>1429</v>
      </c>
      <c r="I1609" s="33" t="s">
        <v>1430</v>
      </c>
      <c r="J1609" s="33" t="s">
        <v>1431</v>
      </c>
      <c r="L1609" s="34" t="s">
        <v>1484</v>
      </c>
      <c r="M1609" s="33" t="s">
        <v>877</v>
      </c>
      <c r="N1609" s="33">
        <v>13</v>
      </c>
      <c r="O1609" s="35">
        <v>0.23859999999999992</v>
      </c>
      <c r="P1609" s="34" t="s">
        <v>1148</v>
      </c>
    </row>
    <row r="1610" spans="1:16" s="33" customFormat="1">
      <c r="A1610" s="32">
        <v>38585</v>
      </c>
      <c r="B1610" s="33" t="s">
        <v>1228</v>
      </c>
      <c r="C1610" s="33" t="s">
        <v>1229</v>
      </c>
      <c r="D1610" s="34">
        <v>9</v>
      </c>
      <c r="E1610" s="37">
        <v>54</v>
      </c>
      <c r="F1610" s="33" t="s">
        <v>1207</v>
      </c>
      <c r="G1610" s="33" t="s">
        <v>1034</v>
      </c>
      <c r="H1610" s="33" t="s">
        <v>1429</v>
      </c>
      <c r="I1610" s="33" t="s">
        <v>1430</v>
      </c>
      <c r="J1610" s="33" t="s">
        <v>1431</v>
      </c>
      <c r="L1610" s="34" t="s">
        <v>1484</v>
      </c>
      <c r="M1610" s="33" t="s">
        <v>877</v>
      </c>
      <c r="N1610" s="33">
        <v>23</v>
      </c>
      <c r="O1610" s="35">
        <v>0.30840000000000001</v>
      </c>
      <c r="P1610" s="34" t="s">
        <v>1148</v>
      </c>
    </row>
    <row r="1611" spans="1:16" s="33" customFormat="1">
      <c r="A1611" s="32">
        <v>38584</v>
      </c>
      <c r="B1611" s="33" t="s">
        <v>1228</v>
      </c>
      <c r="C1611" s="33" t="s">
        <v>1231</v>
      </c>
      <c r="D1611" s="34">
        <v>1</v>
      </c>
      <c r="E1611" s="37">
        <v>55</v>
      </c>
      <c r="F1611" s="33" t="s">
        <v>976</v>
      </c>
      <c r="G1611" s="33" t="s">
        <v>1611</v>
      </c>
      <c r="H1611" s="33" t="s">
        <v>1429</v>
      </c>
      <c r="I1611" s="33" t="s">
        <v>1430</v>
      </c>
      <c r="J1611" s="33" t="s">
        <v>1431</v>
      </c>
      <c r="L1611" s="34" t="s">
        <v>1484</v>
      </c>
      <c r="M1611" s="33" t="s">
        <v>877</v>
      </c>
      <c r="N1611" s="33">
        <v>12</v>
      </c>
      <c r="O1611" s="35">
        <v>9.1899999999999996E-2</v>
      </c>
      <c r="P1611" s="34" t="s">
        <v>1148</v>
      </c>
    </row>
    <row r="1612" spans="1:16" s="33" customFormat="1">
      <c r="A1612" s="32">
        <v>38584</v>
      </c>
      <c r="B1612" s="33" t="s">
        <v>1228</v>
      </c>
      <c r="C1612" s="33" t="s">
        <v>1231</v>
      </c>
      <c r="D1612" s="34">
        <v>2</v>
      </c>
      <c r="E1612" s="37">
        <v>56</v>
      </c>
      <c r="F1612" s="33" t="s">
        <v>1188</v>
      </c>
      <c r="G1612" s="33" t="s">
        <v>1034</v>
      </c>
      <c r="H1612" s="33" t="s">
        <v>1429</v>
      </c>
      <c r="I1612" s="33" t="s">
        <v>1430</v>
      </c>
      <c r="J1612" s="33" t="s">
        <v>1431</v>
      </c>
      <c r="L1612" s="34" t="s">
        <v>1484</v>
      </c>
      <c r="M1612" s="33" t="s">
        <v>877</v>
      </c>
      <c r="N1612" s="33">
        <v>8</v>
      </c>
      <c r="O1612" s="35">
        <v>6.1000000000000004E-3</v>
      </c>
      <c r="P1612" s="34" t="s">
        <v>1148</v>
      </c>
    </row>
    <row r="1613" spans="1:16" s="33" customFormat="1">
      <c r="A1613" s="32">
        <v>38584</v>
      </c>
      <c r="B1613" s="33" t="s">
        <v>1228</v>
      </c>
      <c r="C1613" s="33" t="s">
        <v>1231</v>
      </c>
      <c r="D1613" s="34">
        <v>3</v>
      </c>
      <c r="E1613" s="37">
        <v>57</v>
      </c>
      <c r="F1613" s="33" t="s">
        <v>1182</v>
      </c>
      <c r="G1613" s="33" t="s">
        <v>1034</v>
      </c>
      <c r="H1613" s="33" t="s">
        <v>1429</v>
      </c>
      <c r="I1613" s="33" t="s">
        <v>1430</v>
      </c>
      <c r="J1613" s="33" t="s">
        <v>1431</v>
      </c>
      <c r="L1613" s="34" t="s">
        <v>1484</v>
      </c>
      <c r="M1613" s="33" t="s">
        <v>877</v>
      </c>
      <c r="N1613" s="33">
        <v>4</v>
      </c>
      <c r="O1613" s="35">
        <v>0</v>
      </c>
      <c r="P1613" s="34" t="s">
        <v>1148</v>
      </c>
    </row>
    <row r="1614" spans="1:16" s="33" customFormat="1">
      <c r="A1614" s="32">
        <v>38584</v>
      </c>
      <c r="B1614" s="33" t="s">
        <v>1228</v>
      </c>
      <c r="C1614" s="33" t="s">
        <v>1231</v>
      </c>
      <c r="D1614" s="34">
        <v>4</v>
      </c>
      <c r="E1614" s="37">
        <v>58</v>
      </c>
      <c r="F1614" s="33" t="s">
        <v>1190</v>
      </c>
      <c r="G1614" s="33" t="s">
        <v>1034</v>
      </c>
      <c r="H1614" s="33" t="s">
        <v>1429</v>
      </c>
      <c r="I1614" s="33" t="s">
        <v>1430</v>
      </c>
      <c r="J1614" s="33" t="s">
        <v>1431</v>
      </c>
      <c r="L1614" s="34" t="s">
        <v>1484</v>
      </c>
      <c r="M1614" s="33" t="s">
        <v>877</v>
      </c>
      <c r="N1614" s="33">
        <v>3</v>
      </c>
      <c r="O1614" s="35">
        <v>3.2399999999999998E-2</v>
      </c>
      <c r="P1614" s="34" t="s">
        <v>1148</v>
      </c>
    </row>
    <row r="1615" spans="1:16" s="33" customFormat="1">
      <c r="A1615" s="32">
        <v>38584</v>
      </c>
      <c r="B1615" s="33" t="s">
        <v>1228</v>
      </c>
      <c r="C1615" s="33" t="s">
        <v>1231</v>
      </c>
      <c r="D1615" s="34">
        <v>6</v>
      </c>
      <c r="E1615" s="37">
        <v>60</v>
      </c>
      <c r="F1615" s="33" t="s">
        <v>979</v>
      </c>
      <c r="G1615" s="33" t="s">
        <v>1611</v>
      </c>
      <c r="H1615" s="33" t="s">
        <v>1429</v>
      </c>
      <c r="I1615" s="33" t="s">
        <v>1430</v>
      </c>
      <c r="J1615" s="33" t="s">
        <v>1431</v>
      </c>
      <c r="L1615" s="34" t="s">
        <v>1484</v>
      </c>
      <c r="M1615" s="33" t="s">
        <v>877</v>
      </c>
      <c r="N1615" s="33">
        <v>10</v>
      </c>
      <c r="O1615" s="35">
        <v>0.1182</v>
      </c>
      <c r="P1615" s="34" t="s">
        <v>1148</v>
      </c>
    </row>
    <row r="1616" spans="1:16" s="33" customFormat="1">
      <c r="A1616" s="32">
        <v>38586</v>
      </c>
      <c r="B1616" s="33" t="s">
        <v>1228</v>
      </c>
      <c r="C1616" s="33" t="s">
        <v>1231</v>
      </c>
      <c r="D1616" s="34">
        <v>9</v>
      </c>
      <c r="E1616" s="37">
        <v>63</v>
      </c>
      <c r="F1616" s="33" t="s">
        <v>1181</v>
      </c>
      <c r="G1616" s="33" t="s">
        <v>1034</v>
      </c>
      <c r="H1616" s="33" t="s">
        <v>1429</v>
      </c>
      <c r="I1616" s="33" t="s">
        <v>1430</v>
      </c>
      <c r="J1616" s="33" t="s">
        <v>1431</v>
      </c>
      <c r="L1616" s="34" t="s">
        <v>1484</v>
      </c>
      <c r="M1616" s="33" t="s">
        <v>877</v>
      </c>
      <c r="N1616" s="33">
        <v>25</v>
      </c>
      <c r="O1616" s="35">
        <v>8.8900000000000007E-2</v>
      </c>
      <c r="P1616" s="34" t="s">
        <v>1148</v>
      </c>
    </row>
    <row r="1617" spans="1:16" s="33" customFormat="1">
      <c r="A1617" s="32">
        <v>38581</v>
      </c>
      <c r="B1617" s="33" t="s">
        <v>1228</v>
      </c>
      <c r="C1617" s="33" t="s">
        <v>1232</v>
      </c>
      <c r="D1617" s="34">
        <v>4</v>
      </c>
      <c r="E1617" s="37">
        <v>69</v>
      </c>
      <c r="F1617" s="33" t="s">
        <v>1222</v>
      </c>
      <c r="G1617" s="33" t="s">
        <v>1034</v>
      </c>
      <c r="H1617" s="33" t="s">
        <v>1429</v>
      </c>
      <c r="I1617" s="33" t="s">
        <v>1430</v>
      </c>
      <c r="J1617" s="33" t="s">
        <v>1431</v>
      </c>
      <c r="L1617" s="34" t="s">
        <v>1484</v>
      </c>
      <c r="M1617" s="33" t="s">
        <v>877</v>
      </c>
      <c r="N1617" s="33">
        <v>1</v>
      </c>
      <c r="O1617" s="35">
        <v>1.7999999999999999E-2</v>
      </c>
      <c r="P1617" s="34" t="s">
        <v>1148</v>
      </c>
    </row>
    <row r="1618" spans="1:16" s="33" customFormat="1">
      <c r="A1618" s="32">
        <v>38581</v>
      </c>
      <c r="B1618" s="33" t="s">
        <v>1228</v>
      </c>
      <c r="C1618" s="33" t="s">
        <v>1232</v>
      </c>
      <c r="D1618" s="34">
        <v>5</v>
      </c>
      <c r="E1618" s="37">
        <v>70</v>
      </c>
      <c r="F1618" s="33" t="s">
        <v>1217</v>
      </c>
      <c r="G1618" s="33" t="s">
        <v>1034</v>
      </c>
      <c r="H1618" s="33" t="s">
        <v>1429</v>
      </c>
      <c r="I1618" s="33" t="s">
        <v>1430</v>
      </c>
      <c r="J1618" s="33" t="s">
        <v>1431</v>
      </c>
      <c r="L1618" s="34" t="s">
        <v>1484</v>
      </c>
      <c r="M1618" s="33" t="s">
        <v>877</v>
      </c>
      <c r="N1618" s="33">
        <v>10</v>
      </c>
      <c r="O1618" s="35">
        <v>2.93E-2</v>
      </c>
      <c r="P1618" s="34" t="s">
        <v>1148</v>
      </c>
    </row>
    <row r="1619" spans="1:16" s="33" customFormat="1">
      <c r="A1619" s="32">
        <v>38581</v>
      </c>
      <c r="B1619" s="33" t="s">
        <v>1228</v>
      </c>
      <c r="C1619" s="33" t="s">
        <v>1232</v>
      </c>
      <c r="D1619" s="34">
        <v>6</v>
      </c>
      <c r="E1619" s="37">
        <v>71</v>
      </c>
      <c r="F1619" s="33" t="s">
        <v>1220</v>
      </c>
      <c r="G1619" s="33" t="s">
        <v>1034</v>
      </c>
      <c r="H1619" s="33" t="s">
        <v>1429</v>
      </c>
      <c r="I1619" s="33" t="s">
        <v>1430</v>
      </c>
      <c r="J1619" s="33" t="s">
        <v>1431</v>
      </c>
      <c r="L1619" s="34" t="s">
        <v>1484</v>
      </c>
      <c r="M1619" s="33" t="s">
        <v>877</v>
      </c>
      <c r="N1619" s="33">
        <v>9</v>
      </c>
      <c r="O1619" s="35">
        <v>3.8699999999999998E-2</v>
      </c>
      <c r="P1619" s="34" t="s">
        <v>1148</v>
      </c>
    </row>
    <row r="1620" spans="1:16" s="33" customFormat="1">
      <c r="A1620" s="32">
        <v>38583</v>
      </c>
      <c r="B1620" s="33" t="s">
        <v>1228</v>
      </c>
      <c r="C1620" s="33" t="s">
        <v>1232</v>
      </c>
      <c r="D1620" s="34">
        <v>11</v>
      </c>
      <c r="E1620" s="37">
        <v>76</v>
      </c>
      <c r="F1620" s="33" t="s">
        <v>1233</v>
      </c>
      <c r="G1620" s="33" t="s">
        <v>1034</v>
      </c>
      <c r="H1620" s="33" t="s">
        <v>1429</v>
      </c>
      <c r="I1620" s="33" t="s">
        <v>1430</v>
      </c>
      <c r="J1620" s="33" t="s">
        <v>1431</v>
      </c>
      <c r="L1620" s="34" t="s">
        <v>1484</v>
      </c>
      <c r="M1620" s="33" t="s">
        <v>877</v>
      </c>
      <c r="N1620" s="33">
        <v>7</v>
      </c>
      <c r="O1620" s="35">
        <v>9.9500000000000005E-2</v>
      </c>
      <c r="P1620" s="34" t="s">
        <v>1148</v>
      </c>
    </row>
    <row r="1621" spans="1:16" s="33" customFormat="1">
      <c r="A1621" s="32">
        <v>38583</v>
      </c>
      <c r="B1621" s="33" t="s">
        <v>1228</v>
      </c>
      <c r="C1621" s="33" t="s">
        <v>1232</v>
      </c>
      <c r="D1621" s="34">
        <v>12</v>
      </c>
      <c r="E1621" s="37">
        <v>77</v>
      </c>
      <c r="F1621" s="33" t="s">
        <v>1234</v>
      </c>
      <c r="G1621" s="33" t="s">
        <v>1034</v>
      </c>
      <c r="H1621" s="33" t="s">
        <v>1429</v>
      </c>
      <c r="I1621" s="33" t="s">
        <v>1430</v>
      </c>
      <c r="J1621" s="33" t="s">
        <v>1431</v>
      </c>
      <c r="L1621" s="34" t="s">
        <v>1484</v>
      </c>
      <c r="M1621" s="33" t="s">
        <v>877</v>
      </c>
      <c r="N1621" s="33">
        <v>4</v>
      </c>
      <c r="O1621" s="35">
        <v>1.9300000000000001E-2</v>
      </c>
      <c r="P1621" s="34" t="s">
        <v>1148</v>
      </c>
    </row>
    <row r="1622" spans="1:16" s="33" customFormat="1">
      <c r="A1622" s="32">
        <v>38583</v>
      </c>
      <c r="B1622" s="33" t="s">
        <v>1228</v>
      </c>
      <c r="C1622" s="33" t="s">
        <v>1232</v>
      </c>
      <c r="D1622" s="34">
        <v>13</v>
      </c>
      <c r="E1622" s="37">
        <v>78</v>
      </c>
      <c r="F1622" s="33" t="s">
        <v>1235</v>
      </c>
      <c r="G1622" s="33" t="s">
        <v>1034</v>
      </c>
      <c r="H1622" s="33" t="s">
        <v>1429</v>
      </c>
      <c r="I1622" s="33" t="s">
        <v>1430</v>
      </c>
      <c r="J1622" s="33" t="s">
        <v>1431</v>
      </c>
      <c r="L1622" s="34" t="s">
        <v>1484</v>
      </c>
      <c r="M1622" s="33" t="s">
        <v>877</v>
      </c>
      <c r="N1622" s="33">
        <v>24</v>
      </c>
      <c r="O1622" s="35">
        <v>4.02E-2</v>
      </c>
      <c r="P1622" s="34" t="s">
        <v>1148</v>
      </c>
    </row>
    <row r="1623" spans="1:16" s="33" customFormat="1">
      <c r="A1623" s="32">
        <v>38535</v>
      </c>
      <c r="B1623" s="33" t="s">
        <v>1224</v>
      </c>
      <c r="C1623" s="33" t="s">
        <v>1225</v>
      </c>
      <c r="D1623" s="34">
        <v>1</v>
      </c>
      <c r="E1623" s="37">
        <v>1</v>
      </c>
      <c r="F1623" s="33" t="s">
        <v>888</v>
      </c>
      <c r="G1623" s="33" t="s">
        <v>1031</v>
      </c>
      <c r="H1623" s="33" t="s">
        <v>1422</v>
      </c>
      <c r="I1623" s="34" t="s">
        <v>1425</v>
      </c>
      <c r="J1623" s="33" t="s">
        <v>1424</v>
      </c>
      <c r="L1623" s="34" t="s">
        <v>1484</v>
      </c>
      <c r="M1623" s="33" t="s">
        <v>877</v>
      </c>
      <c r="N1623" s="33">
        <v>7</v>
      </c>
      <c r="O1623" s="35">
        <v>8.77E-2</v>
      </c>
      <c r="P1623" s="34" t="s">
        <v>1148</v>
      </c>
    </row>
    <row r="1624" spans="1:16" s="33" customFormat="1">
      <c r="A1624" s="32">
        <v>38535</v>
      </c>
      <c r="B1624" s="33" t="s">
        <v>1224</v>
      </c>
      <c r="C1624" s="33" t="s">
        <v>1225</v>
      </c>
      <c r="D1624" s="34">
        <v>2</v>
      </c>
      <c r="E1624" s="37">
        <v>2</v>
      </c>
      <c r="F1624" s="33" t="s">
        <v>1074</v>
      </c>
      <c r="G1624" s="33" t="s">
        <v>1031</v>
      </c>
      <c r="H1624" s="33" t="s">
        <v>1422</v>
      </c>
      <c r="I1624" s="33" t="s">
        <v>1425</v>
      </c>
      <c r="J1624" s="33" t="s">
        <v>1424</v>
      </c>
      <c r="L1624" s="34" t="s">
        <v>1484</v>
      </c>
      <c r="M1624" s="33" t="s">
        <v>877</v>
      </c>
      <c r="N1624" s="33">
        <v>19</v>
      </c>
      <c r="O1624" s="35">
        <v>8.14E-2</v>
      </c>
      <c r="P1624" s="34" t="s">
        <v>1148</v>
      </c>
    </row>
    <row r="1625" spans="1:16" s="33" customFormat="1">
      <c r="A1625" s="32">
        <v>38535</v>
      </c>
      <c r="B1625" s="33" t="s">
        <v>1224</v>
      </c>
      <c r="C1625" s="33" t="s">
        <v>1225</v>
      </c>
      <c r="D1625" s="34">
        <v>3</v>
      </c>
      <c r="E1625" s="37">
        <v>3</v>
      </c>
      <c r="F1625" s="33" t="s">
        <v>1073</v>
      </c>
      <c r="G1625" s="33" t="s">
        <v>1031</v>
      </c>
      <c r="H1625" s="33" t="s">
        <v>1422</v>
      </c>
      <c r="I1625" s="33" t="s">
        <v>1425</v>
      </c>
      <c r="J1625" s="33" t="s">
        <v>1424</v>
      </c>
      <c r="L1625" s="34" t="s">
        <v>1484</v>
      </c>
      <c r="M1625" s="33" t="s">
        <v>877</v>
      </c>
      <c r="N1625" s="33">
        <v>10</v>
      </c>
      <c r="O1625" s="35">
        <v>1.9199999999999998E-2</v>
      </c>
      <c r="P1625" s="34" t="s">
        <v>1148</v>
      </c>
    </row>
    <row r="1626" spans="1:16" s="33" customFormat="1">
      <c r="A1626" s="32">
        <v>38535</v>
      </c>
      <c r="B1626" s="33" t="s">
        <v>1224</v>
      </c>
      <c r="C1626" s="33" t="s">
        <v>1225</v>
      </c>
      <c r="D1626" s="34">
        <v>4</v>
      </c>
      <c r="E1626" s="37">
        <v>4</v>
      </c>
      <c r="F1626" s="33" t="s">
        <v>845</v>
      </c>
      <c r="G1626" s="33" t="s">
        <v>1031</v>
      </c>
      <c r="H1626" s="33" t="s">
        <v>1422</v>
      </c>
      <c r="I1626" s="33" t="s">
        <v>1425</v>
      </c>
      <c r="J1626" s="33" t="s">
        <v>1424</v>
      </c>
      <c r="L1626" s="34" t="s">
        <v>1484</v>
      </c>
      <c r="M1626" s="33" t="s">
        <v>877</v>
      </c>
      <c r="N1626" s="33">
        <v>5</v>
      </c>
      <c r="O1626" s="35">
        <v>2.0000000000000001E-4</v>
      </c>
      <c r="P1626" s="34" t="s">
        <v>1148</v>
      </c>
    </row>
    <row r="1627" spans="1:16" s="33" customFormat="1">
      <c r="A1627" s="32">
        <v>38535</v>
      </c>
      <c r="B1627" s="33" t="s">
        <v>1224</v>
      </c>
      <c r="C1627" s="33" t="s">
        <v>1225</v>
      </c>
      <c r="D1627" s="34">
        <v>5</v>
      </c>
      <c r="E1627" s="37">
        <v>5</v>
      </c>
      <c r="F1627" s="33" t="s">
        <v>1089</v>
      </c>
      <c r="G1627" s="33" t="s">
        <v>1031</v>
      </c>
      <c r="H1627" s="33" t="s">
        <v>1422</v>
      </c>
      <c r="I1627" s="33" t="s">
        <v>1425</v>
      </c>
      <c r="J1627" s="33" t="s">
        <v>1424</v>
      </c>
      <c r="L1627" s="34" t="s">
        <v>1484</v>
      </c>
      <c r="M1627" s="33" t="s">
        <v>877</v>
      </c>
      <c r="N1627" s="33">
        <v>7</v>
      </c>
      <c r="O1627" s="35">
        <v>6.7599999999999993E-2</v>
      </c>
      <c r="P1627" s="34" t="s">
        <v>1148</v>
      </c>
    </row>
    <row r="1628" spans="1:16" s="33" customFormat="1">
      <c r="A1628" s="32">
        <v>38535</v>
      </c>
      <c r="B1628" s="33" t="s">
        <v>1224</v>
      </c>
      <c r="C1628" s="33" t="s">
        <v>1225</v>
      </c>
      <c r="D1628" s="34">
        <v>6</v>
      </c>
      <c r="E1628" s="37">
        <v>6</v>
      </c>
      <c r="F1628" s="33" t="s">
        <v>1091</v>
      </c>
      <c r="G1628" s="33" t="s">
        <v>1031</v>
      </c>
      <c r="H1628" s="33" t="s">
        <v>1422</v>
      </c>
      <c r="I1628" s="33" t="s">
        <v>1425</v>
      </c>
      <c r="J1628" s="33" t="s">
        <v>1424</v>
      </c>
      <c r="L1628" s="34" t="s">
        <v>1484</v>
      </c>
      <c r="M1628" s="33" t="s">
        <v>877</v>
      </c>
      <c r="N1628" s="33">
        <v>16</v>
      </c>
      <c r="O1628" s="35">
        <v>2.7699999999999999E-2</v>
      </c>
      <c r="P1628" s="34" t="s">
        <v>1148</v>
      </c>
    </row>
    <row r="1629" spans="1:16" s="33" customFormat="1">
      <c r="A1629" s="32">
        <v>38532</v>
      </c>
      <c r="B1629" s="33" t="s">
        <v>1224</v>
      </c>
      <c r="C1629" s="33" t="s">
        <v>1226</v>
      </c>
      <c r="D1629" s="34">
        <v>1</v>
      </c>
      <c r="E1629" s="37">
        <v>13</v>
      </c>
      <c r="F1629" s="33" t="s">
        <v>888</v>
      </c>
      <c r="G1629" s="33" t="s">
        <v>1031</v>
      </c>
      <c r="H1629" s="33" t="s">
        <v>1422</v>
      </c>
      <c r="I1629" s="33" t="s">
        <v>1425</v>
      </c>
      <c r="J1629" s="33" t="s">
        <v>1424</v>
      </c>
      <c r="L1629" s="34" t="s">
        <v>1484</v>
      </c>
      <c r="M1629" s="33" t="s">
        <v>877</v>
      </c>
      <c r="N1629" s="33">
        <v>2</v>
      </c>
      <c r="O1629" s="35">
        <v>3.2000000000000001E-2</v>
      </c>
      <c r="P1629" s="34" t="s">
        <v>1148</v>
      </c>
    </row>
    <row r="1630" spans="1:16" s="33" customFormat="1">
      <c r="A1630" s="32">
        <v>38532</v>
      </c>
      <c r="B1630" s="33" t="s">
        <v>1224</v>
      </c>
      <c r="C1630" s="33" t="s">
        <v>1226</v>
      </c>
      <c r="D1630" s="34">
        <v>2</v>
      </c>
      <c r="E1630" s="37">
        <v>14</v>
      </c>
      <c r="F1630" s="33" t="s">
        <v>1074</v>
      </c>
      <c r="G1630" s="33" t="s">
        <v>1031</v>
      </c>
      <c r="H1630" s="33" t="s">
        <v>1422</v>
      </c>
      <c r="I1630" s="33" t="s">
        <v>1425</v>
      </c>
      <c r="J1630" s="33" t="s">
        <v>1424</v>
      </c>
      <c r="L1630" s="34" t="s">
        <v>1484</v>
      </c>
      <c r="M1630" s="33" t="s">
        <v>877</v>
      </c>
      <c r="N1630" s="33">
        <v>1</v>
      </c>
      <c r="O1630" s="35">
        <v>1.01E-2</v>
      </c>
      <c r="P1630" s="34" t="s">
        <v>1148</v>
      </c>
    </row>
    <row r="1631" spans="1:16" s="33" customFormat="1">
      <c r="A1631" s="32">
        <v>38534</v>
      </c>
      <c r="B1631" s="33" t="s">
        <v>1224</v>
      </c>
      <c r="C1631" s="33" t="s">
        <v>1227</v>
      </c>
      <c r="D1631" s="34">
        <v>1</v>
      </c>
      <c r="E1631" s="37">
        <v>31</v>
      </c>
      <c r="F1631" s="33" t="s">
        <v>888</v>
      </c>
      <c r="G1631" s="33" t="s">
        <v>1031</v>
      </c>
      <c r="H1631" s="33" t="s">
        <v>1422</v>
      </c>
      <c r="I1631" s="33" t="s">
        <v>1425</v>
      </c>
      <c r="J1631" s="33" t="s">
        <v>1424</v>
      </c>
      <c r="L1631" s="34" t="s">
        <v>1484</v>
      </c>
      <c r="M1631" s="33" t="s">
        <v>877</v>
      </c>
      <c r="N1631" s="33">
        <v>8</v>
      </c>
      <c r="O1631" s="35">
        <v>9.64E-2</v>
      </c>
      <c r="P1631" s="34" t="s">
        <v>1148</v>
      </c>
    </row>
    <row r="1632" spans="1:16" s="33" customFormat="1">
      <c r="A1632" s="32">
        <v>38534</v>
      </c>
      <c r="B1632" s="33" t="s">
        <v>1224</v>
      </c>
      <c r="C1632" s="33" t="s">
        <v>1227</v>
      </c>
      <c r="D1632" s="34">
        <v>2</v>
      </c>
      <c r="E1632" s="37">
        <v>32</v>
      </c>
      <c r="F1632" s="33" t="s">
        <v>1074</v>
      </c>
      <c r="G1632" s="33" t="s">
        <v>1031</v>
      </c>
      <c r="H1632" s="33" t="s">
        <v>1422</v>
      </c>
      <c r="I1632" s="33" t="s">
        <v>1425</v>
      </c>
      <c r="J1632" s="33" t="s">
        <v>1424</v>
      </c>
      <c r="L1632" s="34" t="s">
        <v>1484</v>
      </c>
      <c r="M1632" s="33" t="s">
        <v>877</v>
      </c>
      <c r="N1632" s="33">
        <v>31</v>
      </c>
      <c r="O1632" s="35">
        <v>0.20499999999999999</v>
      </c>
      <c r="P1632" s="34" t="s">
        <v>1148</v>
      </c>
    </row>
    <row r="1633" spans="1:18" s="33" customFormat="1">
      <c r="A1633" s="32">
        <v>38534</v>
      </c>
      <c r="B1633" s="33" t="s">
        <v>1224</v>
      </c>
      <c r="C1633" s="33" t="s">
        <v>1227</v>
      </c>
      <c r="D1633" s="34">
        <v>9</v>
      </c>
      <c r="E1633" s="37">
        <v>39</v>
      </c>
      <c r="F1633" s="33" t="s">
        <v>1134</v>
      </c>
      <c r="G1633" s="33" t="s">
        <v>1031</v>
      </c>
      <c r="H1633" s="33" t="s">
        <v>1422</v>
      </c>
      <c r="I1633" s="33" t="s">
        <v>1425</v>
      </c>
      <c r="J1633" s="33" t="s">
        <v>1424</v>
      </c>
      <c r="L1633" s="34" t="s">
        <v>1484</v>
      </c>
      <c r="M1633" s="33" t="s">
        <v>877</v>
      </c>
      <c r="N1633" s="33">
        <v>45</v>
      </c>
      <c r="O1633" s="35">
        <v>0.27079999999999999</v>
      </c>
      <c r="P1633" s="34" t="s">
        <v>1148</v>
      </c>
    </row>
    <row r="1634" spans="1:18" s="33" customFormat="1">
      <c r="A1634" s="32">
        <v>38534</v>
      </c>
      <c r="B1634" s="33" t="s">
        <v>1224</v>
      </c>
      <c r="C1634" s="33" t="s">
        <v>1227</v>
      </c>
      <c r="D1634" s="34">
        <v>10</v>
      </c>
      <c r="E1634" s="37">
        <v>40</v>
      </c>
      <c r="F1634" s="33" t="s">
        <v>1138</v>
      </c>
      <c r="G1634" s="33" t="s">
        <v>1031</v>
      </c>
      <c r="H1634" s="33" t="s">
        <v>1422</v>
      </c>
      <c r="I1634" s="33" t="s">
        <v>1425</v>
      </c>
      <c r="J1634" s="33" t="s">
        <v>1424</v>
      </c>
      <c r="L1634" s="34" t="s">
        <v>1484</v>
      </c>
      <c r="M1634" s="33" t="s">
        <v>877</v>
      </c>
      <c r="N1634" s="33">
        <v>50</v>
      </c>
      <c r="O1634" s="35">
        <v>0.14949999999999999</v>
      </c>
      <c r="P1634" s="34" t="s">
        <v>1148</v>
      </c>
    </row>
    <row r="1635" spans="1:18" s="33" customFormat="1">
      <c r="A1635" s="32">
        <v>38534</v>
      </c>
      <c r="B1635" s="33" t="s">
        <v>1224</v>
      </c>
      <c r="C1635" s="33" t="s">
        <v>1227</v>
      </c>
      <c r="D1635" s="34">
        <v>12</v>
      </c>
      <c r="E1635" s="37">
        <v>42</v>
      </c>
      <c r="F1635" s="33" t="s">
        <v>951</v>
      </c>
      <c r="G1635" s="33" t="s">
        <v>1031</v>
      </c>
      <c r="H1635" s="33" t="s">
        <v>1422</v>
      </c>
      <c r="I1635" s="33" t="s">
        <v>1425</v>
      </c>
      <c r="J1635" s="33" t="s">
        <v>1424</v>
      </c>
      <c r="L1635" s="34" t="s">
        <v>1484</v>
      </c>
      <c r="M1635" s="33" t="s">
        <v>877</v>
      </c>
      <c r="N1635" s="33">
        <v>118</v>
      </c>
      <c r="O1635" s="35">
        <v>0.54669999999999996</v>
      </c>
      <c r="P1635" s="34" t="s">
        <v>1148</v>
      </c>
    </row>
    <row r="1636" spans="1:18" s="33" customFormat="1">
      <c r="A1636" s="32">
        <v>38583</v>
      </c>
      <c r="B1636" s="33" t="s">
        <v>1228</v>
      </c>
      <c r="C1636" s="33" t="s">
        <v>1229</v>
      </c>
      <c r="D1636" s="34">
        <v>2</v>
      </c>
      <c r="E1636" s="37">
        <v>47</v>
      </c>
      <c r="F1636" s="33" t="s">
        <v>1230</v>
      </c>
      <c r="G1636" s="33" t="s">
        <v>1031</v>
      </c>
      <c r="H1636" s="33" t="s">
        <v>1422</v>
      </c>
      <c r="I1636" s="33" t="s">
        <v>1425</v>
      </c>
      <c r="J1636" s="33" t="s">
        <v>1424</v>
      </c>
      <c r="L1636" s="34" t="s">
        <v>1484</v>
      </c>
      <c r="M1636" s="33" t="s">
        <v>877</v>
      </c>
      <c r="N1636" s="33">
        <v>3</v>
      </c>
      <c r="O1636" s="35">
        <v>1.1999999999999999E-3</v>
      </c>
      <c r="P1636" s="34" t="s">
        <v>1148</v>
      </c>
    </row>
    <row r="1637" spans="1:18" s="33" customFormat="1">
      <c r="A1637" s="32">
        <v>38585</v>
      </c>
      <c r="B1637" s="33" t="s">
        <v>1228</v>
      </c>
      <c r="C1637" s="33" t="s">
        <v>1229</v>
      </c>
      <c r="D1637" s="34">
        <v>5</v>
      </c>
      <c r="E1637" s="37">
        <v>50</v>
      </c>
      <c r="F1637" s="33" t="s">
        <v>1200</v>
      </c>
      <c r="G1637" s="33" t="s">
        <v>1031</v>
      </c>
      <c r="H1637" s="33" t="s">
        <v>1422</v>
      </c>
      <c r="I1637" s="33" t="s">
        <v>1425</v>
      </c>
      <c r="J1637" s="33" t="s">
        <v>1424</v>
      </c>
      <c r="L1637" s="34" t="s">
        <v>1484</v>
      </c>
      <c r="M1637" s="33" t="s">
        <v>877</v>
      </c>
      <c r="N1637" s="33">
        <v>23</v>
      </c>
      <c r="O1637" s="35">
        <v>4.4599999999999973E-2</v>
      </c>
      <c r="P1637" s="34" t="s">
        <v>1148</v>
      </c>
    </row>
    <row r="1638" spans="1:18" s="33" customFormat="1">
      <c r="A1638" s="32">
        <v>38585</v>
      </c>
      <c r="B1638" s="33" t="s">
        <v>1228</v>
      </c>
      <c r="C1638" s="33" t="s">
        <v>1229</v>
      </c>
      <c r="D1638" s="34">
        <v>8</v>
      </c>
      <c r="E1638" s="37">
        <v>53</v>
      </c>
      <c r="F1638" s="33" t="s">
        <v>1202</v>
      </c>
      <c r="G1638" s="33" t="s">
        <v>1031</v>
      </c>
      <c r="H1638" s="33" t="s">
        <v>1422</v>
      </c>
      <c r="I1638" s="33" t="s">
        <v>1425</v>
      </c>
      <c r="J1638" s="33" t="s">
        <v>1424</v>
      </c>
      <c r="L1638" s="34" t="s">
        <v>1484</v>
      </c>
      <c r="M1638" s="33" t="s">
        <v>877</v>
      </c>
      <c r="N1638" s="33">
        <v>3</v>
      </c>
      <c r="O1638" s="35">
        <v>2.5399999999999867E-2</v>
      </c>
      <c r="P1638" s="34" t="s">
        <v>1148</v>
      </c>
    </row>
    <row r="1639" spans="1:18" s="33" customFormat="1">
      <c r="A1639" s="32">
        <v>38585</v>
      </c>
      <c r="B1639" s="33" t="s">
        <v>1228</v>
      </c>
      <c r="C1639" s="33" t="s">
        <v>1229</v>
      </c>
      <c r="D1639" s="34">
        <v>9</v>
      </c>
      <c r="E1639" s="37">
        <v>54</v>
      </c>
      <c r="F1639" s="33" t="s">
        <v>1207</v>
      </c>
      <c r="G1639" s="33" t="s">
        <v>1031</v>
      </c>
      <c r="H1639" s="33" t="s">
        <v>1422</v>
      </c>
      <c r="I1639" s="33" t="s">
        <v>1425</v>
      </c>
      <c r="J1639" s="33" t="s">
        <v>1424</v>
      </c>
      <c r="L1639" s="34" t="s">
        <v>1484</v>
      </c>
      <c r="M1639" s="33" t="s">
        <v>877</v>
      </c>
      <c r="N1639" s="33">
        <v>13</v>
      </c>
      <c r="O1639" s="35">
        <v>9.9900000000000003E-2</v>
      </c>
      <c r="P1639" s="34" t="s">
        <v>1148</v>
      </c>
    </row>
    <row r="1640" spans="1:18" s="33" customFormat="1">
      <c r="A1640" s="32">
        <v>38581</v>
      </c>
      <c r="B1640" s="33" t="s">
        <v>1228</v>
      </c>
      <c r="C1640" s="33" t="s">
        <v>1232</v>
      </c>
      <c r="D1640" s="34">
        <v>4</v>
      </c>
      <c r="E1640" s="37">
        <v>69</v>
      </c>
      <c r="F1640" s="33" t="s">
        <v>1222</v>
      </c>
      <c r="G1640" s="33" t="s">
        <v>1031</v>
      </c>
      <c r="H1640" s="33" t="s">
        <v>1422</v>
      </c>
      <c r="I1640" s="33" t="s">
        <v>1425</v>
      </c>
      <c r="J1640" s="33" t="s">
        <v>1424</v>
      </c>
      <c r="L1640" s="34" t="s">
        <v>1484</v>
      </c>
      <c r="M1640" s="33" t="s">
        <v>877</v>
      </c>
      <c r="N1640" s="33">
        <v>1</v>
      </c>
      <c r="O1640" s="35">
        <v>4.4999999999999997E-3</v>
      </c>
      <c r="P1640" s="34" t="s">
        <v>1148</v>
      </c>
    </row>
    <row r="1641" spans="1:18" s="33" customFormat="1">
      <c r="A1641" s="32">
        <v>38583</v>
      </c>
      <c r="B1641" s="33" t="s">
        <v>1228</v>
      </c>
      <c r="C1641" s="33" t="s">
        <v>1232</v>
      </c>
      <c r="D1641" s="34">
        <v>12</v>
      </c>
      <c r="E1641" s="37">
        <v>77</v>
      </c>
      <c r="F1641" s="33" t="s">
        <v>1234</v>
      </c>
      <c r="G1641" s="33" t="s">
        <v>1031</v>
      </c>
      <c r="H1641" s="33" t="s">
        <v>1422</v>
      </c>
      <c r="I1641" s="33" t="s">
        <v>1425</v>
      </c>
      <c r="J1641" s="33" t="s">
        <v>1424</v>
      </c>
      <c r="L1641" s="34" t="s">
        <v>1484</v>
      </c>
      <c r="M1641" s="33" t="s">
        <v>877</v>
      </c>
      <c r="N1641" s="33">
        <v>1</v>
      </c>
      <c r="O1641" s="35">
        <v>1.5000000000000568E-3</v>
      </c>
      <c r="P1641" s="34" t="s">
        <v>1148</v>
      </c>
    </row>
    <row r="1642" spans="1:18" s="33" customFormat="1">
      <c r="A1642" s="32">
        <v>38535</v>
      </c>
      <c r="B1642" s="33" t="s">
        <v>1224</v>
      </c>
      <c r="C1642" s="33" t="s">
        <v>1225</v>
      </c>
      <c r="D1642" s="34">
        <v>1</v>
      </c>
      <c r="E1642" s="37">
        <v>1</v>
      </c>
      <c r="F1642" s="33" t="s">
        <v>888</v>
      </c>
      <c r="G1642" s="33" t="s">
        <v>1029</v>
      </c>
      <c r="H1642" s="33" t="s">
        <v>1422</v>
      </c>
      <c r="I1642" s="34" t="s">
        <v>1423</v>
      </c>
      <c r="J1642" s="33" t="s">
        <v>1424</v>
      </c>
      <c r="L1642" s="34" t="s">
        <v>1484</v>
      </c>
      <c r="M1642" s="33" t="s">
        <v>877</v>
      </c>
      <c r="N1642" s="33">
        <v>16</v>
      </c>
      <c r="O1642" s="35">
        <v>3.3000000000000002E-2</v>
      </c>
      <c r="P1642" s="34" t="s">
        <v>1148</v>
      </c>
    </row>
    <row r="1643" spans="1:18" s="33" customFormat="1">
      <c r="A1643" s="32">
        <v>38535</v>
      </c>
      <c r="B1643" s="33" t="s">
        <v>1224</v>
      </c>
      <c r="C1643" s="33" t="s">
        <v>1225</v>
      </c>
      <c r="D1643" s="34">
        <v>1</v>
      </c>
      <c r="E1643" s="37">
        <v>1</v>
      </c>
      <c r="F1643" s="33" t="s">
        <v>888</v>
      </c>
      <c r="G1643" s="33" t="s">
        <v>1030</v>
      </c>
      <c r="H1643" s="33" t="s">
        <v>1422</v>
      </c>
      <c r="I1643" s="33" t="s">
        <v>1423</v>
      </c>
      <c r="J1643" s="33" t="s">
        <v>1424</v>
      </c>
      <c r="L1643" s="34" t="s">
        <v>1484</v>
      </c>
      <c r="M1643" s="33" t="s">
        <v>877</v>
      </c>
      <c r="N1643" s="33">
        <v>17</v>
      </c>
      <c r="O1643" s="35">
        <v>0.27400000000000002</v>
      </c>
      <c r="P1643" s="34" t="s">
        <v>1148</v>
      </c>
      <c r="Q1643" s="33">
        <f>SUM(N1642:N1643)</f>
        <v>33</v>
      </c>
      <c r="R1643" s="35">
        <f>SUM(O1642:O1643)</f>
        <v>0.30700000000000005</v>
      </c>
    </row>
    <row r="1644" spans="1:18" s="33" customFormat="1">
      <c r="A1644" s="32">
        <v>38535</v>
      </c>
      <c r="B1644" s="33" t="s">
        <v>1224</v>
      </c>
      <c r="C1644" s="33" t="s">
        <v>1225</v>
      </c>
      <c r="D1644" s="34">
        <v>2</v>
      </c>
      <c r="E1644" s="37">
        <v>2</v>
      </c>
      <c r="F1644" s="33" t="s">
        <v>1074</v>
      </c>
      <c r="G1644" s="33" t="s">
        <v>1029</v>
      </c>
      <c r="H1644" s="33" t="s">
        <v>1422</v>
      </c>
      <c r="I1644" s="33" t="s">
        <v>1423</v>
      </c>
      <c r="J1644" s="33" t="s">
        <v>1424</v>
      </c>
      <c r="L1644" s="34" t="s">
        <v>1484</v>
      </c>
      <c r="M1644" s="33" t="s">
        <v>877</v>
      </c>
      <c r="N1644" s="33">
        <v>26</v>
      </c>
      <c r="O1644" s="35">
        <v>6.1999999999999998E-3</v>
      </c>
      <c r="P1644" s="34" t="s">
        <v>1148</v>
      </c>
    </row>
    <row r="1645" spans="1:18" s="33" customFormat="1">
      <c r="A1645" s="32">
        <v>38535</v>
      </c>
      <c r="B1645" s="33" t="s">
        <v>1224</v>
      </c>
      <c r="C1645" s="33" t="s">
        <v>1225</v>
      </c>
      <c r="D1645" s="34">
        <v>2</v>
      </c>
      <c r="E1645" s="37">
        <v>2</v>
      </c>
      <c r="F1645" s="33" t="s">
        <v>1074</v>
      </c>
      <c r="G1645" s="33" t="s">
        <v>1030</v>
      </c>
      <c r="H1645" s="33" t="s">
        <v>1422</v>
      </c>
      <c r="I1645" s="33" t="s">
        <v>1423</v>
      </c>
      <c r="J1645" s="33" t="s">
        <v>1424</v>
      </c>
      <c r="L1645" s="34" t="s">
        <v>1484</v>
      </c>
      <c r="M1645" s="33" t="s">
        <v>877</v>
      </c>
      <c r="N1645" s="33">
        <v>8</v>
      </c>
      <c r="O1645" s="35">
        <v>1.0785</v>
      </c>
      <c r="P1645" s="34" t="s">
        <v>1148</v>
      </c>
      <c r="Q1645" s="33">
        <f>SUM(N1644:N1645)</f>
        <v>34</v>
      </c>
      <c r="R1645" s="35">
        <f>SUM(O1644:O1645)</f>
        <v>1.0847</v>
      </c>
    </row>
    <row r="1646" spans="1:18" s="33" customFormat="1">
      <c r="A1646" s="32">
        <v>38535</v>
      </c>
      <c r="B1646" s="33" t="s">
        <v>1224</v>
      </c>
      <c r="C1646" s="33" t="s">
        <v>1225</v>
      </c>
      <c r="D1646" s="34">
        <v>3</v>
      </c>
      <c r="E1646" s="37">
        <v>3</v>
      </c>
      <c r="F1646" s="33" t="s">
        <v>1073</v>
      </c>
      <c r="G1646" s="33" t="s">
        <v>1029</v>
      </c>
      <c r="H1646" s="33" t="s">
        <v>1422</v>
      </c>
      <c r="I1646" s="33" t="s">
        <v>1423</v>
      </c>
      <c r="J1646" s="33" t="s">
        <v>1424</v>
      </c>
      <c r="L1646" s="34" t="s">
        <v>1484</v>
      </c>
      <c r="M1646" s="33" t="s">
        <v>877</v>
      </c>
      <c r="N1646" s="33">
        <v>66</v>
      </c>
      <c r="O1646" s="35">
        <v>1.95E-2</v>
      </c>
      <c r="P1646" s="34" t="s">
        <v>1148</v>
      </c>
    </row>
    <row r="1647" spans="1:18" s="33" customFormat="1">
      <c r="A1647" s="32">
        <v>38535</v>
      </c>
      <c r="B1647" s="33" t="s">
        <v>1224</v>
      </c>
      <c r="C1647" s="33" t="s">
        <v>1225</v>
      </c>
      <c r="D1647" s="34">
        <v>4</v>
      </c>
      <c r="E1647" s="37">
        <v>4</v>
      </c>
      <c r="F1647" s="33" t="s">
        <v>845</v>
      </c>
      <c r="G1647" s="33" t="s">
        <v>1029</v>
      </c>
      <c r="H1647" s="33" t="s">
        <v>1422</v>
      </c>
      <c r="I1647" s="33" t="s">
        <v>1423</v>
      </c>
      <c r="J1647" s="33" t="s">
        <v>1424</v>
      </c>
      <c r="L1647" s="34" t="s">
        <v>1484</v>
      </c>
      <c r="M1647" s="33" t="s">
        <v>877</v>
      </c>
      <c r="N1647" s="33">
        <v>6</v>
      </c>
      <c r="O1647" s="35">
        <v>2.3800000000000002E-2</v>
      </c>
      <c r="P1647" s="34" t="s">
        <v>1148</v>
      </c>
    </row>
    <row r="1648" spans="1:18" s="33" customFormat="1">
      <c r="A1648" s="32">
        <v>38535</v>
      </c>
      <c r="B1648" s="33" t="s">
        <v>1224</v>
      </c>
      <c r="C1648" s="33" t="s">
        <v>1225</v>
      </c>
      <c r="D1648" s="34">
        <v>4</v>
      </c>
      <c r="E1648" s="37">
        <v>4</v>
      </c>
      <c r="F1648" s="33" t="s">
        <v>845</v>
      </c>
      <c r="G1648" s="33" t="s">
        <v>1030</v>
      </c>
      <c r="H1648" s="33" t="s">
        <v>1422</v>
      </c>
      <c r="I1648" s="33" t="s">
        <v>1423</v>
      </c>
      <c r="J1648" s="33" t="s">
        <v>1424</v>
      </c>
      <c r="L1648" s="34" t="s">
        <v>1484</v>
      </c>
      <c r="M1648" s="33" t="s">
        <v>877</v>
      </c>
      <c r="N1648" s="33">
        <v>9</v>
      </c>
      <c r="O1648" s="35">
        <v>0.33610000000000001</v>
      </c>
      <c r="P1648" s="34" t="s">
        <v>1148</v>
      </c>
      <c r="Q1648" s="33">
        <f>SUM(N1647:N1648)</f>
        <v>15</v>
      </c>
      <c r="R1648" s="35">
        <f>SUM(O1647:O1648)</f>
        <v>0.3599</v>
      </c>
    </row>
    <row r="1649" spans="1:18" s="33" customFormat="1">
      <c r="A1649" s="32">
        <v>38535</v>
      </c>
      <c r="B1649" s="33" t="s">
        <v>1224</v>
      </c>
      <c r="C1649" s="33" t="s">
        <v>1225</v>
      </c>
      <c r="D1649" s="34">
        <v>6</v>
      </c>
      <c r="E1649" s="37">
        <v>6</v>
      </c>
      <c r="F1649" s="33" t="s">
        <v>1091</v>
      </c>
      <c r="G1649" s="33" t="s">
        <v>1029</v>
      </c>
      <c r="H1649" s="33" t="s">
        <v>1422</v>
      </c>
      <c r="I1649" s="33" t="s">
        <v>1423</v>
      </c>
      <c r="J1649" s="33" t="s">
        <v>1424</v>
      </c>
      <c r="L1649" s="34" t="s">
        <v>1484</v>
      </c>
      <c r="M1649" s="33" t="s">
        <v>877</v>
      </c>
      <c r="N1649" s="33">
        <v>106</v>
      </c>
      <c r="O1649" s="35">
        <v>1.77E-2</v>
      </c>
      <c r="P1649" s="34" t="s">
        <v>1148</v>
      </c>
    </row>
    <row r="1650" spans="1:18" s="33" customFormat="1">
      <c r="A1650" s="32">
        <v>38535</v>
      </c>
      <c r="B1650" s="33" t="s">
        <v>1224</v>
      </c>
      <c r="C1650" s="33" t="s">
        <v>1225</v>
      </c>
      <c r="D1650" s="34">
        <v>6</v>
      </c>
      <c r="E1650" s="37">
        <v>6</v>
      </c>
      <c r="F1650" s="33" t="s">
        <v>1091</v>
      </c>
      <c r="G1650" s="33" t="s">
        <v>1030</v>
      </c>
      <c r="H1650" s="33" t="s">
        <v>1422</v>
      </c>
      <c r="I1650" s="33" t="s">
        <v>1423</v>
      </c>
      <c r="J1650" s="33" t="s">
        <v>1424</v>
      </c>
      <c r="L1650" s="34" t="s">
        <v>1484</v>
      </c>
      <c r="M1650" s="33" t="s">
        <v>877</v>
      </c>
      <c r="N1650" s="33">
        <v>3</v>
      </c>
      <c r="O1650" s="35">
        <v>4.1000000000000003E-3</v>
      </c>
      <c r="P1650" s="34" t="s">
        <v>1148</v>
      </c>
      <c r="Q1650" s="33">
        <f>SUM(N1649:N1650)</f>
        <v>109</v>
      </c>
      <c r="R1650" s="35">
        <f>SUM(O1649:O1650)</f>
        <v>2.18E-2</v>
      </c>
    </row>
    <row r="1651" spans="1:18" s="33" customFormat="1">
      <c r="A1651" s="32">
        <v>38532</v>
      </c>
      <c r="B1651" s="33" t="s">
        <v>1224</v>
      </c>
      <c r="C1651" s="33" t="s">
        <v>1226</v>
      </c>
      <c r="D1651" s="34">
        <v>1</v>
      </c>
      <c r="E1651" s="37">
        <v>13</v>
      </c>
      <c r="F1651" s="33" t="s">
        <v>888</v>
      </c>
      <c r="G1651" s="33" t="s">
        <v>1030</v>
      </c>
      <c r="H1651" s="33" t="s">
        <v>1422</v>
      </c>
      <c r="I1651" s="33" t="s">
        <v>1423</v>
      </c>
      <c r="J1651" s="33" t="s">
        <v>1424</v>
      </c>
      <c r="L1651" s="34" t="s">
        <v>1484</v>
      </c>
      <c r="M1651" s="33" t="s">
        <v>877</v>
      </c>
      <c r="N1651" s="33">
        <v>1</v>
      </c>
      <c r="O1651" s="35">
        <v>1.6000000000000001E-3</v>
      </c>
      <c r="P1651" s="34" t="s">
        <v>1148</v>
      </c>
    </row>
    <row r="1652" spans="1:18" s="33" customFormat="1">
      <c r="A1652" s="32">
        <v>38532</v>
      </c>
      <c r="B1652" s="33" t="s">
        <v>1224</v>
      </c>
      <c r="C1652" s="33" t="s">
        <v>1226</v>
      </c>
      <c r="D1652" s="34">
        <v>2</v>
      </c>
      <c r="E1652" s="37">
        <v>14</v>
      </c>
      <c r="F1652" s="33" t="s">
        <v>1074</v>
      </c>
      <c r="G1652" s="33" t="s">
        <v>1029</v>
      </c>
      <c r="H1652" s="33" t="s">
        <v>1422</v>
      </c>
      <c r="I1652" s="33" t="s">
        <v>1423</v>
      </c>
      <c r="J1652" s="33" t="s">
        <v>1424</v>
      </c>
      <c r="L1652" s="34" t="s">
        <v>1484</v>
      </c>
      <c r="M1652" s="33" t="s">
        <v>877</v>
      </c>
      <c r="N1652" s="33">
        <v>9</v>
      </c>
      <c r="O1652" s="35">
        <v>1.7999999999999999E-2</v>
      </c>
      <c r="P1652" s="34" t="s">
        <v>1148</v>
      </c>
    </row>
    <row r="1653" spans="1:18" s="33" customFormat="1">
      <c r="A1653" s="32">
        <v>38532</v>
      </c>
      <c r="B1653" s="33" t="s">
        <v>1224</v>
      </c>
      <c r="C1653" s="33" t="s">
        <v>1226</v>
      </c>
      <c r="D1653" s="34">
        <v>2</v>
      </c>
      <c r="E1653" s="37">
        <v>14</v>
      </c>
      <c r="F1653" s="33" t="s">
        <v>1074</v>
      </c>
      <c r="G1653" s="33" t="s">
        <v>1030</v>
      </c>
      <c r="H1653" s="33" t="s">
        <v>1422</v>
      </c>
      <c r="I1653" s="33" t="s">
        <v>1423</v>
      </c>
      <c r="J1653" s="33" t="s">
        <v>1424</v>
      </c>
      <c r="L1653" s="34" t="s">
        <v>1484</v>
      </c>
      <c r="M1653" s="33" t="s">
        <v>877</v>
      </c>
      <c r="N1653" s="33">
        <v>7</v>
      </c>
      <c r="O1653" s="35">
        <v>4.8000000000000001E-2</v>
      </c>
      <c r="P1653" s="34" t="s">
        <v>1148</v>
      </c>
      <c r="Q1653" s="33">
        <f>SUM(N1652:N1653)</f>
        <v>16</v>
      </c>
      <c r="R1653" s="35">
        <f>SUM(O1652:O1653)</f>
        <v>6.6000000000000003E-2</v>
      </c>
    </row>
    <row r="1654" spans="1:18" s="33" customFormat="1">
      <c r="A1654" s="32">
        <v>38533</v>
      </c>
      <c r="B1654" s="33" t="s">
        <v>1224</v>
      </c>
      <c r="C1654" s="33" t="s">
        <v>1226</v>
      </c>
      <c r="D1654" s="34">
        <v>4</v>
      </c>
      <c r="E1654" s="37">
        <v>16</v>
      </c>
      <c r="F1654" s="33" t="s">
        <v>845</v>
      </c>
      <c r="G1654" s="33" t="s">
        <v>1029</v>
      </c>
      <c r="H1654" s="33" t="s">
        <v>1422</v>
      </c>
      <c r="I1654" s="33" t="s">
        <v>1423</v>
      </c>
      <c r="J1654" s="33" t="s">
        <v>1424</v>
      </c>
      <c r="L1654" s="34" t="s">
        <v>1484</v>
      </c>
      <c r="M1654" s="33" t="s">
        <v>877</v>
      </c>
      <c r="N1654" s="33">
        <v>2</v>
      </c>
      <c r="O1654" s="35">
        <v>1.2999999999999999E-3</v>
      </c>
      <c r="P1654" s="34" t="s">
        <v>1148</v>
      </c>
    </row>
    <row r="1655" spans="1:18" s="33" customFormat="1">
      <c r="A1655" s="32">
        <v>38533</v>
      </c>
      <c r="B1655" s="33" t="s">
        <v>1224</v>
      </c>
      <c r="C1655" s="33" t="s">
        <v>1226</v>
      </c>
      <c r="D1655" s="34">
        <v>4</v>
      </c>
      <c r="E1655" s="37">
        <v>16</v>
      </c>
      <c r="F1655" s="33" t="s">
        <v>845</v>
      </c>
      <c r="G1655" s="33" t="s">
        <v>1030</v>
      </c>
      <c r="H1655" s="33" t="s">
        <v>1422</v>
      </c>
      <c r="I1655" s="33" t="s">
        <v>1423</v>
      </c>
      <c r="J1655" s="33" t="s">
        <v>1424</v>
      </c>
      <c r="L1655" s="34" t="s">
        <v>1484</v>
      </c>
      <c r="M1655" s="33" t="s">
        <v>877</v>
      </c>
      <c r="N1655" s="33">
        <v>7</v>
      </c>
      <c r="O1655" s="35">
        <v>0.1242</v>
      </c>
      <c r="P1655" s="34" t="s">
        <v>1148</v>
      </c>
      <c r="Q1655" s="33">
        <f>SUM(N1654:N1655)</f>
        <v>9</v>
      </c>
      <c r="R1655" s="35">
        <f>SUM(O1654:O1655)</f>
        <v>0.1255</v>
      </c>
    </row>
    <row r="1656" spans="1:18" s="33" customFormat="1">
      <c r="A1656" s="32">
        <v>38533</v>
      </c>
      <c r="B1656" s="33" t="s">
        <v>1224</v>
      </c>
      <c r="C1656" s="33" t="s">
        <v>1226</v>
      </c>
      <c r="D1656" s="34">
        <v>6</v>
      </c>
      <c r="E1656" s="37">
        <v>18</v>
      </c>
      <c r="F1656" s="33" t="s">
        <v>1091</v>
      </c>
      <c r="G1656" s="33" t="s">
        <v>1030</v>
      </c>
      <c r="H1656" s="33" t="s">
        <v>1422</v>
      </c>
      <c r="I1656" s="33" t="s">
        <v>1423</v>
      </c>
      <c r="J1656" s="33" t="s">
        <v>1424</v>
      </c>
      <c r="L1656" s="34" t="s">
        <v>1484</v>
      </c>
      <c r="M1656" s="33" t="s">
        <v>877</v>
      </c>
      <c r="N1656" s="33">
        <v>2</v>
      </c>
      <c r="O1656" s="35">
        <v>0.1094</v>
      </c>
      <c r="P1656" s="34" t="s">
        <v>1148</v>
      </c>
    </row>
    <row r="1657" spans="1:18" s="33" customFormat="1">
      <c r="A1657" s="32">
        <v>38534</v>
      </c>
      <c r="B1657" s="33" t="s">
        <v>1224</v>
      </c>
      <c r="C1657" s="33" t="s">
        <v>1227</v>
      </c>
      <c r="D1657" s="34">
        <v>1</v>
      </c>
      <c r="E1657" s="37">
        <v>31</v>
      </c>
      <c r="F1657" s="33" t="s">
        <v>888</v>
      </c>
      <c r="G1657" s="33" t="s">
        <v>1029</v>
      </c>
      <c r="H1657" s="33" t="s">
        <v>1422</v>
      </c>
      <c r="I1657" s="33" t="s">
        <v>1423</v>
      </c>
      <c r="J1657" s="33" t="s">
        <v>1424</v>
      </c>
      <c r="L1657" s="34" t="s">
        <v>1484</v>
      </c>
      <c r="M1657" s="33" t="s">
        <v>877</v>
      </c>
      <c r="N1657" s="33">
        <v>13</v>
      </c>
      <c r="O1657" s="35">
        <v>4.8999999999999998E-3</v>
      </c>
      <c r="P1657" s="34" t="s">
        <v>1148</v>
      </c>
    </row>
    <row r="1658" spans="1:18" s="33" customFormat="1">
      <c r="A1658" s="32">
        <v>38534</v>
      </c>
      <c r="B1658" s="33" t="s">
        <v>1224</v>
      </c>
      <c r="C1658" s="33" t="s">
        <v>1227</v>
      </c>
      <c r="D1658" s="34">
        <v>1</v>
      </c>
      <c r="E1658" s="37">
        <v>31</v>
      </c>
      <c r="F1658" s="33" t="s">
        <v>888</v>
      </c>
      <c r="G1658" s="33" t="s">
        <v>1030</v>
      </c>
      <c r="H1658" s="33" t="s">
        <v>1422</v>
      </c>
      <c r="I1658" s="33" t="s">
        <v>1423</v>
      </c>
      <c r="J1658" s="33" t="s">
        <v>1424</v>
      </c>
      <c r="L1658" s="34" t="s">
        <v>1484</v>
      </c>
      <c r="M1658" s="33" t="s">
        <v>877</v>
      </c>
      <c r="N1658" s="33">
        <v>4</v>
      </c>
      <c r="O1658" s="35">
        <v>0.42120000000000002</v>
      </c>
      <c r="P1658" s="34" t="s">
        <v>1148</v>
      </c>
      <c r="Q1658" s="33">
        <f>SUM(N1657:N1658)</f>
        <v>17</v>
      </c>
      <c r="R1658" s="35">
        <f>SUM(O1657:O1658)</f>
        <v>0.42610000000000003</v>
      </c>
    </row>
    <row r="1659" spans="1:18" s="33" customFormat="1">
      <c r="A1659" s="32">
        <v>38534</v>
      </c>
      <c r="B1659" s="33" t="s">
        <v>1224</v>
      </c>
      <c r="C1659" s="33" t="s">
        <v>1227</v>
      </c>
      <c r="D1659" s="34">
        <v>2</v>
      </c>
      <c r="E1659" s="37">
        <v>32</v>
      </c>
      <c r="F1659" s="33" t="s">
        <v>1074</v>
      </c>
      <c r="G1659" s="33" t="s">
        <v>1029</v>
      </c>
      <c r="H1659" s="33" t="s">
        <v>1422</v>
      </c>
      <c r="I1659" s="33" t="s">
        <v>1423</v>
      </c>
      <c r="J1659" s="33" t="s">
        <v>1424</v>
      </c>
      <c r="L1659" s="34" t="s">
        <v>1484</v>
      </c>
      <c r="M1659" s="33" t="s">
        <v>877</v>
      </c>
      <c r="N1659" s="33">
        <v>51</v>
      </c>
      <c r="O1659" s="35">
        <v>1.8200000000000001E-2</v>
      </c>
      <c r="P1659" s="34" t="s">
        <v>1148</v>
      </c>
    </row>
    <row r="1660" spans="1:18" s="33" customFormat="1">
      <c r="A1660" s="32">
        <v>38534</v>
      </c>
      <c r="B1660" s="33" t="s">
        <v>1224</v>
      </c>
      <c r="C1660" s="33" t="s">
        <v>1227</v>
      </c>
      <c r="D1660" s="34">
        <v>2</v>
      </c>
      <c r="E1660" s="37">
        <v>32</v>
      </c>
      <c r="F1660" s="33" t="s">
        <v>1074</v>
      </c>
      <c r="G1660" s="33" t="s">
        <v>1030</v>
      </c>
      <c r="H1660" s="33" t="s">
        <v>1422</v>
      </c>
      <c r="I1660" s="33" t="s">
        <v>1423</v>
      </c>
      <c r="J1660" s="33" t="s">
        <v>1424</v>
      </c>
      <c r="L1660" s="34" t="s">
        <v>1484</v>
      </c>
      <c r="M1660" s="33" t="s">
        <v>877</v>
      </c>
      <c r="N1660" s="33">
        <v>3</v>
      </c>
      <c r="O1660" s="35">
        <v>7.6600000000000001E-2</v>
      </c>
      <c r="P1660" s="34" t="s">
        <v>1148</v>
      </c>
      <c r="Q1660" s="33">
        <f>SUM(N1659:N1660)</f>
        <v>54</v>
      </c>
      <c r="R1660" s="35">
        <f>SUM(O1659:O1660)</f>
        <v>9.4799999999999995E-2</v>
      </c>
    </row>
    <row r="1661" spans="1:18" s="33" customFormat="1">
      <c r="A1661" s="32">
        <v>38534</v>
      </c>
      <c r="B1661" s="33" t="s">
        <v>1224</v>
      </c>
      <c r="C1661" s="33" t="s">
        <v>1227</v>
      </c>
      <c r="D1661" s="34">
        <v>9</v>
      </c>
      <c r="E1661" s="37">
        <v>39</v>
      </c>
      <c r="F1661" s="33" t="s">
        <v>1134</v>
      </c>
      <c r="G1661" s="33" t="s">
        <v>1029</v>
      </c>
      <c r="H1661" s="33" t="s">
        <v>1422</v>
      </c>
      <c r="I1661" s="33" t="s">
        <v>1423</v>
      </c>
      <c r="J1661" s="33" t="s">
        <v>1424</v>
      </c>
      <c r="L1661" s="34" t="s">
        <v>1484</v>
      </c>
      <c r="M1661" s="33" t="s">
        <v>877</v>
      </c>
      <c r="N1661" s="33">
        <v>13</v>
      </c>
      <c r="O1661" s="35">
        <v>0</v>
      </c>
      <c r="P1661" s="34" t="s">
        <v>1148</v>
      </c>
    </row>
    <row r="1662" spans="1:18" s="33" customFormat="1">
      <c r="A1662" s="32">
        <v>38534</v>
      </c>
      <c r="B1662" s="33" t="s">
        <v>1224</v>
      </c>
      <c r="C1662" s="33" t="s">
        <v>1227</v>
      </c>
      <c r="D1662" s="34">
        <v>9</v>
      </c>
      <c r="E1662" s="37">
        <v>39</v>
      </c>
      <c r="F1662" s="33" t="s">
        <v>1134</v>
      </c>
      <c r="G1662" s="33" t="s">
        <v>1030</v>
      </c>
      <c r="H1662" s="33" t="s">
        <v>1422</v>
      </c>
      <c r="I1662" s="33" t="s">
        <v>1423</v>
      </c>
      <c r="J1662" s="33" t="s">
        <v>1424</v>
      </c>
      <c r="L1662" s="34" t="s">
        <v>1484</v>
      </c>
      <c r="M1662" s="33" t="s">
        <v>877</v>
      </c>
      <c r="N1662" s="33">
        <v>2</v>
      </c>
      <c r="O1662" s="35">
        <v>1.5900000000000001E-2</v>
      </c>
      <c r="P1662" s="34" t="s">
        <v>1148</v>
      </c>
      <c r="Q1662" s="33">
        <f>SUM(N1661:N1662)</f>
        <v>15</v>
      </c>
      <c r="R1662" s="35">
        <f>SUM(O1661:O1662)</f>
        <v>1.5900000000000001E-2</v>
      </c>
    </row>
    <row r="1663" spans="1:18" s="33" customFormat="1">
      <c r="A1663" s="32">
        <v>38534</v>
      </c>
      <c r="B1663" s="33" t="s">
        <v>1224</v>
      </c>
      <c r="C1663" s="33" t="s">
        <v>1227</v>
      </c>
      <c r="D1663" s="34">
        <v>12</v>
      </c>
      <c r="E1663" s="37">
        <v>42</v>
      </c>
      <c r="F1663" s="33" t="s">
        <v>951</v>
      </c>
      <c r="G1663" s="33" t="s">
        <v>1030</v>
      </c>
      <c r="H1663" s="33" t="s">
        <v>1422</v>
      </c>
      <c r="I1663" s="33" t="s">
        <v>1423</v>
      </c>
      <c r="J1663" s="33" t="s">
        <v>1424</v>
      </c>
      <c r="L1663" s="34" t="s">
        <v>1484</v>
      </c>
      <c r="M1663" s="33" t="s">
        <v>877</v>
      </c>
      <c r="N1663" s="33">
        <v>5</v>
      </c>
      <c r="O1663" s="35">
        <v>0.13950000000000001</v>
      </c>
      <c r="P1663" s="34" t="s">
        <v>1148</v>
      </c>
    </row>
    <row r="1664" spans="1:18" s="33" customFormat="1">
      <c r="A1664" s="32">
        <v>38534</v>
      </c>
      <c r="B1664" s="33" t="s">
        <v>1224</v>
      </c>
      <c r="C1664" s="33" t="s">
        <v>1227</v>
      </c>
      <c r="D1664" s="34">
        <v>13</v>
      </c>
      <c r="E1664" s="37">
        <v>43</v>
      </c>
      <c r="F1664" s="33" t="s">
        <v>954</v>
      </c>
      <c r="G1664" s="33" t="s">
        <v>1030</v>
      </c>
      <c r="H1664" s="33" t="s">
        <v>1422</v>
      </c>
      <c r="I1664" s="33" t="s">
        <v>1423</v>
      </c>
      <c r="J1664" s="33" t="s">
        <v>1424</v>
      </c>
      <c r="L1664" s="34" t="s">
        <v>1484</v>
      </c>
      <c r="M1664" s="33" t="s">
        <v>877</v>
      </c>
      <c r="N1664" s="33">
        <v>1</v>
      </c>
      <c r="O1664" s="35">
        <v>4.1000000000000003E-3</v>
      </c>
      <c r="P1664" s="34" t="s">
        <v>1148</v>
      </c>
    </row>
    <row r="1665" spans="1:18" s="33" customFormat="1">
      <c r="A1665" s="32">
        <v>38583</v>
      </c>
      <c r="B1665" s="33" t="s">
        <v>1228</v>
      </c>
      <c r="C1665" s="33" t="s">
        <v>1229</v>
      </c>
      <c r="D1665" s="34">
        <v>2</v>
      </c>
      <c r="E1665" s="37">
        <v>47</v>
      </c>
      <c r="F1665" s="33" t="s">
        <v>1230</v>
      </c>
      <c r="G1665" s="33" t="s">
        <v>1345</v>
      </c>
      <c r="H1665" s="33" t="s">
        <v>1422</v>
      </c>
      <c r="I1665" s="33" t="s">
        <v>1423</v>
      </c>
      <c r="J1665" s="33" t="s">
        <v>1424</v>
      </c>
      <c r="L1665" s="34" t="s">
        <v>1484</v>
      </c>
      <c r="M1665" s="33" t="s">
        <v>877</v>
      </c>
      <c r="N1665" s="33">
        <v>7</v>
      </c>
      <c r="O1665" s="35">
        <v>0.25940000000000002</v>
      </c>
      <c r="P1665" s="34" t="s">
        <v>1148</v>
      </c>
    </row>
    <row r="1666" spans="1:18" s="33" customFormat="1">
      <c r="A1666" s="32">
        <v>38585</v>
      </c>
      <c r="B1666" s="33" t="s">
        <v>1228</v>
      </c>
      <c r="C1666" s="33" t="s">
        <v>1229</v>
      </c>
      <c r="D1666" s="34">
        <v>5</v>
      </c>
      <c r="E1666" s="37">
        <v>50</v>
      </c>
      <c r="F1666" s="33" t="s">
        <v>1200</v>
      </c>
      <c r="G1666" s="33" t="s">
        <v>1029</v>
      </c>
      <c r="H1666" s="33" t="s">
        <v>1422</v>
      </c>
      <c r="I1666" s="33" t="s">
        <v>1423</v>
      </c>
      <c r="J1666" s="33" t="s">
        <v>1424</v>
      </c>
      <c r="L1666" s="34" t="s">
        <v>1484</v>
      </c>
      <c r="M1666" s="33" t="s">
        <v>877</v>
      </c>
      <c r="N1666" s="33">
        <v>7</v>
      </c>
      <c r="O1666" s="35">
        <v>4.2999999999997485E-3</v>
      </c>
      <c r="P1666" s="34" t="s">
        <v>1148</v>
      </c>
    </row>
    <row r="1667" spans="1:18" s="33" customFormat="1">
      <c r="A1667" s="32">
        <v>38585</v>
      </c>
      <c r="B1667" s="33" t="s">
        <v>1228</v>
      </c>
      <c r="C1667" s="33" t="s">
        <v>1229</v>
      </c>
      <c r="D1667" s="34">
        <v>5</v>
      </c>
      <c r="E1667" s="37">
        <v>50</v>
      </c>
      <c r="F1667" s="33" t="s">
        <v>1200</v>
      </c>
      <c r="G1667" s="33" t="s">
        <v>1030</v>
      </c>
      <c r="H1667" s="33" t="s">
        <v>1422</v>
      </c>
      <c r="I1667" s="33" t="s">
        <v>1423</v>
      </c>
      <c r="J1667" s="33" t="s">
        <v>1424</v>
      </c>
      <c r="L1667" s="34" t="s">
        <v>1484</v>
      </c>
      <c r="M1667" s="33" t="s">
        <v>877</v>
      </c>
      <c r="N1667" s="33">
        <v>13</v>
      </c>
      <c r="O1667" s="35">
        <v>0.85189999999999999</v>
      </c>
      <c r="P1667" s="34" t="s">
        <v>1148</v>
      </c>
      <c r="Q1667" s="33">
        <f>SUM(N1666:N1667)</f>
        <v>20</v>
      </c>
      <c r="R1667" s="35">
        <f>SUM(O1666:O1667)</f>
        <v>0.85619999999999974</v>
      </c>
    </row>
    <row r="1668" spans="1:18" s="33" customFormat="1">
      <c r="A1668" s="32">
        <v>38585</v>
      </c>
      <c r="B1668" s="33" t="s">
        <v>1228</v>
      </c>
      <c r="C1668" s="33" t="s">
        <v>1229</v>
      </c>
      <c r="D1668" s="34">
        <v>6</v>
      </c>
      <c r="E1668" s="37">
        <v>51</v>
      </c>
      <c r="F1668" s="33" t="s">
        <v>1194</v>
      </c>
      <c r="G1668" s="33" t="s">
        <v>1030</v>
      </c>
      <c r="H1668" s="33" t="s">
        <v>1422</v>
      </c>
      <c r="I1668" s="33" t="s">
        <v>1423</v>
      </c>
      <c r="J1668" s="33" t="s">
        <v>1424</v>
      </c>
      <c r="L1668" s="34" t="s">
        <v>1484</v>
      </c>
      <c r="M1668" s="33" t="s">
        <v>877</v>
      </c>
      <c r="N1668" s="33">
        <v>14</v>
      </c>
      <c r="O1668" s="35">
        <v>1.2633000000000001</v>
      </c>
      <c r="P1668" s="34" t="s">
        <v>1148</v>
      </c>
    </row>
    <row r="1669" spans="1:18" s="33" customFormat="1">
      <c r="A1669" s="32">
        <v>38585</v>
      </c>
      <c r="B1669" s="33" t="s">
        <v>1228</v>
      </c>
      <c r="C1669" s="33" t="s">
        <v>1229</v>
      </c>
      <c r="D1669" s="34">
        <v>7</v>
      </c>
      <c r="E1669" s="37">
        <v>52</v>
      </c>
      <c r="F1669" s="33" t="s">
        <v>1198</v>
      </c>
      <c r="G1669" s="33" t="s">
        <v>1030</v>
      </c>
      <c r="H1669" s="33" t="s">
        <v>1422</v>
      </c>
      <c r="I1669" s="33" t="s">
        <v>1423</v>
      </c>
      <c r="J1669" s="33" t="s">
        <v>1424</v>
      </c>
      <c r="L1669" s="34" t="s">
        <v>1484</v>
      </c>
      <c r="M1669" s="33" t="s">
        <v>877</v>
      </c>
      <c r="N1669" s="33">
        <v>6</v>
      </c>
      <c r="O1669" s="35">
        <v>0.75540000000000029</v>
      </c>
      <c r="P1669" s="34" t="s">
        <v>1148</v>
      </c>
    </row>
    <row r="1670" spans="1:18" s="33" customFormat="1">
      <c r="A1670" s="32">
        <v>38585</v>
      </c>
      <c r="B1670" s="33" t="s">
        <v>1228</v>
      </c>
      <c r="C1670" s="33" t="s">
        <v>1229</v>
      </c>
      <c r="D1670" s="34">
        <v>8</v>
      </c>
      <c r="E1670" s="37">
        <v>53</v>
      </c>
      <c r="F1670" s="33" t="s">
        <v>1202</v>
      </c>
      <c r="G1670" s="33" t="s">
        <v>1030</v>
      </c>
      <c r="H1670" s="33" t="s">
        <v>1422</v>
      </c>
      <c r="I1670" s="33" t="s">
        <v>1423</v>
      </c>
      <c r="J1670" s="33" t="s">
        <v>1424</v>
      </c>
      <c r="L1670" s="34" t="s">
        <v>1484</v>
      </c>
      <c r="M1670" s="33" t="s">
        <v>877</v>
      </c>
      <c r="N1670" s="33">
        <v>22</v>
      </c>
      <c r="O1670" s="35">
        <v>1.6398000000000001</v>
      </c>
      <c r="P1670" s="34" t="s">
        <v>1148</v>
      </c>
    </row>
    <row r="1671" spans="1:18" s="33" customFormat="1">
      <c r="A1671" s="32">
        <v>38585</v>
      </c>
      <c r="B1671" s="33" t="s">
        <v>1228</v>
      </c>
      <c r="C1671" s="33" t="s">
        <v>1229</v>
      </c>
      <c r="D1671" s="34">
        <v>9</v>
      </c>
      <c r="E1671" s="37">
        <v>54</v>
      </c>
      <c r="F1671" s="33" t="s">
        <v>1207</v>
      </c>
      <c r="G1671" s="33" t="s">
        <v>1029</v>
      </c>
      <c r="H1671" s="33" t="s">
        <v>1422</v>
      </c>
      <c r="I1671" s="33" t="s">
        <v>1423</v>
      </c>
      <c r="J1671" s="33" t="s">
        <v>1424</v>
      </c>
      <c r="L1671" s="34" t="s">
        <v>1484</v>
      </c>
      <c r="M1671" s="33" t="s">
        <v>877</v>
      </c>
      <c r="N1671" s="33">
        <v>1</v>
      </c>
      <c r="O1671" s="35">
        <v>6.1999999999999998E-3</v>
      </c>
      <c r="P1671" s="34" t="s">
        <v>1148</v>
      </c>
    </row>
    <row r="1672" spans="1:18" s="33" customFormat="1">
      <c r="A1672" s="32">
        <v>38585</v>
      </c>
      <c r="B1672" s="33" t="s">
        <v>1228</v>
      </c>
      <c r="C1672" s="33" t="s">
        <v>1229</v>
      </c>
      <c r="D1672" s="34">
        <v>9</v>
      </c>
      <c r="E1672" s="37">
        <v>54</v>
      </c>
      <c r="F1672" s="33" t="s">
        <v>1207</v>
      </c>
      <c r="G1672" s="33" t="s">
        <v>1030</v>
      </c>
      <c r="H1672" s="33" t="s">
        <v>1422</v>
      </c>
      <c r="I1672" s="33" t="s">
        <v>1423</v>
      </c>
      <c r="J1672" s="33" t="s">
        <v>1424</v>
      </c>
      <c r="L1672" s="34" t="s">
        <v>1484</v>
      </c>
      <c r="M1672" s="33" t="s">
        <v>877</v>
      </c>
      <c r="N1672" s="33">
        <v>8</v>
      </c>
      <c r="O1672" s="35">
        <v>0.15859999999999999</v>
      </c>
      <c r="P1672" s="34" t="s">
        <v>1148</v>
      </c>
      <c r="Q1672" s="33">
        <f>SUM(N1671:N1672)</f>
        <v>9</v>
      </c>
      <c r="R1672" s="35">
        <f>SUM(O1671:O1672)</f>
        <v>0.1648</v>
      </c>
    </row>
    <row r="1673" spans="1:18" s="33" customFormat="1">
      <c r="A1673" s="32">
        <v>38584</v>
      </c>
      <c r="B1673" s="33" t="s">
        <v>1228</v>
      </c>
      <c r="C1673" s="33" t="s">
        <v>1231</v>
      </c>
      <c r="D1673" s="34">
        <v>1</v>
      </c>
      <c r="E1673" s="37">
        <v>55</v>
      </c>
      <c r="F1673" s="33" t="s">
        <v>976</v>
      </c>
      <c r="G1673" s="33" t="s">
        <v>1029</v>
      </c>
      <c r="H1673" s="33" t="s">
        <v>1422</v>
      </c>
      <c r="I1673" s="33" t="s">
        <v>1423</v>
      </c>
      <c r="J1673" s="33" t="s">
        <v>1424</v>
      </c>
      <c r="L1673" s="34" t="s">
        <v>1484</v>
      </c>
      <c r="M1673" s="33" t="s">
        <v>877</v>
      </c>
      <c r="N1673" s="33">
        <v>19</v>
      </c>
      <c r="O1673" s="35">
        <v>9.4299999999999995E-2</v>
      </c>
      <c r="P1673" s="34" t="s">
        <v>1148</v>
      </c>
    </row>
    <row r="1674" spans="1:18" s="33" customFormat="1">
      <c r="A1674" s="32">
        <v>38584</v>
      </c>
      <c r="B1674" s="33" t="s">
        <v>1228</v>
      </c>
      <c r="C1674" s="33" t="s">
        <v>1231</v>
      </c>
      <c r="D1674" s="34">
        <v>1</v>
      </c>
      <c r="E1674" s="37">
        <v>55</v>
      </c>
      <c r="F1674" s="33" t="s">
        <v>976</v>
      </c>
      <c r="G1674" s="33" t="s">
        <v>1030</v>
      </c>
      <c r="H1674" s="33" t="s">
        <v>1422</v>
      </c>
      <c r="I1674" s="33" t="s">
        <v>1423</v>
      </c>
      <c r="J1674" s="33" t="s">
        <v>1424</v>
      </c>
      <c r="L1674" s="34" t="s">
        <v>1484</v>
      </c>
      <c r="M1674" s="33" t="s">
        <v>877</v>
      </c>
      <c r="N1674" s="33">
        <v>14</v>
      </c>
      <c r="O1674" s="35">
        <v>1.0325</v>
      </c>
      <c r="P1674" s="34" t="s">
        <v>1148</v>
      </c>
      <c r="Q1674" s="33">
        <f>SUM(N1673:N1674)</f>
        <v>33</v>
      </c>
      <c r="R1674" s="35">
        <f>SUM(O1673:O1674)</f>
        <v>1.1268</v>
      </c>
    </row>
    <row r="1675" spans="1:18" s="33" customFormat="1">
      <c r="A1675" s="32">
        <v>38584</v>
      </c>
      <c r="B1675" s="33" t="s">
        <v>1228</v>
      </c>
      <c r="C1675" s="33" t="s">
        <v>1231</v>
      </c>
      <c r="D1675" s="34">
        <v>2</v>
      </c>
      <c r="E1675" s="37">
        <v>56</v>
      </c>
      <c r="F1675" s="33" t="s">
        <v>1188</v>
      </c>
      <c r="G1675" s="33" t="s">
        <v>1029</v>
      </c>
      <c r="H1675" s="33" t="s">
        <v>1422</v>
      </c>
      <c r="I1675" s="33" t="s">
        <v>1423</v>
      </c>
      <c r="J1675" s="33" t="s">
        <v>1424</v>
      </c>
      <c r="L1675" s="34" t="s">
        <v>1484</v>
      </c>
      <c r="M1675" s="33" t="s">
        <v>877</v>
      </c>
      <c r="N1675" s="33">
        <v>51</v>
      </c>
      <c r="O1675" s="35">
        <v>4.1000000000000002E-2</v>
      </c>
      <c r="P1675" s="34" t="s">
        <v>1148</v>
      </c>
    </row>
    <row r="1676" spans="1:18" s="33" customFormat="1">
      <c r="A1676" s="32">
        <v>38584</v>
      </c>
      <c r="B1676" s="33" t="s">
        <v>1228</v>
      </c>
      <c r="C1676" s="33" t="s">
        <v>1231</v>
      </c>
      <c r="D1676" s="34">
        <v>2</v>
      </c>
      <c r="E1676" s="37">
        <v>56</v>
      </c>
      <c r="F1676" s="33" t="s">
        <v>1188</v>
      </c>
      <c r="G1676" s="33" t="s">
        <v>1030</v>
      </c>
      <c r="H1676" s="33" t="s">
        <v>1422</v>
      </c>
      <c r="I1676" s="33" t="s">
        <v>1423</v>
      </c>
      <c r="J1676" s="33" t="s">
        <v>1424</v>
      </c>
      <c r="L1676" s="34" t="s">
        <v>1484</v>
      </c>
      <c r="M1676" s="33" t="s">
        <v>877</v>
      </c>
      <c r="N1676" s="33">
        <v>5</v>
      </c>
      <c r="O1676" s="35">
        <v>0.08</v>
      </c>
      <c r="P1676" s="34" t="s">
        <v>1148</v>
      </c>
      <c r="Q1676" s="33">
        <f>SUM(N1675:N1676)</f>
        <v>56</v>
      </c>
      <c r="R1676" s="35">
        <f>SUM(O1675:O1676)</f>
        <v>0.121</v>
      </c>
    </row>
    <row r="1677" spans="1:18" s="33" customFormat="1">
      <c r="A1677" s="32">
        <v>38584</v>
      </c>
      <c r="B1677" s="33" t="s">
        <v>1228</v>
      </c>
      <c r="C1677" s="33" t="s">
        <v>1231</v>
      </c>
      <c r="D1677" s="34">
        <v>3</v>
      </c>
      <c r="E1677" s="37">
        <v>57</v>
      </c>
      <c r="F1677" s="33" t="s">
        <v>1182</v>
      </c>
      <c r="G1677" s="33" t="s">
        <v>1030</v>
      </c>
      <c r="H1677" s="33" t="s">
        <v>1422</v>
      </c>
      <c r="I1677" s="33" t="s">
        <v>1423</v>
      </c>
      <c r="J1677" s="33" t="s">
        <v>1424</v>
      </c>
      <c r="L1677" s="34" t="s">
        <v>1484</v>
      </c>
      <c r="M1677" s="33" t="s">
        <v>877</v>
      </c>
      <c r="N1677" s="33">
        <v>7</v>
      </c>
      <c r="O1677" s="35">
        <v>2.47E-2</v>
      </c>
      <c r="P1677" s="34" t="s">
        <v>1148</v>
      </c>
    </row>
    <row r="1678" spans="1:18" s="33" customFormat="1">
      <c r="A1678" s="32">
        <v>38584</v>
      </c>
      <c r="B1678" s="33" t="s">
        <v>1228</v>
      </c>
      <c r="C1678" s="33" t="s">
        <v>1231</v>
      </c>
      <c r="D1678" s="34">
        <v>4</v>
      </c>
      <c r="E1678" s="37">
        <v>58</v>
      </c>
      <c r="F1678" s="33" t="s">
        <v>1190</v>
      </c>
      <c r="G1678" s="33" t="s">
        <v>1030</v>
      </c>
      <c r="H1678" s="33" t="s">
        <v>1422</v>
      </c>
      <c r="I1678" s="33" t="s">
        <v>1423</v>
      </c>
      <c r="J1678" s="33" t="s">
        <v>1424</v>
      </c>
      <c r="L1678" s="34" t="s">
        <v>1484</v>
      </c>
      <c r="M1678" s="33" t="s">
        <v>877</v>
      </c>
      <c r="N1678" s="33">
        <v>9</v>
      </c>
      <c r="O1678" s="35">
        <v>2.1600000000000001E-2</v>
      </c>
      <c r="P1678" s="34" t="s">
        <v>1148</v>
      </c>
    </row>
    <row r="1679" spans="1:18" s="33" customFormat="1">
      <c r="A1679" s="32">
        <v>38584</v>
      </c>
      <c r="B1679" s="33" t="s">
        <v>1228</v>
      </c>
      <c r="C1679" s="33" t="s">
        <v>1231</v>
      </c>
      <c r="D1679" s="34">
        <v>6</v>
      </c>
      <c r="E1679" s="37">
        <v>60</v>
      </c>
      <c r="F1679" s="33" t="s">
        <v>979</v>
      </c>
      <c r="G1679" s="33" t="s">
        <v>1029</v>
      </c>
      <c r="H1679" s="33" t="s">
        <v>1422</v>
      </c>
      <c r="I1679" s="33" t="s">
        <v>1423</v>
      </c>
      <c r="J1679" s="33" t="s">
        <v>1424</v>
      </c>
      <c r="L1679" s="34" t="s">
        <v>1484</v>
      </c>
      <c r="M1679" s="33" t="s">
        <v>877</v>
      </c>
      <c r="N1679" s="33">
        <v>6</v>
      </c>
      <c r="O1679" s="35">
        <v>0</v>
      </c>
      <c r="P1679" s="34" t="s">
        <v>1148</v>
      </c>
    </row>
    <row r="1680" spans="1:18" s="33" customFormat="1">
      <c r="A1680" s="32">
        <v>38586</v>
      </c>
      <c r="B1680" s="33" t="s">
        <v>1228</v>
      </c>
      <c r="C1680" s="33" t="s">
        <v>1231</v>
      </c>
      <c r="D1680" s="34">
        <v>9</v>
      </c>
      <c r="E1680" s="37">
        <v>63</v>
      </c>
      <c r="F1680" s="33" t="s">
        <v>1181</v>
      </c>
      <c r="G1680" s="33" t="s">
        <v>1029</v>
      </c>
      <c r="H1680" s="33" t="s">
        <v>1422</v>
      </c>
      <c r="I1680" s="33" t="s">
        <v>1423</v>
      </c>
      <c r="J1680" s="33" t="s">
        <v>1424</v>
      </c>
      <c r="L1680" s="34" t="s">
        <v>1484</v>
      </c>
      <c r="M1680" s="33" t="s">
        <v>877</v>
      </c>
      <c r="N1680" s="33">
        <v>85</v>
      </c>
      <c r="O1680" s="35">
        <v>0.20419999999999999</v>
      </c>
      <c r="P1680" s="34" t="s">
        <v>1148</v>
      </c>
    </row>
    <row r="1681" spans="1:18" s="33" customFormat="1">
      <c r="A1681" s="32">
        <v>38586</v>
      </c>
      <c r="B1681" s="33" t="s">
        <v>1228</v>
      </c>
      <c r="C1681" s="33" t="s">
        <v>1231</v>
      </c>
      <c r="D1681" s="34">
        <v>9</v>
      </c>
      <c r="E1681" s="37">
        <v>63</v>
      </c>
      <c r="F1681" s="33" t="s">
        <v>1181</v>
      </c>
      <c r="G1681" s="33" t="s">
        <v>1030</v>
      </c>
      <c r="H1681" s="33" t="s">
        <v>1422</v>
      </c>
      <c r="I1681" s="33" t="s">
        <v>1423</v>
      </c>
      <c r="J1681" s="33" t="s">
        <v>1424</v>
      </c>
      <c r="L1681" s="34" t="s">
        <v>1484</v>
      </c>
      <c r="M1681" s="33" t="s">
        <v>877</v>
      </c>
      <c r="N1681" s="33">
        <v>11</v>
      </c>
      <c r="O1681" s="35">
        <v>0.50619999999999998</v>
      </c>
      <c r="P1681" s="34" t="s">
        <v>1148</v>
      </c>
      <c r="Q1681" s="33">
        <f>SUM(N1680:N1681)</f>
        <v>96</v>
      </c>
      <c r="R1681" s="35">
        <f>SUM(O1680:O1681)</f>
        <v>0.71039999999999992</v>
      </c>
    </row>
    <row r="1682" spans="1:18" s="33" customFormat="1">
      <c r="A1682" s="32">
        <v>38581</v>
      </c>
      <c r="B1682" s="33" t="s">
        <v>1228</v>
      </c>
      <c r="C1682" s="33" t="s">
        <v>1232</v>
      </c>
      <c r="D1682" s="34">
        <v>4</v>
      </c>
      <c r="E1682" s="37">
        <v>69</v>
      </c>
      <c r="F1682" s="33" t="s">
        <v>1222</v>
      </c>
      <c r="G1682" s="33" t="s">
        <v>1029</v>
      </c>
      <c r="H1682" s="33" t="s">
        <v>1422</v>
      </c>
      <c r="I1682" s="33" t="s">
        <v>1423</v>
      </c>
      <c r="J1682" s="33" t="s">
        <v>1424</v>
      </c>
      <c r="L1682" s="34" t="s">
        <v>1484</v>
      </c>
      <c r="M1682" s="33" t="s">
        <v>877</v>
      </c>
      <c r="N1682" s="33">
        <v>12</v>
      </c>
      <c r="O1682" s="35">
        <v>3.0599999999999999E-2</v>
      </c>
      <c r="P1682" s="34" t="s">
        <v>1148</v>
      </c>
    </row>
    <row r="1683" spans="1:18" s="33" customFormat="1">
      <c r="A1683" s="32">
        <v>38581</v>
      </c>
      <c r="B1683" s="33" t="s">
        <v>1228</v>
      </c>
      <c r="C1683" s="33" t="s">
        <v>1232</v>
      </c>
      <c r="D1683" s="34">
        <v>5</v>
      </c>
      <c r="E1683" s="37">
        <v>70</v>
      </c>
      <c r="F1683" s="33" t="s">
        <v>1217</v>
      </c>
      <c r="G1683" s="33" t="s">
        <v>1029</v>
      </c>
      <c r="H1683" s="33" t="s">
        <v>1422</v>
      </c>
      <c r="I1683" s="33" t="s">
        <v>1423</v>
      </c>
      <c r="J1683" s="33" t="s">
        <v>1424</v>
      </c>
      <c r="L1683" s="34" t="s">
        <v>1484</v>
      </c>
      <c r="M1683" s="33" t="s">
        <v>877</v>
      </c>
      <c r="N1683" s="33">
        <v>2</v>
      </c>
      <c r="O1683" s="35">
        <v>1E-4</v>
      </c>
      <c r="P1683" s="34" t="s">
        <v>1148</v>
      </c>
    </row>
    <row r="1684" spans="1:18" s="33" customFormat="1">
      <c r="A1684" s="32">
        <v>38581</v>
      </c>
      <c r="B1684" s="33" t="s">
        <v>1228</v>
      </c>
      <c r="C1684" s="33" t="s">
        <v>1232</v>
      </c>
      <c r="D1684" s="34">
        <v>6</v>
      </c>
      <c r="E1684" s="37">
        <v>71</v>
      </c>
      <c r="F1684" s="33" t="s">
        <v>1220</v>
      </c>
      <c r="G1684" s="33" t="s">
        <v>1029</v>
      </c>
      <c r="H1684" s="33" t="s">
        <v>1422</v>
      </c>
      <c r="I1684" s="33" t="s">
        <v>1423</v>
      </c>
      <c r="J1684" s="33" t="s">
        <v>1424</v>
      </c>
      <c r="L1684" s="34" t="s">
        <v>1484</v>
      </c>
      <c r="M1684" s="33" t="s">
        <v>877</v>
      </c>
      <c r="N1684" s="33">
        <v>1</v>
      </c>
      <c r="O1684" s="35">
        <v>1E-4</v>
      </c>
      <c r="P1684" s="34" t="s">
        <v>1148</v>
      </c>
    </row>
    <row r="1685" spans="1:18" s="33" customFormat="1">
      <c r="A1685" s="32">
        <v>38581</v>
      </c>
      <c r="B1685" s="33" t="s">
        <v>1228</v>
      </c>
      <c r="C1685" s="33" t="s">
        <v>1232</v>
      </c>
      <c r="D1685" s="34">
        <v>6</v>
      </c>
      <c r="E1685" s="37">
        <v>71</v>
      </c>
      <c r="F1685" s="33" t="s">
        <v>1220</v>
      </c>
      <c r="G1685" s="33" t="s">
        <v>1030</v>
      </c>
      <c r="H1685" s="33" t="s">
        <v>1422</v>
      </c>
      <c r="I1685" s="33" t="s">
        <v>1423</v>
      </c>
      <c r="J1685" s="33" t="s">
        <v>1424</v>
      </c>
      <c r="L1685" s="34" t="s">
        <v>1484</v>
      </c>
      <c r="M1685" s="33" t="s">
        <v>877</v>
      </c>
      <c r="N1685" s="33">
        <v>1</v>
      </c>
      <c r="O1685" s="35">
        <v>4.8599999999999997E-2</v>
      </c>
      <c r="P1685" s="34" t="s">
        <v>1148</v>
      </c>
      <c r="Q1685" s="33">
        <f>SUM(N1684:N1685)</f>
        <v>2</v>
      </c>
      <c r="R1685" s="35">
        <f>SUM(O1684:O1685)</f>
        <v>4.87E-2</v>
      </c>
    </row>
    <row r="1686" spans="1:18" s="33" customFormat="1">
      <c r="A1686" s="32">
        <v>38583</v>
      </c>
      <c r="B1686" s="33" t="s">
        <v>1228</v>
      </c>
      <c r="C1686" s="33" t="s">
        <v>1232</v>
      </c>
      <c r="D1686" s="34">
        <v>11</v>
      </c>
      <c r="E1686" s="37">
        <v>76</v>
      </c>
      <c r="F1686" s="33" t="s">
        <v>1233</v>
      </c>
      <c r="G1686" s="33" t="s">
        <v>1029</v>
      </c>
      <c r="H1686" s="33" t="s">
        <v>1422</v>
      </c>
      <c r="I1686" s="33" t="s">
        <v>1423</v>
      </c>
      <c r="J1686" s="33" t="s">
        <v>1424</v>
      </c>
      <c r="L1686" s="34" t="s">
        <v>1484</v>
      </c>
      <c r="M1686" s="33" t="s">
        <v>877</v>
      </c>
      <c r="N1686" s="33">
        <v>1</v>
      </c>
      <c r="O1686" s="35">
        <v>9.9000000000000008E-3</v>
      </c>
      <c r="P1686" s="34" t="s">
        <v>1148</v>
      </c>
    </row>
    <row r="1687" spans="1:18" s="33" customFormat="1">
      <c r="A1687" s="32">
        <v>38583</v>
      </c>
      <c r="B1687" s="33" t="s">
        <v>1228</v>
      </c>
      <c r="C1687" s="33" t="s">
        <v>1232</v>
      </c>
      <c r="D1687" s="34">
        <v>11</v>
      </c>
      <c r="E1687" s="37">
        <v>76</v>
      </c>
      <c r="F1687" s="33" t="s">
        <v>1233</v>
      </c>
      <c r="G1687" s="33" t="s">
        <v>1030</v>
      </c>
      <c r="H1687" s="33" t="s">
        <v>1422</v>
      </c>
      <c r="I1687" s="33" t="s">
        <v>1423</v>
      </c>
      <c r="J1687" s="33" t="s">
        <v>1424</v>
      </c>
      <c r="L1687" s="34" t="s">
        <v>1484</v>
      </c>
      <c r="M1687" s="33" t="s">
        <v>877</v>
      </c>
      <c r="N1687" s="33">
        <v>3</v>
      </c>
      <c r="O1687" s="35">
        <v>0.21060000000000001</v>
      </c>
      <c r="P1687" s="34" t="s">
        <v>1148</v>
      </c>
      <c r="Q1687" s="33">
        <f>SUM(N1686:N1687)</f>
        <v>4</v>
      </c>
      <c r="R1687" s="35">
        <f>SUM(O1686:O1687)</f>
        <v>0.2205</v>
      </c>
    </row>
    <row r="1688" spans="1:18" s="33" customFormat="1">
      <c r="A1688" s="32">
        <v>38583</v>
      </c>
      <c r="B1688" s="33" t="s">
        <v>1228</v>
      </c>
      <c r="C1688" s="33" t="s">
        <v>1232</v>
      </c>
      <c r="D1688" s="34">
        <v>12</v>
      </c>
      <c r="E1688" s="37">
        <v>77</v>
      </c>
      <c r="F1688" s="33" t="s">
        <v>1234</v>
      </c>
      <c r="G1688" s="33" t="s">
        <v>1029</v>
      </c>
      <c r="H1688" s="33" t="s">
        <v>1422</v>
      </c>
      <c r="I1688" s="33" t="s">
        <v>1423</v>
      </c>
      <c r="J1688" s="33" t="s">
        <v>1424</v>
      </c>
      <c r="L1688" s="34" t="s">
        <v>1484</v>
      </c>
      <c r="M1688" s="33" t="s">
        <v>877</v>
      </c>
      <c r="N1688" s="33">
        <v>7</v>
      </c>
      <c r="O1688" s="35">
        <v>7.0000000000001172E-3</v>
      </c>
      <c r="P1688" s="34" t="s">
        <v>1148</v>
      </c>
    </row>
    <row r="1689" spans="1:18" s="33" customFormat="1">
      <c r="A1689" s="32">
        <v>38583</v>
      </c>
      <c r="B1689" s="33" t="s">
        <v>1228</v>
      </c>
      <c r="C1689" s="33" t="s">
        <v>1232</v>
      </c>
      <c r="D1689" s="34">
        <v>13</v>
      </c>
      <c r="E1689" s="37">
        <v>78</v>
      </c>
      <c r="F1689" s="33" t="s">
        <v>1235</v>
      </c>
      <c r="G1689" s="33" t="s">
        <v>1029</v>
      </c>
      <c r="H1689" s="33" t="s">
        <v>1422</v>
      </c>
      <c r="I1689" s="33" t="s">
        <v>1423</v>
      </c>
      <c r="J1689" s="33" t="s">
        <v>1424</v>
      </c>
      <c r="L1689" s="34" t="s">
        <v>1484</v>
      </c>
      <c r="M1689" s="33" t="s">
        <v>877</v>
      </c>
      <c r="N1689" s="33">
        <v>20</v>
      </c>
      <c r="O1689" s="35">
        <v>8.9999999999999993E-3</v>
      </c>
      <c r="P1689" s="34" t="s">
        <v>1148</v>
      </c>
    </row>
    <row r="1690" spans="1:18" s="33" customFormat="1">
      <c r="A1690" s="32">
        <v>38583</v>
      </c>
      <c r="B1690" s="33" t="s">
        <v>1228</v>
      </c>
      <c r="C1690" s="33" t="s">
        <v>1232</v>
      </c>
      <c r="D1690" s="34">
        <v>13</v>
      </c>
      <c r="E1690" s="37">
        <v>78</v>
      </c>
      <c r="F1690" s="33" t="s">
        <v>1235</v>
      </c>
      <c r="G1690" s="33" t="s">
        <v>1030</v>
      </c>
      <c r="H1690" s="33" t="s">
        <v>1422</v>
      </c>
      <c r="I1690" s="33" t="s">
        <v>1423</v>
      </c>
      <c r="J1690" s="33" t="s">
        <v>1424</v>
      </c>
      <c r="L1690" s="34" t="s">
        <v>1484</v>
      </c>
      <c r="M1690" s="33" t="s">
        <v>877</v>
      </c>
      <c r="N1690" s="33">
        <v>4</v>
      </c>
      <c r="O1690" s="35">
        <v>2.7799999999999998E-2</v>
      </c>
      <c r="P1690" s="34" t="s">
        <v>1148</v>
      </c>
      <c r="Q1690" s="33">
        <f>SUM(N1689:N1690)</f>
        <v>24</v>
      </c>
      <c r="R1690" s="35">
        <f>SUM(O1689:O1690)</f>
        <v>3.6799999999999999E-2</v>
      </c>
    </row>
    <row r="1691" spans="1:18" s="33" customFormat="1">
      <c r="A1691" s="32">
        <v>38532</v>
      </c>
      <c r="B1691" s="33" t="s">
        <v>1224</v>
      </c>
      <c r="C1691" s="33" t="s">
        <v>1226</v>
      </c>
      <c r="D1691" s="34">
        <v>1</v>
      </c>
      <c r="E1691" s="37">
        <v>13</v>
      </c>
      <c r="F1691" s="33" t="s">
        <v>888</v>
      </c>
      <c r="G1691" s="33" t="s">
        <v>1100</v>
      </c>
      <c r="H1691" s="33" t="s">
        <v>1422</v>
      </c>
      <c r="J1691" s="33" t="s">
        <v>1424</v>
      </c>
      <c r="L1691" s="34" t="s">
        <v>1484</v>
      </c>
      <c r="M1691" s="33" t="s">
        <v>877</v>
      </c>
      <c r="N1691" s="33">
        <v>4</v>
      </c>
      <c r="O1691" s="35">
        <v>6.7000000000000002E-3</v>
      </c>
      <c r="P1691" s="34" t="s">
        <v>1148</v>
      </c>
    </row>
    <row r="1692" spans="1:18" s="33" customFormat="1">
      <c r="A1692" s="32">
        <v>38532</v>
      </c>
      <c r="B1692" s="33" t="s">
        <v>1224</v>
      </c>
      <c r="C1692" s="33" t="s">
        <v>1226</v>
      </c>
      <c r="D1692" s="34">
        <v>2</v>
      </c>
      <c r="E1692" s="37">
        <v>14</v>
      </c>
      <c r="F1692" s="33" t="s">
        <v>1074</v>
      </c>
      <c r="G1692" s="33" t="s">
        <v>1100</v>
      </c>
      <c r="H1692" s="33" t="s">
        <v>1422</v>
      </c>
      <c r="J1692" s="33" t="s">
        <v>1424</v>
      </c>
      <c r="L1692" s="34" t="s">
        <v>1484</v>
      </c>
      <c r="M1692" s="33" t="s">
        <v>877</v>
      </c>
      <c r="N1692" s="33">
        <v>6</v>
      </c>
      <c r="O1692" s="35">
        <v>0.2515</v>
      </c>
      <c r="P1692" s="34" t="s">
        <v>1148</v>
      </c>
    </row>
    <row r="1693" spans="1:18" s="33" customFormat="1">
      <c r="A1693" s="32">
        <v>38533</v>
      </c>
      <c r="B1693" s="33" t="s">
        <v>1224</v>
      </c>
      <c r="C1693" s="33" t="s">
        <v>1226</v>
      </c>
      <c r="D1693" s="34">
        <v>4</v>
      </c>
      <c r="E1693" s="37">
        <v>16</v>
      </c>
      <c r="F1693" s="33" t="s">
        <v>845</v>
      </c>
      <c r="G1693" s="33" t="s">
        <v>1100</v>
      </c>
      <c r="H1693" s="33" t="s">
        <v>1422</v>
      </c>
      <c r="J1693" s="33" t="s">
        <v>1424</v>
      </c>
      <c r="L1693" s="34" t="s">
        <v>1484</v>
      </c>
      <c r="M1693" s="33" t="s">
        <v>877</v>
      </c>
      <c r="N1693" s="33">
        <v>2</v>
      </c>
      <c r="O1693" s="35">
        <v>0.24640000000000001</v>
      </c>
      <c r="P1693" s="34" t="s">
        <v>1148</v>
      </c>
    </row>
    <row r="1694" spans="1:18" s="33" customFormat="1">
      <c r="A1694" s="32">
        <v>38534</v>
      </c>
      <c r="B1694" s="33" t="s">
        <v>1224</v>
      </c>
      <c r="C1694" s="33" t="s">
        <v>1227</v>
      </c>
      <c r="D1694" s="34">
        <v>2</v>
      </c>
      <c r="E1694" s="37">
        <v>32</v>
      </c>
      <c r="F1694" s="33" t="s">
        <v>1074</v>
      </c>
      <c r="G1694" s="33" t="s">
        <v>1100</v>
      </c>
      <c r="H1694" s="33" t="s">
        <v>1422</v>
      </c>
      <c r="J1694" s="33" t="s">
        <v>1424</v>
      </c>
      <c r="L1694" s="34" t="s">
        <v>1484</v>
      </c>
      <c r="M1694" s="33" t="s">
        <v>877</v>
      </c>
      <c r="N1694" s="33">
        <v>15</v>
      </c>
      <c r="O1694" s="35">
        <v>0.12280000000000001</v>
      </c>
      <c r="P1694" s="34" t="s">
        <v>1148</v>
      </c>
    </row>
    <row r="1695" spans="1:18" s="33" customFormat="1">
      <c r="A1695" s="32">
        <v>38534</v>
      </c>
      <c r="B1695" s="33" t="s">
        <v>1224</v>
      </c>
      <c r="C1695" s="33" t="s">
        <v>1227</v>
      </c>
      <c r="D1695" s="34">
        <v>9</v>
      </c>
      <c r="E1695" s="37">
        <v>39</v>
      </c>
      <c r="F1695" s="33" t="s">
        <v>1134</v>
      </c>
      <c r="G1695" s="33" t="s">
        <v>1100</v>
      </c>
      <c r="H1695" s="33" t="s">
        <v>1422</v>
      </c>
      <c r="J1695" s="33" t="s">
        <v>1424</v>
      </c>
      <c r="L1695" s="34" t="s">
        <v>1484</v>
      </c>
      <c r="M1695" s="33" t="s">
        <v>877</v>
      </c>
      <c r="N1695" s="33">
        <v>1</v>
      </c>
      <c r="O1695" s="35">
        <v>0</v>
      </c>
      <c r="P1695" s="34" t="s">
        <v>1148</v>
      </c>
    </row>
    <row r="1696" spans="1:18" s="33" customFormat="1">
      <c r="A1696" s="32">
        <v>38534</v>
      </c>
      <c r="B1696" s="33" t="s">
        <v>1224</v>
      </c>
      <c r="C1696" s="33" t="s">
        <v>1227</v>
      </c>
      <c r="D1696" s="34">
        <v>12</v>
      </c>
      <c r="E1696" s="37">
        <v>42</v>
      </c>
      <c r="F1696" s="33" t="s">
        <v>951</v>
      </c>
      <c r="G1696" s="33" t="s">
        <v>1100</v>
      </c>
      <c r="H1696" s="33" t="s">
        <v>1422</v>
      </c>
      <c r="J1696" s="33" t="s">
        <v>1424</v>
      </c>
      <c r="L1696" s="34" t="s">
        <v>1484</v>
      </c>
      <c r="M1696" s="33" t="s">
        <v>877</v>
      </c>
      <c r="N1696" s="33">
        <v>23</v>
      </c>
      <c r="O1696" s="35">
        <v>0.55320000000000003</v>
      </c>
      <c r="P1696" s="34" t="s">
        <v>1148</v>
      </c>
    </row>
    <row r="1697" spans="1:18" s="33" customFormat="1">
      <c r="A1697" s="32">
        <v>38585</v>
      </c>
      <c r="B1697" s="33" t="s">
        <v>1228</v>
      </c>
      <c r="C1697" s="33" t="s">
        <v>1229</v>
      </c>
      <c r="D1697" s="34">
        <v>8</v>
      </c>
      <c r="E1697" s="37">
        <v>53</v>
      </c>
      <c r="F1697" s="33" t="s">
        <v>1202</v>
      </c>
      <c r="G1697" s="33" t="s">
        <v>1100</v>
      </c>
      <c r="H1697" s="33" t="s">
        <v>1422</v>
      </c>
      <c r="J1697" s="33" t="s">
        <v>1424</v>
      </c>
      <c r="L1697" s="34" t="s">
        <v>1484</v>
      </c>
      <c r="M1697" s="33" t="s">
        <v>877</v>
      </c>
      <c r="N1697" s="33">
        <v>2</v>
      </c>
      <c r="O1697" s="35">
        <v>0.46079999999999988</v>
      </c>
      <c r="P1697" s="34" t="s">
        <v>1148</v>
      </c>
    </row>
    <row r="1698" spans="1:18" s="33" customFormat="1">
      <c r="A1698" s="32">
        <v>38585</v>
      </c>
      <c r="B1698" s="33" t="s">
        <v>1228</v>
      </c>
      <c r="C1698" s="33" t="s">
        <v>1229</v>
      </c>
      <c r="D1698" s="34">
        <v>9</v>
      </c>
      <c r="E1698" s="37">
        <v>54</v>
      </c>
      <c r="F1698" s="33" t="s">
        <v>1207</v>
      </c>
      <c r="G1698" s="33" t="s">
        <v>1100</v>
      </c>
      <c r="H1698" s="33" t="s">
        <v>1422</v>
      </c>
      <c r="J1698" s="33" t="s">
        <v>1424</v>
      </c>
      <c r="L1698" s="34" t="s">
        <v>1484</v>
      </c>
      <c r="M1698" s="33" t="s">
        <v>877</v>
      </c>
      <c r="N1698" s="33">
        <v>2</v>
      </c>
      <c r="O1698" s="35">
        <v>9.2499999999999999E-2</v>
      </c>
      <c r="P1698" s="34" t="s">
        <v>1148</v>
      </c>
    </row>
    <row r="1699" spans="1:18" s="33" customFormat="1">
      <c r="A1699" s="32">
        <v>38584</v>
      </c>
      <c r="B1699" s="33" t="s">
        <v>1228</v>
      </c>
      <c r="C1699" s="33" t="s">
        <v>1231</v>
      </c>
      <c r="D1699" s="34">
        <v>2</v>
      </c>
      <c r="E1699" s="37">
        <v>56</v>
      </c>
      <c r="F1699" s="33" t="s">
        <v>1188</v>
      </c>
      <c r="G1699" s="33" t="s">
        <v>1100</v>
      </c>
      <c r="H1699" s="33" t="s">
        <v>1422</v>
      </c>
      <c r="J1699" s="33" t="s">
        <v>1424</v>
      </c>
      <c r="L1699" s="34" t="s">
        <v>1484</v>
      </c>
      <c r="M1699" s="33" t="s">
        <v>877</v>
      </c>
      <c r="N1699" s="33">
        <v>2</v>
      </c>
      <c r="O1699" s="35">
        <v>2.3999999999999998E-3</v>
      </c>
      <c r="P1699" s="34" t="s">
        <v>1148</v>
      </c>
    </row>
    <row r="1700" spans="1:18" s="33" customFormat="1">
      <c r="A1700" s="32">
        <v>38584</v>
      </c>
      <c r="B1700" s="33" t="s">
        <v>1228</v>
      </c>
      <c r="C1700" s="33" t="s">
        <v>1231</v>
      </c>
      <c r="D1700" s="34">
        <v>6</v>
      </c>
      <c r="E1700" s="37">
        <v>60</v>
      </c>
      <c r="F1700" s="33" t="s">
        <v>979</v>
      </c>
      <c r="G1700" s="33" t="s">
        <v>977</v>
      </c>
      <c r="H1700" s="33" t="s">
        <v>1422</v>
      </c>
      <c r="J1700" s="33" t="s">
        <v>1424</v>
      </c>
      <c r="L1700" s="34" t="s">
        <v>1484</v>
      </c>
      <c r="M1700" s="33" t="s">
        <v>877</v>
      </c>
      <c r="N1700" s="33">
        <v>3</v>
      </c>
      <c r="O1700" s="35">
        <v>0</v>
      </c>
      <c r="P1700" s="34" t="s">
        <v>1148</v>
      </c>
    </row>
    <row r="1701" spans="1:18" s="33" customFormat="1">
      <c r="A1701" s="32">
        <v>38586</v>
      </c>
      <c r="B1701" s="33" t="s">
        <v>1228</v>
      </c>
      <c r="C1701" s="33" t="s">
        <v>1231</v>
      </c>
      <c r="D1701" s="34">
        <v>9</v>
      </c>
      <c r="E1701" s="37">
        <v>63</v>
      </c>
      <c r="F1701" s="33" t="s">
        <v>1181</v>
      </c>
      <c r="G1701" s="33" t="s">
        <v>1178</v>
      </c>
      <c r="H1701" s="33" t="s">
        <v>1422</v>
      </c>
      <c r="J1701" s="33" t="s">
        <v>1424</v>
      </c>
      <c r="L1701" s="34" t="s">
        <v>1484</v>
      </c>
      <c r="M1701" s="33" t="s">
        <v>877</v>
      </c>
      <c r="N1701" s="33">
        <v>6</v>
      </c>
      <c r="O1701" s="35">
        <v>0.17230000000000001</v>
      </c>
      <c r="P1701" s="34" t="s">
        <v>1148</v>
      </c>
    </row>
    <row r="1702" spans="1:18" s="33" customFormat="1">
      <c r="A1702" s="32">
        <v>38581</v>
      </c>
      <c r="B1702" s="33" t="s">
        <v>1228</v>
      </c>
      <c r="C1702" s="33" t="s">
        <v>1232</v>
      </c>
      <c r="D1702" s="34">
        <v>4</v>
      </c>
      <c r="E1702" s="37">
        <v>69</v>
      </c>
      <c r="F1702" s="33" t="s">
        <v>1222</v>
      </c>
      <c r="G1702" s="33" t="s">
        <v>1100</v>
      </c>
      <c r="H1702" s="33" t="s">
        <v>1422</v>
      </c>
      <c r="J1702" s="33" t="s">
        <v>1424</v>
      </c>
      <c r="L1702" s="34" t="s">
        <v>1484</v>
      </c>
      <c r="M1702" s="33" t="s">
        <v>877</v>
      </c>
      <c r="N1702" s="33">
        <v>5</v>
      </c>
      <c r="O1702" s="35">
        <v>0.47539999999999999</v>
      </c>
      <c r="P1702" s="34" t="s">
        <v>1148</v>
      </c>
    </row>
    <row r="1703" spans="1:18" s="33" customFormat="1">
      <c r="A1703" s="32">
        <v>38583</v>
      </c>
      <c r="B1703" s="33" t="s">
        <v>1228</v>
      </c>
      <c r="C1703" s="33" t="s">
        <v>1232</v>
      </c>
      <c r="D1703" s="34">
        <v>13</v>
      </c>
      <c r="E1703" s="37">
        <v>78</v>
      </c>
      <c r="F1703" s="33" t="s">
        <v>1235</v>
      </c>
      <c r="G1703" s="33" t="s">
        <v>1100</v>
      </c>
      <c r="H1703" s="33" t="s">
        <v>1422</v>
      </c>
      <c r="J1703" s="33" t="s">
        <v>1424</v>
      </c>
      <c r="L1703" s="34" t="s">
        <v>1484</v>
      </c>
      <c r="M1703" s="33" t="s">
        <v>877</v>
      </c>
      <c r="N1703" s="33">
        <v>1</v>
      </c>
      <c r="O1703" s="35">
        <v>1E-4</v>
      </c>
      <c r="P1703" s="34" t="s">
        <v>1148</v>
      </c>
    </row>
    <row r="1704" spans="1:18" s="33" customFormat="1">
      <c r="A1704" s="32">
        <v>38584</v>
      </c>
      <c r="B1704" s="33" t="s">
        <v>1228</v>
      </c>
      <c r="C1704" s="33" t="s">
        <v>1231</v>
      </c>
      <c r="D1704" s="34">
        <v>2</v>
      </c>
      <c r="E1704" s="37">
        <v>56</v>
      </c>
      <c r="F1704" s="33" t="s">
        <v>1188</v>
      </c>
      <c r="G1704" s="34" t="s">
        <v>1326</v>
      </c>
      <c r="H1704" s="34" t="s">
        <v>1085</v>
      </c>
      <c r="I1704" s="33" t="s">
        <v>1470</v>
      </c>
      <c r="J1704" s="33" t="s">
        <v>1494</v>
      </c>
      <c r="L1704" s="34" t="s">
        <v>1484</v>
      </c>
      <c r="M1704" s="33" t="s">
        <v>877</v>
      </c>
      <c r="N1704" s="33">
        <v>1</v>
      </c>
      <c r="O1704" s="35">
        <v>0.14000000000000001</v>
      </c>
      <c r="P1704" s="34" t="s">
        <v>1149</v>
      </c>
    </row>
    <row r="1705" spans="1:18" s="33" customFormat="1">
      <c r="A1705" s="32">
        <v>38535</v>
      </c>
      <c r="B1705" s="33" t="s">
        <v>1224</v>
      </c>
      <c r="C1705" s="33" t="s">
        <v>1225</v>
      </c>
      <c r="D1705" s="34">
        <v>2</v>
      </c>
      <c r="E1705" s="37">
        <v>2</v>
      </c>
      <c r="F1705" s="33" t="s">
        <v>1074</v>
      </c>
      <c r="G1705" s="33" t="s">
        <v>897</v>
      </c>
      <c r="H1705" s="33" t="s">
        <v>1085</v>
      </c>
      <c r="J1705" s="33" t="s">
        <v>1276</v>
      </c>
      <c r="L1705" s="34" t="s">
        <v>1484</v>
      </c>
      <c r="M1705" s="33" t="s">
        <v>877</v>
      </c>
      <c r="N1705" s="33">
        <v>8</v>
      </c>
      <c r="O1705" s="35">
        <v>4.87E-2</v>
      </c>
      <c r="P1705" s="34" t="s">
        <v>1148</v>
      </c>
    </row>
    <row r="1706" spans="1:18" s="33" customFormat="1">
      <c r="A1706" s="32">
        <v>38535</v>
      </c>
      <c r="B1706" s="33" t="s">
        <v>1224</v>
      </c>
      <c r="C1706" s="33" t="s">
        <v>1225</v>
      </c>
      <c r="D1706" s="34">
        <v>4</v>
      </c>
      <c r="E1706" s="37">
        <v>4</v>
      </c>
      <c r="F1706" s="33" t="s">
        <v>845</v>
      </c>
      <c r="G1706" s="33" t="s">
        <v>897</v>
      </c>
      <c r="H1706" s="33" t="s">
        <v>1085</v>
      </c>
      <c r="J1706" s="33" t="s">
        <v>1276</v>
      </c>
      <c r="L1706" s="34" t="s">
        <v>1484</v>
      </c>
      <c r="M1706" s="33" t="s">
        <v>877</v>
      </c>
      <c r="N1706" s="33">
        <v>1</v>
      </c>
      <c r="O1706" s="35">
        <v>7.0000000000000007E-2</v>
      </c>
      <c r="P1706" s="34" t="s">
        <v>1148</v>
      </c>
    </row>
    <row r="1707" spans="1:18" s="33" customFormat="1">
      <c r="A1707" s="32">
        <v>38535</v>
      </c>
      <c r="B1707" s="33" t="s">
        <v>1224</v>
      </c>
      <c r="C1707" s="33" t="s">
        <v>1225</v>
      </c>
      <c r="D1707" s="34">
        <v>4</v>
      </c>
      <c r="E1707" s="37">
        <v>4</v>
      </c>
      <c r="F1707" s="33" t="s">
        <v>845</v>
      </c>
      <c r="G1707" s="33" t="s">
        <v>1085</v>
      </c>
      <c r="H1707" s="33" t="s">
        <v>1085</v>
      </c>
      <c r="J1707" s="33" t="s">
        <v>1276</v>
      </c>
      <c r="L1707" s="34" t="s">
        <v>1484</v>
      </c>
      <c r="M1707" s="33" t="s">
        <v>877</v>
      </c>
      <c r="N1707" s="33">
        <v>2</v>
      </c>
      <c r="O1707" s="35">
        <v>0.21629999999999999</v>
      </c>
      <c r="P1707" s="34" t="s">
        <v>1148</v>
      </c>
      <c r="Q1707" s="33">
        <f>SUM(N1706:N1707)</f>
        <v>3</v>
      </c>
      <c r="R1707" s="35">
        <f>SUM(O1706:O1707)</f>
        <v>0.2863</v>
      </c>
    </row>
    <row r="1708" spans="1:18" s="33" customFormat="1">
      <c r="A1708" s="32">
        <v>38535</v>
      </c>
      <c r="B1708" s="33" t="s">
        <v>1224</v>
      </c>
      <c r="C1708" s="33" t="s">
        <v>1225</v>
      </c>
      <c r="D1708" s="34">
        <v>5</v>
      </c>
      <c r="E1708" s="37">
        <v>5</v>
      </c>
      <c r="F1708" s="33" t="s">
        <v>1089</v>
      </c>
      <c r="G1708" s="33" t="s">
        <v>897</v>
      </c>
      <c r="H1708" s="33" t="s">
        <v>1085</v>
      </c>
      <c r="J1708" s="33" t="s">
        <v>1276</v>
      </c>
      <c r="L1708" s="34" t="s">
        <v>1484</v>
      </c>
      <c r="M1708" s="33" t="s">
        <v>877</v>
      </c>
      <c r="N1708" s="33">
        <v>1</v>
      </c>
      <c r="O1708" s="35">
        <v>1.1000000000000001E-3</v>
      </c>
      <c r="P1708" s="34" t="s">
        <v>1148</v>
      </c>
    </row>
    <row r="1709" spans="1:18" s="33" customFormat="1">
      <c r="A1709" s="32">
        <v>38535</v>
      </c>
      <c r="B1709" s="33" t="s">
        <v>1224</v>
      </c>
      <c r="C1709" s="33" t="s">
        <v>1225</v>
      </c>
      <c r="D1709" s="34">
        <v>6</v>
      </c>
      <c r="E1709" s="37">
        <v>6</v>
      </c>
      <c r="F1709" s="33" t="s">
        <v>1091</v>
      </c>
      <c r="G1709" s="33" t="s">
        <v>897</v>
      </c>
      <c r="H1709" s="33" t="s">
        <v>1085</v>
      </c>
      <c r="J1709" s="33" t="s">
        <v>1276</v>
      </c>
      <c r="L1709" s="34" t="s">
        <v>1484</v>
      </c>
      <c r="M1709" s="33" t="s">
        <v>877</v>
      </c>
      <c r="N1709" s="33">
        <v>2</v>
      </c>
      <c r="O1709" s="35">
        <v>3.3999999999999998E-3</v>
      </c>
      <c r="P1709" s="34" t="s">
        <v>1148</v>
      </c>
    </row>
    <row r="1710" spans="1:18" s="33" customFormat="1">
      <c r="A1710" s="32">
        <v>38532</v>
      </c>
      <c r="B1710" s="33" t="s">
        <v>1224</v>
      </c>
      <c r="C1710" s="33" t="s">
        <v>1226</v>
      </c>
      <c r="D1710" s="34">
        <v>1</v>
      </c>
      <c r="E1710" s="37">
        <v>13</v>
      </c>
      <c r="F1710" s="33" t="s">
        <v>888</v>
      </c>
      <c r="G1710" s="33" t="s">
        <v>1085</v>
      </c>
      <c r="H1710" s="33" t="s">
        <v>1085</v>
      </c>
      <c r="J1710" s="33" t="s">
        <v>1276</v>
      </c>
      <c r="L1710" s="34" t="s">
        <v>1484</v>
      </c>
      <c r="M1710" s="33" t="s">
        <v>877</v>
      </c>
      <c r="N1710" s="33">
        <v>1</v>
      </c>
      <c r="O1710" s="35">
        <v>1.18E-2</v>
      </c>
      <c r="P1710" s="34" t="s">
        <v>1148</v>
      </c>
    </row>
    <row r="1711" spans="1:18" s="33" customFormat="1">
      <c r="A1711" s="32">
        <v>38532</v>
      </c>
      <c r="B1711" s="33" t="s">
        <v>1224</v>
      </c>
      <c r="C1711" s="33" t="s">
        <v>1226</v>
      </c>
      <c r="D1711" s="34">
        <v>2</v>
      </c>
      <c r="E1711" s="37">
        <v>14</v>
      </c>
      <c r="F1711" s="33" t="s">
        <v>1074</v>
      </c>
      <c r="G1711" s="33" t="s">
        <v>1085</v>
      </c>
      <c r="H1711" s="33" t="s">
        <v>1085</v>
      </c>
      <c r="J1711" s="33" t="s">
        <v>1276</v>
      </c>
      <c r="L1711" s="34" t="s">
        <v>1484</v>
      </c>
      <c r="M1711" s="33" t="s">
        <v>877</v>
      </c>
      <c r="N1711" s="33">
        <v>3</v>
      </c>
      <c r="O1711" s="35">
        <v>0.46200000000000002</v>
      </c>
      <c r="P1711" s="34" t="s">
        <v>1148</v>
      </c>
    </row>
    <row r="1712" spans="1:18" s="33" customFormat="1">
      <c r="A1712" s="32">
        <v>38533</v>
      </c>
      <c r="B1712" s="33" t="s">
        <v>1224</v>
      </c>
      <c r="C1712" s="33" t="s">
        <v>1226</v>
      </c>
      <c r="D1712" s="34">
        <v>4</v>
      </c>
      <c r="E1712" s="37">
        <v>16</v>
      </c>
      <c r="F1712" s="33" t="s">
        <v>845</v>
      </c>
      <c r="G1712" s="33" t="s">
        <v>1085</v>
      </c>
      <c r="H1712" s="33" t="s">
        <v>1085</v>
      </c>
      <c r="J1712" s="33" t="s">
        <v>1276</v>
      </c>
      <c r="L1712" s="34" t="s">
        <v>1484</v>
      </c>
      <c r="M1712" s="33" t="s">
        <v>877</v>
      </c>
      <c r="N1712" s="33">
        <v>3</v>
      </c>
      <c r="O1712" s="35">
        <v>4.5999999999999999E-3</v>
      </c>
      <c r="P1712" s="34" t="s">
        <v>1148</v>
      </c>
    </row>
    <row r="1713" spans="1:18" s="33" customFormat="1">
      <c r="A1713" s="32">
        <v>38534</v>
      </c>
      <c r="B1713" s="33" t="s">
        <v>1224</v>
      </c>
      <c r="C1713" s="33" t="s">
        <v>1227</v>
      </c>
      <c r="D1713" s="34">
        <v>1</v>
      </c>
      <c r="E1713" s="37">
        <v>31</v>
      </c>
      <c r="F1713" s="33" t="s">
        <v>888</v>
      </c>
      <c r="G1713" s="33" t="s">
        <v>1085</v>
      </c>
      <c r="H1713" s="33" t="s">
        <v>1085</v>
      </c>
      <c r="J1713" s="33" t="s">
        <v>1276</v>
      </c>
      <c r="L1713" s="34" t="s">
        <v>1484</v>
      </c>
      <c r="M1713" s="33" t="s">
        <v>877</v>
      </c>
      <c r="N1713" s="33">
        <v>4</v>
      </c>
      <c r="O1713" s="35">
        <v>0.16889999999999999</v>
      </c>
      <c r="P1713" s="34" t="s">
        <v>1148</v>
      </c>
    </row>
    <row r="1714" spans="1:18" s="33" customFormat="1">
      <c r="A1714" s="32">
        <v>38534</v>
      </c>
      <c r="B1714" s="33" t="s">
        <v>1224</v>
      </c>
      <c r="C1714" s="33" t="s">
        <v>1227</v>
      </c>
      <c r="D1714" s="34">
        <v>2</v>
      </c>
      <c r="E1714" s="37">
        <v>32</v>
      </c>
      <c r="F1714" s="33" t="s">
        <v>1074</v>
      </c>
      <c r="G1714" s="33" t="s">
        <v>897</v>
      </c>
      <c r="H1714" s="33" t="s">
        <v>1085</v>
      </c>
      <c r="J1714" s="33" t="s">
        <v>1276</v>
      </c>
      <c r="L1714" s="34" t="s">
        <v>1484</v>
      </c>
      <c r="M1714" s="33" t="s">
        <v>877</v>
      </c>
      <c r="N1714" s="33">
        <v>1</v>
      </c>
      <c r="O1714" s="35">
        <v>2.0000000000000001E-4</v>
      </c>
      <c r="P1714" s="34" t="s">
        <v>1148</v>
      </c>
    </row>
    <row r="1715" spans="1:18" s="33" customFormat="1">
      <c r="A1715" s="32">
        <v>38534</v>
      </c>
      <c r="B1715" s="33" t="s">
        <v>1224</v>
      </c>
      <c r="C1715" s="33" t="s">
        <v>1227</v>
      </c>
      <c r="D1715" s="34">
        <v>2</v>
      </c>
      <c r="E1715" s="37">
        <v>32</v>
      </c>
      <c r="F1715" s="33" t="s">
        <v>1074</v>
      </c>
      <c r="G1715" s="33" t="s">
        <v>1085</v>
      </c>
      <c r="H1715" s="33" t="s">
        <v>1085</v>
      </c>
      <c r="J1715" s="33" t="s">
        <v>1276</v>
      </c>
      <c r="L1715" s="34" t="s">
        <v>1484</v>
      </c>
      <c r="M1715" s="33" t="s">
        <v>877</v>
      </c>
      <c r="N1715" s="33">
        <v>1</v>
      </c>
      <c r="O1715" s="35">
        <v>8.0000000000000004E-4</v>
      </c>
      <c r="P1715" s="34" t="s">
        <v>1148</v>
      </c>
      <c r="Q1715" s="33">
        <f>SUM(N1714:N1715)</f>
        <v>2</v>
      </c>
      <c r="R1715" s="35">
        <f>SUM(O1714:O1715)</f>
        <v>1E-3</v>
      </c>
    </row>
    <row r="1716" spans="1:18" s="33" customFormat="1">
      <c r="A1716" s="32">
        <v>38534</v>
      </c>
      <c r="B1716" s="33" t="s">
        <v>1224</v>
      </c>
      <c r="C1716" s="33" t="s">
        <v>1227</v>
      </c>
      <c r="D1716" s="34">
        <v>9</v>
      </c>
      <c r="E1716" s="37">
        <v>39</v>
      </c>
      <c r="F1716" s="33" t="s">
        <v>1134</v>
      </c>
      <c r="G1716" s="33" t="s">
        <v>1085</v>
      </c>
      <c r="H1716" s="33" t="s">
        <v>1085</v>
      </c>
      <c r="J1716" s="33" t="s">
        <v>1276</v>
      </c>
      <c r="L1716" s="34" t="s">
        <v>1484</v>
      </c>
      <c r="M1716" s="33" t="s">
        <v>877</v>
      </c>
      <c r="N1716" s="33">
        <v>5</v>
      </c>
      <c r="O1716" s="35">
        <v>4.1200000000000001E-2</v>
      </c>
      <c r="P1716" s="34" t="s">
        <v>1148</v>
      </c>
    </row>
    <row r="1717" spans="1:18" s="33" customFormat="1">
      <c r="A1717" s="32">
        <v>38534</v>
      </c>
      <c r="B1717" s="33" t="s">
        <v>1224</v>
      </c>
      <c r="C1717" s="33" t="s">
        <v>1227</v>
      </c>
      <c r="D1717" s="34">
        <v>10</v>
      </c>
      <c r="E1717" s="37">
        <v>40</v>
      </c>
      <c r="F1717" s="33" t="s">
        <v>1138</v>
      </c>
      <c r="G1717" s="33" t="s">
        <v>897</v>
      </c>
      <c r="H1717" s="33" t="s">
        <v>1085</v>
      </c>
      <c r="J1717" s="33" t="s">
        <v>1276</v>
      </c>
      <c r="L1717" s="34" t="s">
        <v>1484</v>
      </c>
      <c r="M1717" s="33" t="s">
        <v>877</v>
      </c>
      <c r="N1717" s="33">
        <v>1</v>
      </c>
      <c r="O1717" s="35">
        <v>0</v>
      </c>
      <c r="P1717" s="34" t="s">
        <v>1148</v>
      </c>
    </row>
    <row r="1718" spans="1:18" s="33" customFormat="1">
      <c r="A1718" s="32">
        <v>38534</v>
      </c>
      <c r="B1718" s="33" t="s">
        <v>1224</v>
      </c>
      <c r="C1718" s="33" t="s">
        <v>1227</v>
      </c>
      <c r="D1718" s="34">
        <v>10</v>
      </c>
      <c r="E1718" s="37">
        <v>40</v>
      </c>
      <c r="F1718" s="33" t="s">
        <v>1138</v>
      </c>
      <c r="G1718" s="33" t="s">
        <v>1085</v>
      </c>
      <c r="H1718" s="33" t="s">
        <v>1085</v>
      </c>
      <c r="J1718" s="33" t="s">
        <v>1276</v>
      </c>
      <c r="L1718" s="34" t="s">
        <v>1484</v>
      </c>
      <c r="M1718" s="33" t="s">
        <v>877</v>
      </c>
      <c r="N1718" s="33">
        <v>2</v>
      </c>
      <c r="O1718" s="35">
        <v>0.1207</v>
      </c>
      <c r="P1718" s="34" t="s">
        <v>1148</v>
      </c>
      <c r="Q1718" s="33">
        <f>SUM(N1717:N1718)</f>
        <v>3</v>
      </c>
      <c r="R1718" s="35">
        <f>SUM(O1717:O1718)</f>
        <v>0.1207</v>
      </c>
    </row>
    <row r="1719" spans="1:18" s="33" customFormat="1">
      <c r="A1719" s="32">
        <v>38534</v>
      </c>
      <c r="B1719" s="33" t="s">
        <v>1224</v>
      </c>
      <c r="C1719" s="33" t="s">
        <v>1227</v>
      </c>
      <c r="D1719" s="34">
        <v>12</v>
      </c>
      <c r="E1719" s="37">
        <v>42</v>
      </c>
      <c r="F1719" s="33" t="s">
        <v>951</v>
      </c>
      <c r="G1719" s="33" t="s">
        <v>897</v>
      </c>
      <c r="H1719" s="33" t="s">
        <v>1085</v>
      </c>
      <c r="J1719" s="33" t="s">
        <v>1276</v>
      </c>
      <c r="L1719" s="34" t="s">
        <v>1484</v>
      </c>
      <c r="M1719" s="33" t="s">
        <v>877</v>
      </c>
      <c r="N1719" s="33">
        <v>1</v>
      </c>
      <c r="O1719" s="35">
        <v>2.3E-3</v>
      </c>
      <c r="P1719" s="34" t="s">
        <v>1148</v>
      </c>
    </row>
    <row r="1720" spans="1:18" s="33" customFormat="1">
      <c r="A1720" s="32">
        <v>38534</v>
      </c>
      <c r="B1720" s="33" t="s">
        <v>1224</v>
      </c>
      <c r="C1720" s="33" t="s">
        <v>1227</v>
      </c>
      <c r="D1720" s="34">
        <v>13</v>
      </c>
      <c r="E1720" s="37">
        <v>43</v>
      </c>
      <c r="F1720" s="33" t="s">
        <v>954</v>
      </c>
      <c r="G1720" s="33" t="s">
        <v>897</v>
      </c>
      <c r="H1720" s="33" t="s">
        <v>1085</v>
      </c>
      <c r="J1720" s="33" t="s">
        <v>1276</v>
      </c>
      <c r="L1720" s="34" t="s">
        <v>1484</v>
      </c>
      <c r="M1720" s="33" t="s">
        <v>877</v>
      </c>
      <c r="N1720" s="33">
        <v>1</v>
      </c>
      <c r="O1720" s="35">
        <v>0.24249999999999999</v>
      </c>
      <c r="P1720" s="34" t="s">
        <v>1148</v>
      </c>
    </row>
    <row r="1721" spans="1:18" s="33" customFormat="1">
      <c r="A1721" s="32">
        <v>38583</v>
      </c>
      <c r="B1721" s="33" t="s">
        <v>1228</v>
      </c>
      <c r="C1721" s="33" t="s">
        <v>1229</v>
      </c>
      <c r="D1721" s="34">
        <v>2</v>
      </c>
      <c r="E1721" s="37">
        <v>47</v>
      </c>
      <c r="F1721" s="33" t="s">
        <v>1230</v>
      </c>
      <c r="G1721" s="33" t="s">
        <v>897</v>
      </c>
      <c r="H1721" s="33" t="s">
        <v>1085</v>
      </c>
      <c r="J1721" s="33" t="s">
        <v>1276</v>
      </c>
      <c r="L1721" s="34" t="s">
        <v>1484</v>
      </c>
      <c r="M1721" s="33" t="s">
        <v>877</v>
      </c>
      <c r="N1721" s="33">
        <v>3</v>
      </c>
      <c r="O1721" s="35">
        <v>0.25600000000000001</v>
      </c>
      <c r="P1721" s="34" t="s">
        <v>1148</v>
      </c>
    </row>
    <row r="1722" spans="1:18" s="33" customFormat="1">
      <c r="A1722" s="32">
        <v>38585</v>
      </c>
      <c r="B1722" s="33" t="s">
        <v>1228</v>
      </c>
      <c r="C1722" s="33" t="s">
        <v>1229</v>
      </c>
      <c r="D1722" s="34">
        <v>5</v>
      </c>
      <c r="E1722" s="37">
        <v>50</v>
      </c>
      <c r="F1722" s="33" t="s">
        <v>1200</v>
      </c>
      <c r="G1722" s="33" t="s">
        <v>897</v>
      </c>
      <c r="H1722" s="33" t="s">
        <v>1085</v>
      </c>
      <c r="J1722" s="33" t="s">
        <v>1276</v>
      </c>
      <c r="L1722" s="34" t="s">
        <v>1484</v>
      </c>
      <c r="M1722" s="33" t="s">
        <v>877</v>
      </c>
      <c r="N1722" s="33">
        <v>2</v>
      </c>
      <c r="O1722" s="35">
        <v>3.2300000000000002E-2</v>
      </c>
      <c r="P1722" s="34" t="s">
        <v>1148</v>
      </c>
    </row>
    <row r="1723" spans="1:18" s="33" customFormat="1">
      <c r="A1723" s="32">
        <v>38585</v>
      </c>
      <c r="B1723" s="33" t="s">
        <v>1228</v>
      </c>
      <c r="C1723" s="33" t="s">
        <v>1229</v>
      </c>
      <c r="D1723" s="34">
        <v>6</v>
      </c>
      <c r="E1723" s="37">
        <v>51</v>
      </c>
      <c r="F1723" s="33" t="s">
        <v>1194</v>
      </c>
      <c r="G1723" s="33" t="s">
        <v>897</v>
      </c>
      <c r="H1723" s="33" t="s">
        <v>1085</v>
      </c>
      <c r="J1723" s="33" t="s">
        <v>1276</v>
      </c>
      <c r="L1723" s="34" t="s">
        <v>1484</v>
      </c>
      <c r="M1723" s="33" t="s">
        <v>877</v>
      </c>
      <c r="N1723" s="33">
        <v>2</v>
      </c>
      <c r="O1723" s="35">
        <v>0.22409999999999997</v>
      </c>
      <c r="P1723" s="34" t="s">
        <v>1148</v>
      </c>
    </row>
    <row r="1724" spans="1:18" s="33" customFormat="1">
      <c r="A1724" s="32">
        <v>38585</v>
      </c>
      <c r="B1724" s="33" t="s">
        <v>1228</v>
      </c>
      <c r="C1724" s="33" t="s">
        <v>1229</v>
      </c>
      <c r="D1724" s="34">
        <v>6</v>
      </c>
      <c r="E1724" s="37">
        <v>51</v>
      </c>
      <c r="F1724" s="33" t="s">
        <v>1194</v>
      </c>
      <c r="G1724" s="33" t="s">
        <v>1085</v>
      </c>
      <c r="H1724" s="33" t="s">
        <v>1085</v>
      </c>
      <c r="J1724" s="33" t="s">
        <v>1276</v>
      </c>
      <c r="L1724" s="34" t="s">
        <v>1484</v>
      </c>
      <c r="M1724" s="33" t="s">
        <v>877</v>
      </c>
      <c r="N1724" s="33">
        <v>2</v>
      </c>
      <c r="O1724" s="35">
        <v>6.899999999999995E-2</v>
      </c>
      <c r="P1724" s="34" t="s">
        <v>1148</v>
      </c>
      <c r="Q1724" s="33">
        <f>SUM(N1723:N1724)</f>
        <v>4</v>
      </c>
      <c r="R1724" s="35">
        <f>SUM(O1723:O1724)</f>
        <v>0.29309999999999992</v>
      </c>
    </row>
    <row r="1725" spans="1:18" s="33" customFormat="1">
      <c r="A1725" s="32">
        <v>38585</v>
      </c>
      <c r="B1725" s="33" t="s">
        <v>1228</v>
      </c>
      <c r="C1725" s="33" t="s">
        <v>1229</v>
      </c>
      <c r="D1725" s="34">
        <v>8</v>
      </c>
      <c r="E1725" s="37">
        <v>53</v>
      </c>
      <c r="F1725" s="33" t="s">
        <v>1202</v>
      </c>
      <c r="G1725" s="33" t="s">
        <v>897</v>
      </c>
      <c r="H1725" s="33" t="s">
        <v>1085</v>
      </c>
      <c r="J1725" s="33" t="s">
        <v>1276</v>
      </c>
      <c r="L1725" s="34" t="s">
        <v>1484</v>
      </c>
      <c r="M1725" s="33" t="s">
        <v>877</v>
      </c>
      <c r="N1725" s="33">
        <v>4</v>
      </c>
      <c r="O1725" s="35">
        <v>0.99370000000000003</v>
      </c>
      <c r="P1725" s="34" t="s">
        <v>1148</v>
      </c>
    </row>
    <row r="1726" spans="1:18" s="33" customFormat="1">
      <c r="A1726" s="32">
        <v>38585</v>
      </c>
      <c r="B1726" s="33" t="s">
        <v>1228</v>
      </c>
      <c r="C1726" s="33" t="s">
        <v>1229</v>
      </c>
      <c r="D1726" s="34">
        <v>9</v>
      </c>
      <c r="E1726" s="37">
        <v>54</v>
      </c>
      <c r="F1726" s="33" t="s">
        <v>1207</v>
      </c>
      <c r="G1726" s="33" t="s">
        <v>897</v>
      </c>
      <c r="H1726" s="33" t="s">
        <v>1085</v>
      </c>
      <c r="J1726" s="33" t="s">
        <v>1276</v>
      </c>
      <c r="L1726" s="34" t="s">
        <v>1484</v>
      </c>
      <c r="M1726" s="33" t="s">
        <v>877</v>
      </c>
      <c r="N1726" s="33">
        <v>5</v>
      </c>
      <c r="O1726" s="35">
        <v>0.33360000000000001</v>
      </c>
      <c r="P1726" s="34" t="s">
        <v>1148</v>
      </c>
      <c r="R1726" s="34"/>
    </row>
    <row r="1727" spans="1:18" s="33" customFormat="1">
      <c r="A1727" s="32">
        <v>38585</v>
      </c>
      <c r="B1727" s="33" t="s">
        <v>1228</v>
      </c>
      <c r="C1727" s="33" t="s">
        <v>1229</v>
      </c>
      <c r="D1727" s="34">
        <v>9</v>
      </c>
      <c r="E1727" s="37">
        <v>54</v>
      </c>
      <c r="F1727" s="33" t="s">
        <v>1207</v>
      </c>
      <c r="G1727" s="33" t="s">
        <v>1085</v>
      </c>
      <c r="H1727" s="33" t="s">
        <v>1085</v>
      </c>
      <c r="J1727" s="33" t="s">
        <v>1276</v>
      </c>
      <c r="L1727" s="34" t="s">
        <v>1484</v>
      </c>
      <c r="M1727" s="33" t="s">
        <v>877</v>
      </c>
      <c r="N1727" s="33">
        <v>3</v>
      </c>
      <c r="O1727" s="35">
        <v>0.17150000000000001</v>
      </c>
      <c r="P1727" s="34" t="s">
        <v>1148</v>
      </c>
      <c r="Q1727" s="33">
        <f>SUM(N1726:N1727)</f>
        <v>8</v>
      </c>
      <c r="R1727" s="35">
        <f>SUM(O1726:O1727)</f>
        <v>0.50509999999999999</v>
      </c>
    </row>
    <row r="1728" spans="1:18" s="33" customFormat="1">
      <c r="A1728" s="32">
        <v>38584</v>
      </c>
      <c r="B1728" s="33" t="s">
        <v>1228</v>
      </c>
      <c r="C1728" s="33" t="s">
        <v>1231</v>
      </c>
      <c r="D1728" s="34">
        <v>1</v>
      </c>
      <c r="E1728" s="37">
        <v>55</v>
      </c>
      <c r="F1728" s="33" t="s">
        <v>976</v>
      </c>
      <c r="G1728" s="33" t="s">
        <v>897</v>
      </c>
      <c r="H1728" s="33" t="s">
        <v>1085</v>
      </c>
      <c r="J1728" s="33" t="s">
        <v>1276</v>
      </c>
      <c r="L1728" s="34" t="s">
        <v>1484</v>
      </c>
      <c r="M1728" s="33" t="s">
        <v>877</v>
      </c>
      <c r="N1728" s="33">
        <v>8</v>
      </c>
      <c r="O1728" s="35">
        <v>0.27689999999999998</v>
      </c>
      <c r="P1728" s="34" t="s">
        <v>1148</v>
      </c>
    </row>
    <row r="1729" spans="1:18" s="33" customFormat="1">
      <c r="A1729" s="32">
        <v>38584</v>
      </c>
      <c r="B1729" s="33" t="s">
        <v>1228</v>
      </c>
      <c r="C1729" s="33" t="s">
        <v>1231</v>
      </c>
      <c r="D1729" s="34">
        <v>1</v>
      </c>
      <c r="E1729" s="37">
        <v>55</v>
      </c>
      <c r="F1729" s="33" t="s">
        <v>976</v>
      </c>
      <c r="G1729" s="33" t="s">
        <v>1085</v>
      </c>
      <c r="H1729" s="33" t="s">
        <v>1085</v>
      </c>
      <c r="J1729" s="33" t="s">
        <v>1276</v>
      </c>
      <c r="L1729" s="34" t="s">
        <v>1484</v>
      </c>
      <c r="M1729" s="33" t="s">
        <v>877</v>
      </c>
      <c r="N1729" s="33">
        <v>2</v>
      </c>
      <c r="O1729" s="35">
        <v>1.41E-2</v>
      </c>
      <c r="P1729" s="34" t="s">
        <v>1148</v>
      </c>
      <c r="Q1729" s="33">
        <f>SUM(N1728:N1729)</f>
        <v>10</v>
      </c>
      <c r="R1729" s="35">
        <f>SUM(O1728:O1729)</f>
        <v>0.29099999999999998</v>
      </c>
    </row>
    <row r="1730" spans="1:18" s="33" customFormat="1">
      <c r="A1730" s="32">
        <v>38584</v>
      </c>
      <c r="B1730" s="33" t="s">
        <v>1228</v>
      </c>
      <c r="C1730" s="33" t="s">
        <v>1231</v>
      </c>
      <c r="D1730" s="34">
        <v>2</v>
      </c>
      <c r="E1730" s="37">
        <v>56</v>
      </c>
      <c r="F1730" s="33" t="s">
        <v>1188</v>
      </c>
      <c r="G1730" s="33" t="s">
        <v>897</v>
      </c>
      <c r="H1730" s="33" t="s">
        <v>1085</v>
      </c>
      <c r="J1730" s="33" t="s">
        <v>1276</v>
      </c>
      <c r="L1730" s="34" t="s">
        <v>1484</v>
      </c>
      <c r="M1730" s="33" t="s">
        <v>877</v>
      </c>
      <c r="N1730" s="33">
        <v>14</v>
      </c>
      <c r="O1730" s="35">
        <v>0.38979999999999998</v>
      </c>
      <c r="P1730" s="34" t="s">
        <v>1148</v>
      </c>
      <c r="Q1730" s="33">
        <f>SUM(N1730,N1704)</f>
        <v>15</v>
      </c>
      <c r="R1730" s="35">
        <f>SUM(O1730,O1704)</f>
        <v>0.52980000000000005</v>
      </c>
    </row>
    <row r="1731" spans="1:18" s="33" customFormat="1">
      <c r="A1731" s="32">
        <v>38586</v>
      </c>
      <c r="B1731" s="33" t="s">
        <v>1228</v>
      </c>
      <c r="C1731" s="33" t="s">
        <v>1231</v>
      </c>
      <c r="D1731" s="34">
        <v>9</v>
      </c>
      <c r="E1731" s="37">
        <v>63</v>
      </c>
      <c r="F1731" s="33" t="s">
        <v>1181</v>
      </c>
      <c r="G1731" s="33" t="s">
        <v>1626</v>
      </c>
      <c r="H1731" s="33" t="s">
        <v>1085</v>
      </c>
      <c r="J1731" s="33" t="s">
        <v>1276</v>
      </c>
      <c r="L1731" s="34" t="s">
        <v>1484</v>
      </c>
      <c r="M1731" s="33" t="s">
        <v>877</v>
      </c>
      <c r="N1731" s="33">
        <v>3</v>
      </c>
      <c r="O1731" s="35">
        <v>1.1652</v>
      </c>
      <c r="P1731" s="34" t="s">
        <v>1148</v>
      </c>
    </row>
    <row r="1732" spans="1:18" s="33" customFormat="1">
      <c r="A1732" s="32">
        <v>38586</v>
      </c>
      <c r="B1732" s="33" t="s">
        <v>1228</v>
      </c>
      <c r="C1732" s="33" t="s">
        <v>1231</v>
      </c>
      <c r="D1732" s="34">
        <v>9</v>
      </c>
      <c r="E1732" s="37">
        <v>63</v>
      </c>
      <c r="F1732" s="33" t="s">
        <v>1181</v>
      </c>
      <c r="G1732" s="33" t="s">
        <v>1179</v>
      </c>
      <c r="H1732" s="33" t="s">
        <v>1085</v>
      </c>
      <c r="J1732" s="33" t="s">
        <v>1276</v>
      </c>
      <c r="L1732" s="34" t="s">
        <v>1484</v>
      </c>
      <c r="M1732" s="33" t="s">
        <v>877</v>
      </c>
      <c r="N1732" s="33">
        <v>2</v>
      </c>
      <c r="O1732" s="35">
        <v>0.14019999999999999</v>
      </c>
      <c r="P1732" s="34" t="s">
        <v>1148</v>
      </c>
      <c r="Q1732" s="33">
        <f>SUM(N1731:N1732)</f>
        <v>5</v>
      </c>
      <c r="R1732" s="35">
        <f>SUM(O1731:O1732)</f>
        <v>1.3054000000000001</v>
      </c>
    </row>
    <row r="1733" spans="1:18" s="33" customFormat="1">
      <c r="A1733" s="32">
        <v>38581</v>
      </c>
      <c r="B1733" s="33" t="s">
        <v>1228</v>
      </c>
      <c r="C1733" s="33" t="s">
        <v>1232</v>
      </c>
      <c r="D1733" s="34">
        <v>5</v>
      </c>
      <c r="E1733" s="37">
        <v>70</v>
      </c>
      <c r="F1733" s="33" t="s">
        <v>1217</v>
      </c>
      <c r="G1733" s="33" t="s">
        <v>897</v>
      </c>
      <c r="H1733" s="33" t="s">
        <v>1085</v>
      </c>
      <c r="J1733" s="33" t="s">
        <v>1276</v>
      </c>
      <c r="L1733" s="34" t="s">
        <v>1484</v>
      </c>
      <c r="M1733" s="33" t="s">
        <v>877</v>
      </c>
      <c r="N1733" s="33">
        <v>2</v>
      </c>
      <c r="O1733" s="35">
        <v>1.8599999999999998E-2</v>
      </c>
      <c r="P1733" s="34" t="s">
        <v>1148</v>
      </c>
    </row>
    <row r="1734" spans="1:18" s="33" customFormat="1">
      <c r="A1734" s="32">
        <v>38583</v>
      </c>
      <c r="B1734" s="33" t="s">
        <v>1228</v>
      </c>
      <c r="C1734" s="33" t="s">
        <v>1232</v>
      </c>
      <c r="D1734" s="34">
        <v>11</v>
      </c>
      <c r="E1734" s="37">
        <v>76</v>
      </c>
      <c r="F1734" s="33" t="s">
        <v>1233</v>
      </c>
      <c r="G1734" s="33" t="s">
        <v>897</v>
      </c>
      <c r="H1734" s="33" t="s">
        <v>1085</v>
      </c>
      <c r="J1734" s="33" t="s">
        <v>1276</v>
      </c>
      <c r="L1734" s="34" t="s">
        <v>1484</v>
      </c>
      <c r="M1734" s="33" t="s">
        <v>877</v>
      </c>
      <c r="N1734" s="33">
        <v>6</v>
      </c>
      <c r="O1734" s="35">
        <v>0.87309999999999999</v>
      </c>
      <c r="P1734" s="34" t="s">
        <v>1148</v>
      </c>
    </row>
    <row r="1735" spans="1:18" s="33" customFormat="1">
      <c r="A1735" s="32">
        <v>38583</v>
      </c>
      <c r="B1735" s="33" t="s">
        <v>1228</v>
      </c>
      <c r="C1735" s="33" t="s">
        <v>1232</v>
      </c>
      <c r="D1735" s="34">
        <v>12</v>
      </c>
      <c r="E1735" s="37">
        <v>77</v>
      </c>
      <c r="F1735" s="33" t="s">
        <v>1234</v>
      </c>
      <c r="G1735" s="33" t="s">
        <v>897</v>
      </c>
      <c r="H1735" s="33" t="s">
        <v>1085</v>
      </c>
      <c r="J1735" s="33" t="s">
        <v>1276</v>
      </c>
      <c r="L1735" s="34" t="s">
        <v>1484</v>
      </c>
      <c r="M1735" s="33" t="s">
        <v>877</v>
      </c>
      <c r="N1735" s="33">
        <v>3</v>
      </c>
      <c r="O1735" s="35">
        <v>1.8236000000000001</v>
      </c>
      <c r="P1735" s="34" t="s">
        <v>1148</v>
      </c>
    </row>
    <row r="1736" spans="1:18" s="33" customFormat="1">
      <c r="A1736" s="32">
        <v>38583</v>
      </c>
      <c r="B1736" s="33" t="s">
        <v>1228</v>
      </c>
      <c r="C1736" s="33" t="s">
        <v>1232</v>
      </c>
      <c r="D1736" s="34">
        <v>12</v>
      </c>
      <c r="E1736" s="37">
        <v>77</v>
      </c>
      <c r="F1736" s="33" t="s">
        <v>1234</v>
      </c>
      <c r="G1736" s="33" t="s">
        <v>1085</v>
      </c>
      <c r="H1736" s="33" t="s">
        <v>1085</v>
      </c>
      <c r="J1736" s="33" t="s">
        <v>1276</v>
      </c>
      <c r="L1736" s="34" t="s">
        <v>1484</v>
      </c>
      <c r="M1736" s="33" t="s">
        <v>877</v>
      </c>
      <c r="N1736" s="33">
        <v>3</v>
      </c>
      <c r="O1736" s="35">
        <v>0.32279999999999998</v>
      </c>
      <c r="P1736" s="34" t="s">
        <v>1148</v>
      </c>
      <c r="Q1736" s="33">
        <f>SUM(N1735:N1736)</f>
        <v>6</v>
      </c>
      <c r="R1736" s="35">
        <f>SUM(O1735:O1736)</f>
        <v>2.1463999999999999</v>
      </c>
    </row>
    <row r="1737" spans="1:18" s="33" customFormat="1">
      <c r="A1737" s="32">
        <v>38535</v>
      </c>
      <c r="B1737" s="33" t="s">
        <v>1224</v>
      </c>
      <c r="C1737" s="33" t="s">
        <v>1225</v>
      </c>
      <c r="D1737" s="34">
        <v>1</v>
      </c>
      <c r="E1737" s="37">
        <v>1</v>
      </c>
      <c r="F1737" s="33" t="s">
        <v>888</v>
      </c>
      <c r="G1737" s="33" t="s">
        <v>1016</v>
      </c>
      <c r="H1737" s="33" t="s">
        <v>1393</v>
      </c>
      <c r="J1737" s="33" t="s">
        <v>1394</v>
      </c>
      <c r="L1737" s="34" t="s">
        <v>1484</v>
      </c>
      <c r="M1737" s="33" t="s">
        <v>877</v>
      </c>
      <c r="N1737" s="33">
        <v>25</v>
      </c>
      <c r="O1737" s="35">
        <v>3.0800000000000001E-2</v>
      </c>
      <c r="P1737" s="34" t="s">
        <v>1148</v>
      </c>
    </row>
    <row r="1738" spans="1:18" s="33" customFormat="1">
      <c r="A1738" s="32">
        <v>38535</v>
      </c>
      <c r="B1738" s="33" t="s">
        <v>1224</v>
      </c>
      <c r="C1738" s="33" t="s">
        <v>1225</v>
      </c>
      <c r="D1738" s="34">
        <v>2</v>
      </c>
      <c r="E1738" s="37">
        <v>2</v>
      </c>
      <c r="F1738" s="33" t="s">
        <v>1074</v>
      </c>
      <c r="G1738" s="33" t="s">
        <v>1016</v>
      </c>
      <c r="H1738" s="33" t="s">
        <v>1393</v>
      </c>
      <c r="J1738" s="33" t="s">
        <v>1394</v>
      </c>
      <c r="L1738" s="34" t="s">
        <v>1484</v>
      </c>
      <c r="M1738" s="33" t="s">
        <v>877</v>
      </c>
      <c r="N1738" s="33">
        <v>15</v>
      </c>
      <c r="O1738" s="35">
        <v>4.1799999999999997E-2</v>
      </c>
      <c r="P1738" s="34" t="s">
        <v>1148</v>
      </c>
    </row>
    <row r="1739" spans="1:18" s="33" customFormat="1">
      <c r="A1739" s="32">
        <v>38535</v>
      </c>
      <c r="B1739" s="33" t="s">
        <v>1224</v>
      </c>
      <c r="C1739" s="33" t="s">
        <v>1225</v>
      </c>
      <c r="D1739" s="34">
        <v>3</v>
      </c>
      <c r="E1739" s="37">
        <v>3</v>
      </c>
      <c r="F1739" s="33" t="s">
        <v>1073</v>
      </c>
      <c r="G1739" s="33" t="s">
        <v>1016</v>
      </c>
      <c r="H1739" s="33" t="s">
        <v>1393</v>
      </c>
      <c r="J1739" s="33" t="s">
        <v>1394</v>
      </c>
      <c r="L1739" s="34" t="s">
        <v>1484</v>
      </c>
      <c r="M1739" s="33" t="s">
        <v>877</v>
      </c>
      <c r="N1739" s="33">
        <v>12</v>
      </c>
      <c r="O1739" s="35">
        <v>5.4000000000000003E-3</v>
      </c>
      <c r="P1739" s="34" t="s">
        <v>1148</v>
      </c>
    </row>
    <row r="1740" spans="1:18" s="33" customFormat="1">
      <c r="A1740" s="32">
        <v>38535</v>
      </c>
      <c r="B1740" s="33" t="s">
        <v>1224</v>
      </c>
      <c r="C1740" s="33" t="s">
        <v>1225</v>
      </c>
      <c r="D1740" s="34">
        <v>4</v>
      </c>
      <c r="E1740" s="37">
        <v>4</v>
      </c>
      <c r="F1740" s="33" t="s">
        <v>845</v>
      </c>
      <c r="G1740" s="33" t="s">
        <v>1016</v>
      </c>
      <c r="H1740" s="33" t="s">
        <v>1393</v>
      </c>
      <c r="J1740" s="33" t="s">
        <v>1394</v>
      </c>
      <c r="L1740" s="34" t="s">
        <v>1484</v>
      </c>
      <c r="M1740" s="33" t="s">
        <v>877</v>
      </c>
      <c r="N1740" s="33">
        <v>29</v>
      </c>
      <c r="O1740" s="35">
        <v>6.1499999999999999E-2</v>
      </c>
      <c r="P1740" s="34" t="s">
        <v>1148</v>
      </c>
    </row>
    <row r="1741" spans="1:18" s="33" customFormat="1">
      <c r="A1741" s="32">
        <v>38535</v>
      </c>
      <c r="B1741" s="33" t="s">
        <v>1224</v>
      </c>
      <c r="C1741" s="33" t="s">
        <v>1225</v>
      </c>
      <c r="D1741" s="34">
        <v>5</v>
      </c>
      <c r="E1741" s="37">
        <v>5</v>
      </c>
      <c r="F1741" s="33" t="s">
        <v>1089</v>
      </c>
      <c r="G1741" s="33" t="s">
        <v>1016</v>
      </c>
      <c r="H1741" s="33" t="s">
        <v>1393</v>
      </c>
      <c r="J1741" s="33" t="s">
        <v>1394</v>
      </c>
      <c r="L1741" s="34" t="s">
        <v>1484</v>
      </c>
      <c r="M1741" s="33" t="s">
        <v>877</v>
      </c>
      <c r="N1741" s="33">
        <v>4</v>
      </c>
      <c r="O1741" s="35">
        <v>2.41E-2</v>
      </c>
      <c r="P1741" s="34" t="s">
        <v>1148</v>
      </c>
    </row>
    <row r="1742" spans="1:18" s="33" customFormat="1">
      <c r="A1742" s="32">
        <v>38535</v>
      </c>
      <c r="B1742" s="33" t="s">
        <v>1224</v>
      </c>
      <c r="C1742" s="33" t="s">
        <v>1225</v>
      </c>
      <c r="D1742" s="34">
        <v>6</v>
      </c>
      <c r="E1742" s="37">
        <v>6</v>
      </c>
      <c r="F1742" s="33" t="s">
        <v>1091</v>
      </c>
      <c r="G1742" s="33" t="s">
        <v>1016</v>
      </c>
      <c r="H1742" s="33" t="s">
        <v>1393</v>
      </c>
      <c r="J1742" s="33" t="s">
        <v>1394</v>
      </c>
      <c r="L1742" s="34" t="s">
        <v>1484</v>
      </c>
      <c r="M1742" s="33" t="s">
        <v>877</v>
      </c>
      <c r="N1742" s="33">
        <v>14</v>
      </c>
      <c r="O1742" s="35">
        <v>3.3300000000000003E-2</v>
      </c>
      <c r="P1742" s="34" t="s">
        <v>1148</v>
      </c>
    </row>
    <row r="1743" spans="1:18" s="33" customFormat="1">
      <c r="A1743" s="32">
        <v>38532</v>
      </c>
      <c r="B1743" s="33" t="s">
        <v>1224</v>
      </c>
      <c r="C1743" s="33" t="s">
        <v>1226</v>
      </c>
      <c r="D1743" s="34">
        <v>1</v>
      </c>
      <c r="E1743" s="37">
        <v>13</v>
      </c>
      <c r="F1743" s="33" t="s">
        <v>888</v>
      </c>
      <c r="G1743" s="33" t="s">
        <v>1016</v>
      </c>
      <c r="H1743" s="33" t="s">
        <v>1393</v>
      </c>
      <c r="J1743" s="33" t="s">
        <v>1394</v>
      </c>
      <c r="L1743" s="34" t="s">
        <v>1484</v>
      </c>
      <c r="M1743" s="34" t="s">
        <v>877</v>
      </c>
      <c r="N1743" s="33">
        <v>54</v>
      </c>
      <c r="O1743" s="35">
        <v>0.14199999999999999</v>
      </c>
      <c r="P1743" s="34" t="s">
        <v>1148</v>
      </c>
    </row>
    <row r="1744" spans="1:18" s="33" customFormat="1">
      <c r="A1744" s="32">
        <v>38532</v>
      </c>
      <c r="B1744" s="33" t="s">
        <v>1224</v>
      </c>
      <c r="C1744" s="33" t="s">
        <v>1226</v>
      </c>
      <c r="D1744" s="34">
        <v>2</v>
      </c>
      <c r="E1744" s="37">
        <v>14</v>
      </c>
      <c r="F1744" s="33" t="s">
        <v>1074</v>
      </c>
      <c r="G1744" s="33" t="s">
        <v>1016</v>
      </c>
      <c r="H1744" s="33" t="s">
        <v>1393</v>
      </c>
      <c r="J1744" s="33" t="s">
        <v>1394</v>
      </c>
      <c r="L1744" s="34" t="s">
        <v>1484</v>
      </c>
      <c r="M1744" s="33" t="s">
        <v>877</v>
      </c>
      <c r="N1744" s="33">
        <v>38</v>
      </c>
      <c r="O1744" s="35">
        <v>6.9500000000000006E-2</v>
      </c>
      <c r="P1744" s="34" t="s">
        <v>1148</v>
      </c>
    </row>
    <row r="1745" spans="1:16" s="33" customFormat="1">
      <c r="A1745" s="32">
        <v>38533</v>
      </c>
      <c r="B1745" s="33" t="s">
        <v>1224</v>
      </c>
      <c r="C1745" s="33" t="s">
        <v>1226</v>
      </c>
      <c r="D1745" s="34">
        <v>4</v>
      </c>
      <c r="E1745" s="37">
        <v>16</v>
      </c>
      <c r="F1745" s="33" t="s">
        <v>845</v>
      </c>
      <c r="G1745" s="33" t="s">
        <v>1016</v>
      </c>
      <c r="H1745" s="33" t="s">
        <v>1393</v>
      </c>
      <c r="J1745" s="33" t="s">
        <v>1394</v>
      </c>
      <c r="L1745" s="34" t="s">
        <v>1484</v>
      </c>
      <c r="M1745" s="33" t="s">
        <v>877</v>
      </c>
      <c r="N1745" s="33">
        <v>21</v>
      </c>
      <c r="O1745" s="35">
        <v>8.3000000000000004E-2</v>
      </c>
      <c r="P1745" s="34" t="s">
        <v>1148</v>
      </c>
    </row>
    <row r="1746" spans="1:16" s="33" customFormat="1">
      <c r="A1746" s="32">
        <v>38534</v>
      </c>
      <c r="B1746" s="33" t="s">
        <v>1224</v>
      </c>
      <c r="C1746" s="33" t="s">
        <v>1227</v>
      </c>
      <c r="D1746" s="34">
        <v>1</v>
      </c>
      <c r="E1746" s="37">
        <v>31</v>
      </c>
      <c r="F1746" s="33" t="s">
        <v>888</v>
      </c>
      <c r="G1746" s="33" t="s">
        <v>1016</v>
      </c>
      <c r="H1746" s="33" t="s">
        <v>1393</v>
      </c>
      <c r="J1746" s="33" t="s">
        <v>1394</v>
      </c>
      <c r="L1746" s="34" t="s">
        <v>1484</v>
      </c>
      <c r="M1746" s="33" t="s">
        <v>877</v>
      </c>
      <c r="N1746" s="33">
        <v>21</v>
      </c>
      <c r="O1746" s="35">
        <v>1.3299999999999999E-2</v>
      </c>
      <c r="P1746" s="34" t="s">
        <v>1148</v>
      </c>
    </row>
    <row r="1747" spans="1:16" s="33" customFormat="1">
      <c r="A1747" s="32">
        <v>38534</v>
      </c>
      <c r="B1747" s="33" t="s">
        <v>1224</v>
      </c>
      <c r="C1747" s="33" t="s">
        <v>1227</v>
      </c>
      <c r="D1747" s="34">
        <v>2</v>
      </c>
      <c r="E1747" s="37">
        <v>32</v>
      </c>
      <c r="F1747" s="33" t="s">
        <v>1074</v>
      </c>
      <c r="G1747" s="33" t="s">
        <v>1016</v>
      </c>
      <c r="H1747" s="33" t="s">
        <v>1393</v>
      </c>
      <c r="J1747" s="33" t="s">
        <v>1394</v>
      </c>
      <c r="L1747" s="34" t="s">
        <v>1484</v>
      </c>
      <c r="M1747" s="33" t="s">
        <v>877</v>
      </c>
      <c r="N1747" s="33">
        <v>32</v>
      </c>
      <c r="O1747" s="35">
        <v>0.1142</v>
      </c>
      <c r="P1747" s="34" t="s">
        <v>1148</v>
      </c>
    </row>
    <row r="1748" spans="1:16" s="33" customFormat="1">
      <c r="A1748" s="32">
        <v>38534</v>
      </c>
      <c r="B1748" s="33" t="s">
        <v>1224</v>
      </c>
      <c r="C1748" s="33" t="s">
        <v>1227</v>
      </c>
      <c r="D1748" s="34">
        <v>9</v>
      </c>
      <c r="E1748" s="37">
        <v>39</v>
      </c>
      <c r="F1748" s="33" t="s">
        <v>1134</v>
      </c>
      <c r="G1748" s="33" t="s">
        <v>1016</v>
      </c>
      <c r="H1748" s="33" t="s">
        <v>1393</v>
      </c>
      <c r="J1748" s="33" t="s">
        <v>1394</v>
      </c>
      <c r="L1748" s="34" t="s">
        <v>1484</v>
      </c>
      <c r="M1748" s="33" t="s">
        <v>877</v>
      </c>
      <c r="N1748" s="33">
        <v>30</v>
      </c>
      <c r="O1748" s="35">
        <v>8.5999999999999993E-2</v>
      </c>
      <c r="P1748" s="34" t="s">
        <v>1148</v>
      </c>
    </row>
    <row r="1749" spans="1:16" s="33" customFormat="1">
      <c r="A1749" s="32">
        <v>38534</v>
      </c>
      <c r="B1749" s="33" t="s">
        <v>1224</v>
      </c>
      <c r="C1749" s="33" t="s">
        <v>1227</v>
      </c>
      <c r="D1749" s="34">
        <v>10</v>
      </c>
      <c r="E1749" s="37">
        <v>40</v>
      </c>
      <c r="F1749" s="33" t="s">
        <v>1138</v>
      </c>
      <c r="G1749" s="33" t="s">
        <v>1016</v>
      </c>
      <c r="H1749" s="33" t="s">
        <v>1393</v>
      </c>
      <c r="J1749" s="33" t="s">
        <v>1394</v>
      </c>
      <c r="L1749" s="34" t="s">
        <v>1484</v>
      </c>
      <c r="M1749" s="33" t="s">
        <v>877</v>
      </c>
      <c r="N1749" s="33">
        <v>13</v>
      </c>
      <c r="O1749" s="35">
        <v>0</v>
      </c>
      <c r="P1749" s="34" t="s">
        <v>1148</v>
      </c>
    </row>
    <row r="1750" spans="1:16" s="33" customFormat="1">
      <c r="A1750" s="32">
        <v>38534</v>
      </c>
      <c r="B1750" s="33" t="s">
        <v>1224</v>
      </c>
      <c r="C1750" s="33" t="s">
        <v>1227</v>
      </c>
      <c r="D1750" s="34">
        <v>12</v>
      </c>
      <c r="E1750" s="37">
        <v>42</v>
      </c>
      <c r="F1750" s="33" t="s">
        <v>951</v>
      </c>
      <c r="G1750" s="33" t="s">
        <v>1016</v>
      </c>
      <c r="H1750" s="33" t="s">
        <v>1393</v>
      </c>
      <c r="J1750" s="33" t="s">
        <v>1394</v>
      </c>
      <c r="L1750" s="34" t="s">
        <v>1484</v>
      </c>
      <c r="M1750" s="33" t="s">
        <v>877</v>
      </c>
      <c r="N1750" s="33">
        <v>102</v>
      </c>
      <c r="O1750" s="35">
        <v>0.27050000000000002</v>
      </c>
      <c r="P1750" s="34" t="s">
        <v>1148</v>
      </c>
    </row>
    <row r="1751" spans="1:16" s="33" customFormat="1">
      <c r="A1751" s="32">
        <v>38534</v>
      </c>
      <c r="B1751" s="33" t="s">
        <v>1224</v>
      </c>
      <c r="C1751" s="33" t="s">
        <v>1227</v>
      </c>
      <c r="D1751" s="34">
        <v>13</v>
      </c>
      <c r="E1751" s="37">
        <v>43</v>
      </c>
      <c r="F1751" s="33" t="s">
        <v>954</v>
      </c>
      <c r="G1751" s="33" t="s">
        <v>1016</v>
      </c>
      <c r="H1751" s="33" t="s">
        <v>1393</v>
      </c>
      <c r="J1751" s="33" t="s">
        <v>1394</v>
      </c>
      <c r="L1751" s="34" t="s">
        <v>1484</v>
      </c>
      <c r="M1751" s="33" t="s">
        <v>877</v>
      </c>
      <c r="N1751" s="33">
        <v>15</v>
      </c>
      <c r="O1751" s="35">
        <v>4.5100000000000001E-2</v>
      </c>
      <c r="P1751" s="34" t="s">
        <v>1148</v>
      </c>
    </row>
    <row r="1752" spans="1:16" s="33" customFormat="1">
      <c r="A1752" s="32">
        <v>38583</v>
      </c>
      <c r="B1752" s="33" t="s">
        <v>1228</v>
      </c>
      <c r="C1752" s="33" t="s">
        <v>1229</v>
      </c>
      <c r="D1752" s="34">
        <v>2</v>
      </c>
      <c r="E1752" s="37">
        <v>47</v>
      </c>
      <c r="F1752" s="33" t="s">
        <v>1230</v>
      </c>
      <c r="G1752" s="33" t="s">
        <v>1016</v>
      </c>
      <c r="H1752" s="33" t="s">
        <v>1393</v>
      </c>
      <c r="J1752" s="33" t="s">
        <v>1394</v>
      </c>
      <c r="L1752" s="34" t="s">
        <v>1484</v>
      </c>
      <c r="M1752" s="33" t="s">
        <v>877</v>
      </c>
      <c r="N1752" s="33">
        <v>42</v>
      </c>
      <c r="O1752" s="35">
        <v>0.10150000000000001</v>
      </c>
      <c r="P1752" s="34" t="s">
        <v>1148</v>
      </c>
    </row>
    <row r="1753" spans="1:16" s="33" customFormat="1">
      <c r="A1753" s="32">
        <v>38585</v>
      </c>
      <c r="B1753" s="33" t="s">
        <v>1228</v>
      </c>
      <c r="C1753" s="33" t="s">
        <v>1229</v>
      </c>
      <c r="D1753" s="34">
        <v>5</v>
      </c>
      <c r="E1753" s="37">
        <v>50</v>
      </c>
      <c r="F1753" s="33" t="s">
        <v>1200</v>
      </c>
      <c r="G1753" s="33" t="s">
        <v>1016</v>
      </c>
      <c r="H1753" s="33" t="s">
        <v>1393</v>
      </c>
      <c r="J1753" s="33" t="s">
        <v>1394</v>
      </c>
      <c r="L1753" s="34" t="s">
        <v>1484</v>
      </c>
      <c r="M1753" s="33" t="s">
        <v>877</v>
      </c>
      <c r="N1753" s="33">
        <v>30</v>
      </c>
      <c r="O1753" s="35">
        <v>6.1799999999999855E-2</v>
      </c>
      <c r="P1753" s="34" t="s">
        <v>1148</v>
      </c>
    </row>
    <row r="1754" spans="1:16" s="33" customFormat="1">
      <c r="A1754" s="32">
        <v>38585</v>
      </c>
      <c r="B1754" s="33" t="s">
        <v>1228</v>
      </c>
      <c r="C1754" s="33" t="s">
        <v>1229</v>
      </c>
      <c r="D1754" s="34">
        <v>6</v>
      </c>
      <c r="E1754" s="37">
        <v>51</v>
      </c>
      <c r="F1754" s="33" t="s">
        <v>1194</v>
      </c>
      <c r="G1754" s="33" t="s">
        <v>1016</v>
      </c>
      <c r="H1754" s="33" t="s">
        <v>1393</v>
      </c>
      <c r="J1754" s="33" t="s">
        <v>1394</v>
      </c>
      <c r="L1754" s="34" t="s">
        <v>1484</v>
      </c>
      <c r="M1754" s="33" t="s">
        <v>877</v>
      </c>
      <c r="N1754" s="33">
        <v>16</v>
      </c>
      <c r="O1754" s="35">
        <v>4.5999999999999819E-2</v>
      </c>
      <c r="P1754" s="34" t="s">
        <v>1148</v>
      </c>
    </row>
    <row r="1755" spans="1:16" s="33" customFormat="1">
      <c r="A1755" s="32">
        <v>38585</v>
      </c>
      <c r="B1755" s="33" t="s">
        <v>1228</v>
      </c>
      <c r="C1755" s="33" t="s">
        <v>1229</v>
      </c>
      <c r="D1755" s="34">
        <v>8</v>
      </c>
      <c r="E1755" s="37">
        <v>53</v>
      </c>
      <c r="F1755" s="33" t="s">
        <v>1202</v>
      </c>
      <c r="G1755" s="33" t="s">
        <v>1016</v>
      </c>
      <c r="H1755" s="33" t="s">
        <v>1393</v>
      </c>
      <c r="J1755" s="33" t="s">
        <v>1394</v>
      </c>
      <c r="L1755" s="34" t="s">
        <v>1484</v>
      </c>
      <c r="M1755" s="33" t="s">
        <v>877</v>
      </c>
      <c r="N1755" s="33">
        <v>7</v>
      </c>
      <c r="O1755" s="35">
        <v>1.9400000000000084E-2</v>
      </c>
      <c r="P1755" s="34" t="s">
        <v>1148</v>
      </c>
    </row>
    <row r="1756" spans="1:16" s="33" customFormat="1">
      <c r="A1756" s="32">
        <v>38585</v>
      </c>
      <c r="B1756" s="33" t="s">
        <v>1228</v>
      </c>
      <c r="C1756" s="33" t="s">
        <v>1229</v>
      </c>
      <c r="D1756" s="34">
        <v>9</v>
      </c>
      <c r="E1756" s="37">
        <v>54</v>
      </c>
      <c r="F1756" s="33" t="s">
        <v>1207</v>
      </c>
      <c r="G1756" s="33" t="s">
        <v>1016</v>
      </c>
      <c r="H1756" s="33" t="s">
        <v>1393</v>
      </c>
      <c r="J1756" s="33" t="s">
        <v>1394</v>
      </c>
      <c r="L1756" s="34" t="s">
        <v>1484</v>
      </c>
      <c r="M1756" s="33" t="s">
        <v>877</v>
      </c>
      <c r="N1756" s="33">
        <v>26</v>
      </c>
      <c r="O1756" s="35">
        <v>4.58E-2</v>
      </c>
      <c r="P1756" s="34" t="s">
        <v>1148</v>
      </c>
    </row>
    <row r="1757" spans="1:16" s="33" customFormat="1">
      <c r="A1757" s="32">
        <v>38584</v>
      </c>
      <c r="B1757" s="33" t="s">
        <v>1228</v>
      </c>
      <c r="C1757" s="33" t="s">
        <v>1231</v>
      </c>
      <c r="D1757" s="34">
        <v>1</v>
      </c>
      <c r="E1757" s="37">
        <v>55</v>
      </c>
      <c r="F1757" s="33" t="s">
        <v>976</v>
      </c>
      <c r="G1757" s="33" t="s">
        <v>1016</v>
      </c>
      <c r="H1757" s="33" t="s">
        <v>1393</v>
      </c>
      <c r="J1757" s="33" t="s">
        <v>1394</v>
      </c>
      <c r="L1757" s="34" t="s">
        <v>1484</v>
      </c>
      <c r="M1757" s="33" t="s">
        <v>877</v>
      </c>
      <c r="N1757" s="33">
        <v>25</v>
      </c>
      <c r="O1757" s="35">
        <v>3.0300000000000001E-2</v>
      </c>
      <c r="P1757" s="34" t="s">
        <v>1148</v>
      </c>
    </row>
    <row r="1758" spans="1:16" s="33" customFormat="1">
      <c r="A1758" s="32">
        <v>38584</v>
      </c>
      <c r="B1758" s="33" t="s">
        <v>1228</v>
      </c>
      <c r="C1758" s="33" t="s">
        <v>1231</v>
      </c>
      <c r="D1758" s="34">
        <v>2</v>
      </c>
      <c r="E1758" s="37">
        <v>56</v>
      </c>
      <c r="F1758" s="33" t="s">
        <v>1188</v>
      </c>
      <c r="G1758" s="33" t="s">
        <v>1016</v>
      </c>
      <c r="H1758" s="33" t="s">
        <v>1393</v>
      </c>
      <c r="J1758" s="33" t="s">
        <v>1394</v>
      </c>
      <c r="L1758" s="34" t="s">
        <v>1484</v>
      </c>
      <c r="M1758" s="33" t="s">
        <v>877</v>
      </c>
      <c r="N1758" s="33">
        <v>36</v>
      </c>
      <c r="O1758" s="35">
        <v>0.1186</v>
      </c>
      <c r="P1758" s="34" t="s">
        <v>1148</v>
      </c>
    </row>
    <row r="1759" spans="1:16" s="33" customFormat="1">
      <c r="A1759" s="32">
        <v>38584</v>
      </c>
      <c r="B1759" s="33" t="s">
        <v>1228</v>
      </c>
      <c r="C1759" s="33" t="s">
        <v>1231</v>
      </c>
      <c r="D1759" s="34">
        <v>3</v>
      </c>
      <c r="E1759" s="37">
        <v>57</v>
      </c>
      <c r="F1759" s="33" t="s">
        <v>1182</v>
      </c>
      <c r="G1759" s="33" t="s">
        <v>1016</v>
      </c>
      <c r="H1759" s="33" t="s">
        <v>1393</v>
      </c>
      <c r="J1759" s="33" t="s">
        <v>1394</v>
      </c>
      <c r="L1759" s="34" t="s">
        <v>1484</v>
      </c>
      <c r="M1759" s="33" t="s">
        <v>877</v>
      </c>
      <c r="N1759" s="33">
        <v>21</v>
      </c>
      <c r="O1759" s="35">
        <v>6.4299999999999996E-2</v>
      </c>
      <c r="P1759" s="34" t="s">
        <v>1148</v>
      </c>
    </row>
    <row r="1760" spans="1:16" s="33" customFormat="1">
      <c r="A1760" s="32">
        <v>38584</v>
      </c>
      <c r="B1760" s="33" t="s">
        <v>1228</v>
      </c>
      <c r="C1760" s="33" t="s">
        <v>1231</v>
      </c>
      <c r="D1760" s="34">
        <v>4</v>
      </c>
      <c r="E1760" s="37">
        <v>58</v>
      </c>
      <c r="F1760" s="33" t="s">
        <v>1190</v>
      </c>
      <c r="G1760" s="33" t="s">
        <v>1016</v>
      </c>
      <c r="H1760" s="33" t="s">
        <v>1393</v>
      </c>
      <c r="J1760" s="33" t="s">
        <v>1394</v>
      </c>
      <c r="L1760" s="34" t="s">
        <v>1484</v>
      </c>
      <c r="M1760" s="33" t="s">
        <v>877</v>
      </c>
      <c r="N1760" s="33">
        <v>5</v>
      </c>
      <c r="O1760" s="35">
        <v>1.61E-2</v>
      </c>
      <c r="P1760" s="34" t="s">
        <v>1148</v>
      </c>
    </row>
    <row r="1761" spans="1:16" s="33" customFormat="1">
      <c r="A1761" s="32">
        <v>38584</v>
      </c>
      <c r="B1761" s="33" t="s">
        <v>1228</v>
      </c>
      <c r="C1761" s="33" t="s">
        <v>1231</v>
      </c>
      <c r="D1761" s="34">
        <v>6</v>
      </c>
      <c r="E1761" s="37">
        <v>60</v>
      </c>
      <c r="F1761" s="33" t="s">
        <v>979</v>
      </c>
      <c r="G1761" s="33" t="s">
        <v>1016</v>
      </c>
      <c r="H1761" s="33" t="s">
        <v>1393</v>
      </c>
      <c r="J1761" s="33" t="s">
        <v>1394</v>
      </c>
      <c r="L1761" s="34" t="s">
        <v>1484</v>
      </c>
      <c r="M1761" s="33" t="s">
        <v>877</v>
      </c>
      <c r="N1761" s="33">
        <v>3</v>
      </c>
      <c r="O1761" s="35">
        <v>7.7999999999999996E-3</v>
      </c>
      <c r="P1761" s="34" t="s">
        <v>1148</v>
      </c>
    </row>
    <row r="1762" spans="1:16" s="33" customFormat="1">
      <c r="A1762" s="32">
        <v>38586</v>
      </c>
      <c r="B1762" s="33" t="s">
        <v>1228</v>
      </c>
      <c r="C1762" s="33" t="s">
        <v>1231</v>
      </c>
      <c r="D1762" s="34">
        <v>9</v>
      </c>
      <c r="E1762" s="37">
        <v>63</v>
      </c>
      <c r="F1762" s="33" t="s">
        <v>1181</v>
      </c>
      <c r="G1762" s="33" t="s">
        <v>1016</v>
      </c>
      <c r="H1762" s="33" t="s">
        <v>1393</v>
      </c>
      <c r="J1762" s="33" t="s">
        <v>1394</v>
      </c>
      <c r="L1762" s="34" t="s">
        <v>1484</v>
      </c>
      <c r="M1762" s="33" t="s">
        <v>877</v>
      </c>
      <c r="N1762" s="33">
        <v>80</v>
      </c>
      <c r="O1762" s="35">
        <v>0.36570000000000003</v>
      </c>
      <c r="P1762" s="34" t="s">
        <v>1148</v>
      </c>
    </row>
    <row r="1763" spans="1:16" s="33" customFormat="1">
      <c r="A1763" s="32">
        <v>38581</v>
      </c>
      <c r="B1763" s="33" t="s">
        <v>1228</v>
      </c>
      <c r="C1763" s="33" t="s">
        <v>1232</v>
      </c>
      <c r="D1763" s="34">
        <v>4</v>
      </c>
      <c r="E1763" s="37">
        <v>69</v>
      </c>
      <c r="F1763" s="33" t="s">
        <v>1222</v>
      </c>
      <c r="G1763" s="33" t="s">
        <v>1016</v>
      </c>
      <c r="H1763" s="33" t="s">
        <v>1393</v>
      </c>
      <c r="J1763" s="33" t="s">
        <v>1394</v>
      </c>
      <c r="L1763" s="34" t="s">
        <v>1484</v>
      </c>
      <c r="M1763" s="33" t="s">
        <v>877</v>
      </c>
      <c r="N1763" s="33">
        <v>61</v>
      </c>
      <c r="O1763" s="35">
        <v>6.7000000000000002E-3</v>
      </c>
      <c r="P1763" s="34" t="s">
        <v>1148</v>
      </c>
    </row>
    <row r="1764" spans="1:16" s="33" customFormat="1">
      <c r="A1764" s="32">
        <v>38581</v>
      </c>
      <c r="B1764" s="33" t="s">
        <v>1228</v>
      </c>
      <c r="C1764" s="33" t="s">
        <v>1232</v>
      </c>
      <c r="D1764" s="34">
        <v>5</v>
      </c>
      <c r="E1764" s="37">
        <v>70</v>
      </c>
      <c r="F1764" s="33" t="s">
        <v>1217</v>
      </c>
      <c r="G1764" s="33" t="s">
        <v>1016</v>
      </c>
      <c r="H1764" s="33" t="s">
        <v>1393</v>
      </c>
      <c r="J1764" s="33" t="s">
        <v>1394</v>
      </c>
      <c r="L1764" s="34" t="s">
        <v>1484</v>
      </c>
      <c r="M1764" s="33" t="s">
        <v>877</v>
      </c>
      <c r="N1764" s="33">
        <v>2</v>
      </c>
      <c r="O1764" s="35">
        <v>6.7999999999999996E-3</v>
      </c>
      <c r="P1764" s="34" t="s">
        <v>1148</v>
      </c>
    </row>
    <row r="1765" spans="1:16" s="33" customFormat="1">
      <c r="A1765" s="32">
        <v>38581</v>
      </c>
      <c r="B1765" s="33" t="s">
        <v>1228</v>
      </c>
      <c r="C1765" s="33" t="s">
        <v>1232</v>
      </c>
      <c r="D1765" s="34">
        <v>6</v>
      </c>
      <c r="E1765" s="37">
        <v>71</v>
      </c>
      <c r="F1765" s="33" t="s">
        <v>1220</v>
      </c>
      <c r="G1765" s="33" t="s">
        <v>1016</v>
      </c>
      <c r="H1765" s="33" t="s">
        <v>1393</v>
      </c>
      <c r="J1765" s="33" t="s">
        <v>1394</v>
      </c>
      <c r="L1765" s="34" t="s">
        <v>1484</v>
      </c>
      <c r="M1765" s="33" t="s">
        <v>877</v>
      </c>
      <c r="N1765" s="33">
        <v>1</v>
      </c>
      <c r="O1765" s="35">
        <v>0</v>
      </c>
      <c r="P1765" s="34" t="s">
        <v>1148</v>
      </c>
    </row>
    <row r="1766" spans="1:16" s="33" customFormat="1">
      <c r="A1766" s="32">
        <v>38583</v>
      </c>
      <c r="B1766" s="33" t="s">
        <v>1228</v>
      </c>
      <c r="C1766" s="33" t="s">
        <v>1232</v>
      </c>
      <c r="D1766" s="34">
        <v>11</v>
      </c>
      <c r="E1766" s="37">
        <v>76</v>
      </c>
      <c r="F1766" s="33" t="s">
        <v>1233</v>
      </c>
      <c r="G1766" s="33" t="s">
        <v>1016</v>
      </c>
      <c r="H1766" s="33" t="s">
        <v>1393</v>
      </c>
      <c r="J1766" s="33" t="s">
        <v>1394</v>
      </c>
      <c r="L1766" s="34" t="s">
        <v>1484</v>
      </c>
      <c r="M1766" s="33" t="s">
        <v>877</v>
      </c>
      <c r="N1766" s="33">
        <v>6</v>
      </c>
      <c r="O1766" s="35">
        <v>1.77E-2</v>
      </c>
      <c r="P1766" s="34" t="s">
        <v>1148</v>
      </c>
    </row>
    <row r="1767" spans="1:16" s="33" customFormat="1">
      <c r="A1767" s="32">
        <v>38583</v>
      </c>
      <c r="B1767" s="33" t="s">
        <v>1228</v>
      </c>
      <c r="C1767" s="33" t="s">
        <v>1232</v>
      </c>
      <c r="D1767" s="34">
        <v>12</v>
      </c>
      <c r="E1767" s="37">
        <v>77</v>
      </c>
      <c r="F1767" s="33" t="s">
        <v>1234</v>
      </c>
      <c r="G1767" s="33" t="s">
        <v>1016</v>
      </c>
      <c r="H1767" s="33" t="s">
        <v>1393</v>
      </c>
      <c r="J1767" s="33" t="s">
        <v>1394</v>
      </c>
      <c r="L1767" s="34" t="s">
        <v>1484</v>
      </c>
      <c r="M1767" s="33" t="s">
        <v>877</v>
      </c>
      <c r="N1767" s="33">
        <v>11</v>
      </c>
      <c r="O1767" s="35">
        <v>1.7000000000000001E-2</v>
      </c>
      <c r="P1767" s="34" t="s">
        <v>1148</v>
      </c>
    </row>
    <row r="1768" spans="1:16" s="33" customFormat="1">
      <c r="A1768" s="32">
        <v>38583</v>
      </c>
      <c r="B1768" s="33" t="s">
        <v>1228</v>
      </c>
      <c r="C1768" s="33" t="s">
        <v>1232</v>
      </c>
      <c r="D1768" s="34">
        <v>13</v>
      </c>
      <c r="E1768" s="37">
        <v>78</v>
      </c>
      <c r="F1768" s="33" t="s">
        <v>1235</v>
      </c>
      <c r="G1768" s="33" t="s">
        <v>1016</v>
      </c>
      <c r="H1768" s="33" t="s">
        <v>1393</v>
      </c>
      <c r="J1768" s="33" t="s">
        <v>1394</v>
      </c>
      <c r="L1768" s="34" t="s">
        <v>1484</v>
      </c>
      <c r="M1768" s="33" t="s">
        <v>877</v>
      </c>
      <c r="N1768" s="33">
        <v>68</v>
      </c>
      <c r="O1768" s="35">
        <v>8.9899999999999994E-2</v>
      </c>
      <c r="P1768" s="34" t="s">
        <v>1148</v>
      </c>
    </row>
    <row r="1769" spans="1:16" s="33" customFormat="1">
      <c r="A1769" s="32">
        <v>38534</v>
      </c>
      <c r="B1769" s="33" t="s">
        <v>1224</v>
      </c>
      <c r="C1769" s="33" t="s">
        <v>1227</v>
      </c>
      <c r="D1769" s="34">
        <v>13</v>
      </c>
      <c r="E1769" s="37">
        <v>43</v>
      </c>
      <c r="F1769" s="33" t="s">
        <v>954</v>
      </c>
      <c r="G1769" s="33" t="s">
        <v>952</v>
      </c>
      <c r="H1769" s="33" t="s">
        <v>1366</v>
      </c>
      <c r="I1769" s="33" t="s">
        <v>1367</v>
      </c>
      <c r="J1769" s="33" t="s">
        <v>1368</v>
      </c>
      <c r="K1769" s="33" t="s">
        <v>1369</v>
      </c>
      <c r="L1769" s="34" t="s">
        <v>1484</v>
      </c>
      <c r="M1769" s="33" t="s">
        <v>877</v>
      </c>
      <c r="N1769" s="33">
        <v>3</v>
      </c>
      <c r="O1769" s="35">
        <v>1.4390000000000001</v>
      </c>
      <c r="P1769" s="34" t="s">
        <v>1148</v>
      </c>
    </row>
    <row r="1770" spans="1:16" s="33" customFormat="1">
      <c r="A1770" s="32">
        <v>38585</v>
      </c>
      <c r="B1770" s="33" t="s">
        <v>1228</v>
      </c>
      <c r="C1770" s="33" t="s">
        <v>1229</v>
      </c>
      <c r="D1770" s="34">
        <v>9</v>
      </c>
      <c r="E1770" s="37">
        <v>54</v>
      </c>
      <c r="F1770" s="33" t="s">
        <v>1207</v>
      </c>
      <c r="G1770" s="33" t="s">
        <v>952</v>
      </c>
      <c r="H1770" s="33" t="s">
        <v>1366</v>
      </c>
      <c r="I1770" s="33" t="s">
        <v>1367</v>
      </c>
      <c r="J1770" s="33" t="s">
        <v>1368</v>
      </c>
      <c r="K1770" s="33" t="s">
        <v>1369</v>
      </c>
      <c r="L1770" s="34" t="s">
        <v>1484</v>
      </c>
      <c r="M1770" s="33" t="s">
        <v>877</v>
      </c>
      <c r="N1770" s="33">
        <v>1</v>
      </c>
      <c r="O1770" s="35">
        <v>0.15690000000000001</v>
      </c>
      <c r="P1770" s="34" t="s">
        <v>1148</v>
      </c>
    </row>
    <row r="1771" spans="1:16" s="33" customFormat="1">
      <c r="A1771" s="32">
        <v>38584</v>
      </c>
      <c r="B1771" s="33" t="s">
        <v>1228</v>
      </c>
      <c r="C1771" s="33" t="s">
        <v>1231</v>
      </c>
      <c r="D1771" s="34">
        <v>1</v>
      </c>
      <c r="E1771" s="37">
        <v>55</v>
      </c>
      <c r="F1771" s="33" t="s">
        <v>976</v>
      </c>
      <c r="G1771" s="33" t="s">
        <v>958</v>
      </c>
      <c r="H1771" s="33" t="s">
        <v>1366</v>
      </c>
      <c r="I1771" s="33" t="s">
        <v>1367</v>
      </c>
      <c r="J1771" s="33" t="s">
        <v>1368</v>
      </c>
      <c r="K1771" s="33" t="s">
        <v>1369</v>
      </c>
      <c r="L1771" s="34" t="s">
        <v>1484</v>
      </c>
      <c r="M1771" s="33" t="s">
        <v>877</v>
      </c>
      <c r="N1771" s="33">
        <v>4</v>
      </c>
      <c r="O1771" s="35">
        <v>1.8251999999999999</v>
      </c>
      <c r="P1771" s="34" t="s">
        <v>1148</v>
      </c>
    </row>
    <row r="1772" spans="1:16" s="33" customFormat="1">
      <c r="A1772" s="32">
        <v>38584</v>
      </c>
      <c r="B1772" s="33" t="s">
        <v>1228</v>
      </c>
      <c r="C1772" s="33" t="s">
        <v>1231</v>
      </c>
      <c r="D1772" s="34">
        <v>4</v>
      </c>
      <c r="E1772" s="37">
        <v>58</v>
      </c>
      <c r="F1772" s="33" t="s">
        <v>1190</v>
      </c>
      <c r="G1772" s="33" t="s">
        <v>952</v>
      </c>
      <c r="H1772" s="33" t="s">
        <v>1366</v>
      </c>
      <c r="I1772" s="33" t="s">
        <v>1367</v>
      </c>
      <c r="J1772" s="33" t="s">
        <v>1368</v>
      </c>
      <c r="K1772" s="33" t="s">
        <v>1369</v>
      </c>
      <c r="L1772" s="34" t="s">
        <v>1484</v>
      </c>
      <c r="M1772" s="33" t="s">
        <v>877</v>
      </c>
      <c r="N1772" s="33">
        <v>2</v>
      </c>
      <c r="O1772" s="35">
        <v>0.1615</v>
      </c>
      <c r="P1772" s="34" t="s">
        <v>1148</v>
      </c>
    </row>
    <row r="1773" spans="1:16" s="33" customFormat="1">
      <c r="A1773" s="32">
        <v>38586</v>
      </c>
      <c r="B1773" s="33" t="s">
        <v>1228</v>
      </c>
      <c r="C1773" s="33" t="s">
        <v>1231</v>
      </c>
      <c r="D1773" s="34">
        <v>9</v>
      </c>
      <c r="E1773" s="37">
        <v>63</v>
      </c>
      <c r="F1773" s="33" t="s">
        <v>1181</v>
      </c>
      <c r="G1773" s="33" t="s">
        <v>952</v>
      </c>
      <c r="H1773" s="33" t="s">
        <v>1366</v>
      </c>
      <c r="I1773" s="33" t="s">
        <v>1367</v>
      </c>
      <c r="J1773" s="33" t="s">
        <v>1368</v>
      </c>
      <c r="K1773" s="33" t="s">
        <v>1369</v>
      </c>
      <c r="L1773" s="34" t="s">
        <v>1484</v>
      </c>
      <c r="M1773" s="33" t="s">
        <v>877</v>
      </c>
      <c r="N1773" s="33">
        <v>1</v>
      </c>
      <c r="O1773" s="35">
        <v>0.3019</v>
      </c>
      <c r="P1773" s="34" t="s">
        <v>1148</v>
      </c>
    </row>
    <row r="1774" spans="1:16" s="33" customFormat="1">
      <c r="A1774" s="32">
        <v>38581</v>
      </c>
      <c r="B1774" s="33" t="s">
        <v>1228</v>
      </c>
      <c r="C1774" s="33" t="s">
        <v>1232</v>
      </c>
      <c r="D1774" s="34">
        <v>4</v>
      </c>
      <c r="E1774" s="37">
        <v>69</v>
      </c>
      <c r="F1774" s="33" t="s">
        <v>1222</v>
      </c>
      <c r="G1774" s="33" t="s">
        <v>952</v>
      </c>
      <c r="H1774" s="33" t="s">
        <v>1366</v>
      </c>
      <c r="I1774" s="33" t="s">
        <v>1367</v>
      </c>
      <c r="J1774" s="33" t="s">
        <v>1368</v>
      </c>
      <c r="K1774" s="33" t="s">
        <v>1369</v>
      </c>
      <c r="L1774" s="34" t="s">
        <v>1484</v>
      </c>
      <c r="M1774" s="33" t="s">
        <v>877</v>
      </c>
      <c r="N1774" s="33">
        <v>4</v>
      </c>
      <c r="O1774" s="35">
        <v>3.0590000000000002</v>
      </c>
      <c r="P1774" s="34" t="s">
        <v>1148</v>
      </c>
    </row>
    <row r="1775" spans="1:16" s="33" customFormat="1">
      <c r="A1775" s="32">
        <v>38583</v>
      </c>
      <c r="B1775" s="33" t="s">
        <v>1228</v>
      </c>
      <c r="C1775" s="33" t="s">
        <v>1232</v>
      </c>
      <c r="D1775" s="34">
        <v>11</v>
      </c>
      <c r="E1775" s="37">
        <v>76</v>
      </c>
      <c r="F1775" s="33" t="s">
        <v>1233</v>
      </c>
      <c r="G1775" s="33" t="s">
        <v>952</v>
      </c>
      <c r="H1775" s="33" t="s">
        <v>1366</v>
      </c>
      <c r="I1775" s="33" t="s">
        <v>1367</v>
      </c>
      <c r="J1775" s="33" t="s">
        <v>1368</v>
      </c>
      <c r="K1775" s="33" t="s">
        <v>1369</v>
      </c>
      <c r="L1775" s="34" t="s">
        <v>1484</v>
      </c>
      <c r="M1775" s="33" t="s">
        <v>877</v>
      </c>
      <c r="N1775" s="33">
        <v>1</v>
      </c>
      <c r="O1775" s="35">
        <v>3.1097000000000001</v>
      </c>
      <c r="P1775" s="34" t="s">
        <v>1148</v>
      </c>
    </row>
    <row r="1776" spans="1:16" s="33" customFormat="1">
      <c r="A1776" s="32">
        <v>38535</v>
      </c>
      <c r="B1776" s="33" t="s">
        <v>1224</v>
      </c>
      <c r="C1776" s="33" t="s">
        <v>1225</v>
      </c>
      <c r="D1776" s="34">
        <v>2</v>
      </c>
      <c r="E1776" s="37">
        <v>2</v>
      </c>
      <c r="F1776" s="33" t="s">
        <v>1074</v>
      </c>
      <c r="G1776" s="33" t="s">
        <v>1063</v>
      </c>
      <c r="H1776" s="33" t="s">
        <v>1500</v>
      </c>
      <c r="I1776" s="34" t="s">
        <v>1501</v>
      </c>
      <c r="J1776" s="33" t="s">
        <v>1502</v>
      </c>
      <c r="L1776" s="33" t="s">
        <v>1484</v>
      </c>
      <c r="M1776" s="33" t="s">
        <v>877</v>
      </c>
      <c r="N1776" s="33">
        <v>5</v>
      </c>
      <c r="O1776" s="35">
        <v>8.6800000000000002E-2</v>
      </c>
      <c r="P1776" s="34" t="s">
        <v>1148</v>
      </c>
    </row>
    <row r="1777" spans="1:16" s="33" customFormat="1">
      <c r="A1777" s="32">
        <v>38535</v>
      </c>
      <c r="B1777" s="33" t="s">
        <v>1224</v>
      </c>
      <c r="C1777" s="33" t="s">
        <v>1225</v>
      </c>
      <c r="D1777" s="34">
        <v>3</v>
      </c>
      <c r="E1777" s="37">
        <v>3</v>
      </c>
      <c r="F1777" s="33" t="s">
        <v>1073</v>
      </c>
      <c r="G1777" s="33" t="s">
        <v>1063</v>
      </c>
      <c r="H1777" s="33" t="s">
        <v>1500</v>
      </c>
      <c r="I1777" s="33" t="s">
        <v>1501</v>
      </c>
      <c r="J1777" s="33" t="s">
        <v>1502</v>
      </c>
      <c r="L1777" s="33" t="s">
        <v>1484</v>
      </c>
      <c r="M1777" s="33" t="s">
        <v>877</v>
      </c>
      <c r="N1777" s="33">
        <v>1</v>
      </c>
      <c r="O1777" s="35">
        <v>2.3E-3</v>
      </c>
      <c r="P1777" s="34" t="s">
        <v>1148</v>
      </c>
    </row>
    <row r="1778" spans="1:16" s="33" customFormat="1">
      <c r="A1778" s="32">
        <v>38535</v>
      </c>
      <c r="B1778" s="33" t="s">
        <v>1224</v>
      </c>
      <c r="C1778" s="33" t="s">
        <v>1225</v>
      </c>
      <c r="D1778" s="34">
        <v>4</v>
      </c>
      <c r="E1778" s="37">
        <v>4</v>
      </c>
      <c r="F1778" s="33" t="s">
        <v>845</v>
      </c>
      <c r="G1778" s="33" t="s">
        <v>1063</v>
      </c>
      <c r="H1778" s="33" t="s">
        <v>1500</v>
      </c>
      <c r="I1778" s="33" t="s">
        <v>1501</v>
      </c>
      <c r="J1778" s="33" t="s">
        <v>1502</v>
      </c>
      <c r="L1778" s="33" t="s">
        <v>1484</v>
      </c>
      <c r="M1778" s="33" t="s">
        <v>877</v>
      </c>
      <c r="N1778" s="33">
        <v>2</v>
      </c>
      <c r="O1778" s="35">
        <v>8.0999999999999996E-3</v>
      </c>
      <c r="P1778" s="34" t="s">
        <v>1148</v>
      </c>
    </row>
    <row r="1779" spans="1:16" s="33" customFormat="1">
      <c r="A1779" s="32">
        <v>38535</v>
      </c>
      <c r="B1779" s="33" t="s">
        <v>1224</v>
      </c>
      <c r="C1779" s="33" t="s">
        <v>1225</v>
      </c>
      <c r="D1779" s="34">
        <v>5</v>
      </c>
      <c r="E1779" s="37">
        <v>5</v>
      </c>
      <c r="F1779" s="33" t="s">
        <v>1089</v>
      </c>
      <c r="G1779" s="33" t="s">
        <v>1063</v>
      </c>
      <c r="H1779" s="33" t="s">
        <v>1500</v>
      </c>
      <c r="I1779" s="33" t="s">
        <v>1501</v>
      </c>
      <c r="J1779" s="33" t="s">
        <v>1502</v>
      </c>
      <c r="L1779" s="33" t="s">
        <v>1484</v>
      </c>
      <c r="M1779" s="33" t="s">
        <v>877</v>
      </c>
      <c r="N1779" s="33">
        <v>2</v>
      </c>
      <c r="O1779" s="35">
        <v>0</v>
      </c>
      <c r="P1779" s="34" t="s">
        <v>1148</v>
      </c>
    </row>
    <row r="1780" spans="1:16" s="33" customFormat="1">
      <c r="A1780" s="32">
        <v>38535</v>
      </c>
      <c r="B1780" s="33" t="s">
        <v>1224</v>
      </c>
      <c r="C1780" s="33" t="s">
        <v>1225</v>
      </c>
      <c r="D1780" s="34">
        <v>6</v>
      </c>
      <c r="E1780" s="37">
        <v>6</v>
      </c>
      <c r="F1780" s="33" t="s">
        <v>1091</v>
      </c>
      <c r="G1780" s="33" t="s">
        <v>1063</v>
      </c>
      <c r="H1780" s="33" t="s">
        <v>1500</v>
      </c>
      <c r="I1780" s="33" t="s">
        <v>1501</v>
      </c>
      <c r="J1780" s="33" t="s">
        <v>1502</v>
      </c>
      <c r="L1780" s="33" t="s">
        <v>1484</v>
      </c>
      <c r="M1780" s="33" t="s">
        <v>877</v>
      </c>
      <c r="N1780" s="33">
        <v>1</v>
      </c>
      <c r="O1780" s="35">
        <v>0</v>
      </c>
      <c r="P1780" s="34" t="s">
        <v>1148</v>
      </c>
    </row>
    <row r="1781" spans="1:16" s="33" customFormat="1">
      <c r="A1781" s="32">
        <v>38532</v>
      </c>
      <c r="B1781" s="33" t="s">
        <v>1224</v>
      </c>
      <c r="C1781" s="33" t="s">
        <v>1226</v>
      </c>
      <c r="D1781" s="34">
        <v>1</v>
      </c>
      <c r="E1781" s="37">
        <v>13</v>
      </c>
      <c r="F1781" s="33" t="s">
        <v>888</v>
      </c>
      <c r="G1781" s="33" t="s">
        <v>1063</v>
      </c>
      <c r="H1781" s="33" t="s">
        <v>1500</v>
      </c>
      <c r="I1781" s="33" t="s">
        <v>1501</v>
      </c>
      <c r="J1781" s="33" t="s">
        <v>1502</v>
      </c>
      <c r="L1781" s="33" t="s">
        <v>1484</v>
      </c>
      <c r="M1781" s="33" t="s">
        <v>877</v>
      </c>
      <c r="N1781" s="33">
        <v>2</v>
      </c>
      <c r="O1781" s="35">
        <v>2.8E-3</v>
      </c>
      <c r="P1781" s="34" t="s">
        <v>1148</v>
      </c>
    </row>
    <row r="1782" spans="1:16" s="33" customFormat="1">
      <c r="A1782" s="32">
        <v>38532</v>
      </c>
      <c r="B1782" s="33" t="s">
        <v>1224</v>
      </c>
      <c r="C1782" s="33" t="s">
        <v>1226</v>
      </c>
      <c r="D1782" s="34">
        <v>2</v>
      </c>
      <c r="E1782" s="37">
        <v>14</v>
      </c>
      <c r="F1782" s="33" t="s">
        <v>1074</v>
      </c>
      <c r="G1782" s="33" t="s">
        <v>1063</v>
      </c>
      <c r="H1782" s="33" t="s">
        <v>1500</v>
      </c>
      <c r="I1782" s="33" t="s">
        <v>1501</v>
      </c>
      <c r="J1782" s="33" t="s">
        <v>1502</v>
      </c>
      <c r="L1782" s="33" t="s">
        <v>1484</v>
      </c>
      <c r="M1782" s="33" t="s">
        <v>877</v>
      </c>
      <c r="N1782" s="33">
        <v>2</v>
      </c>
      <c r="O1782" s="35">
        <v>2.8E-3</v>
      </c>
      <c r="P1782" s="34" t="s">
        <v>1148</v>
      </c>
    </row>
    <row r="1783" spans="1:16" s="33" customFormat="1">
      <c r="A1783" s="32">
        <v>38533</v>
      </c>
      <c r="B1783" s="33" t="s">
        <v>1224</v>
      </c>
      <c r="C1783" s="33" t="s">
        <v>1226</v>
      </c>
      <c r="D1783" s="34">
        <v>4</v>
      </c>
      <c r="E1783" s="37">
        <v>16</v>
      </c>
      <c r="F1783" s="33" t="s">
        <v>845</v>
      </c>
      <c r="G1783" s="33" t="s">
        <v>1063</v>
      </c>
      <c r="H1783" s="33" t="s">
        <v>1500</v>
      </c>
      <c r="I1783" s="33" t="s">
        <v>1501</v>
      </c>
      <c r="J1783" s="33" t="s">
        <v>1502</v>
      </c>
      <c r="L1783" s="33" t="s">
        <v>1484</v>
      </c>
      <c r="M1783" s="33" t="s">
        <v>877</v>
      </c>
      <c r="N1783" s="33">
        <v>1</v>
      </c>
      <c r="O1783" s="35">
        <v>2.7000000000000001E-3</v>
      </c>
      <c r="P1783" s="34" t="s">
        <v>1148</v>
      </c>
    </row>
    <row r="1784" spans="1:16" s="33" customFormat="1">
      <c r="A1784" s="32">
        <v>38533</v>
      </c>
      <c r="B1784" s="33" t="s">
        <v>1224</v>
      </c>
      <c r="C1784" s="33" t="s">
        <v>1226</v>
      </c>
      <c r="D1784" s="34">
        <v>6</v>
      </c>
      <c r="E1784" s="37">
        <v>18</v>
      </c>
      <c r="F1784" s="33" t="s">
        <v>1091</v>
      </c>
      <c r="G1784" s="33" t="s">
        <v>1063</v>
      </c>
      <c r="H1784" s="33" t="s">
        <v>1500</v>
      </c>
      <c r="I1784" s="33" t="s">
        <v>1501</v>
      </c>
      <c r="J1784" s="33" t="s">
        <v>1502</v>
      </c>
      <c r="L1784" s="33" t="s">
        <v>1484</v>
      </c>
      <c r="M1784" s="33" t="s">
        <v>877</v>
      </c>
      <c r="N1784" s="33">
        <v>1</v>
      </c>
      <c r="O1784" s="35">
        <v>7.7000000000000002E-3</v>
      </c>
      <c r="P1784" s="34" t="s">
        <v>1148</v>
      </c>
    </row>
    <row r="1785" spans="1:16" s="33" customFormat="1">
      <c r="A1785" s="32">
        <v>38534</v>
      </c>
      <c r="B1785" s="33" t="s">
        <v>1224</v>
      </c>
      <c r="C1785" s="33" t="s">
        <v>1227</v>
      </c>
      <c r="D1785" s="34">
        <v>1</v>
      </c>
      <c r="E1785" s="37">
        <v>31</v>
      </c>
      <c r="F1785" s="33" t="s">
        <v>888</v>
      </c>
      <c r="G1785" s="33" t="s">
        <v>1063</v>
      </c>
      <c r="H1785" s="33" t="s">
        <v>1500</v>
      </c>
      <c r="I1785" s="33" t="s">
        <v>1501</v>
      </c>
      <c r="J1785" s="33" t="s">
        <v>1502</v>
      </c>
      <c r="L1785" s="33" t="s">
        <v>1484</v>
      </c>
      <c r="M1785" s="33" t="s">
        <v>877</v>
      </c>
      <c r="N1785" s="33">
        <v>16</v>
      </c>
      <c r="O1785" s="35">
        <v>8.3000000000000001E-3</v>
      </c>
      <c r="P1785" s="34" t="s">
        <v>1148</v>
      </c>
    </row>
    <row r="1786" spans="1:16" s="33" customFormat="1">
      <c r="A1786" s="32">
        <v>38534</v>
      </c>
      <c r="B1786" s="33" t="s">
        <v>1224</v>
      </c>
      <c r="C1786" s="33" t="s">
        <v>1227</v>
      </c>
      <c r="D1786" s="34">
        <v>2</v>
      </c>
      <c r="E1786" s="37">
        <v>32</v>
      </c>
      <c r="F1786" s="33" t="s">
        <v>1074</v>
      </c>
      <c r="G1786" s="33" t="s">
        <v>1063</v>
      </c>
      <c r="H1786" s="33" t="s">
        <v>1500</v>
      </c>
      <c r="I1786" s="33" t="s">
        <v>1501</v>
      </c>
      <c r="J1786" s="33" t="s">
        <v>1502</v>
      </c>
      <c r="L1786" s="33" t="s">
        <v>1484</v>
      </c>
      <c r="M1786" s="33" t="s">
        <v>877</v>
      </c>
      <c r="N1786" s="33">
        <v>15</v>
      </c>
      <c r="O1786" s="35">
        <v>5.2299999999999999E-2</v>
      </c>
      <c r="P1786" s="34" t="s">
        <v>1148</v>
      </c>
    </row>
    <row r="1787" spans="1:16" s="33" customFormat="1">
      <c r="A1787" s="32">
        <v>38534</v>
      </c>
      <c r="B1787" s="33" t="s">
        <v>1224</v>
      </c>
      <c r="C1787" s="33" t="s">
        <v>1227</v>
      </c>
      <c r="D1787" s="34">
        <v>9</v>
      </c>
      <c r="E1787" s="37">
        <v>39</v>
      </c>
      <c r="F1787" s="33" t="s">
        <v>1134</v>
      </c>
      <c r="G1787" s="33" t="s">
        <v>1063</v>
      </c>
      <c r="H1787" s="33" t="s">
        <v>1500</v>
      </c>
      <c r="I1787" s="33" t="s">
        <v>1501</v>
      </c>
      <c r="J1787" s="33" t="s">
        <v>1502</v>
      </c>
      <c r="L1787" s="33" t="s">
        <v>1484</v>
      </c>
      <c r="M1787" s="33" t="s">
        <v>877</v>
      </c>
      <c r="N1787" s="33">
        <v>27</v>
      </c>
      <c r="O1787" s="35">
        <v>0.2344</v>
      </c>
      <c r="P1787" s="34" t="s">
        <v>1148</v>
      </c>
    </row>
    <row r="1788" spans="1:16" s="33" customFormat="1">
      <c r="A1788" s="32">
        <v>38534</v>
      </c>
      <c r="B1788" s="33" t="s">
        <v>1224</v>
      </c>
      <c r="C1788" s="33" t="s">
        <v>1227</v>
      </c>
      <c r="D1788" s="34">
        <v>10</v>
      </c>
      <c r="E1788" s="37">
        <v>40</v>
      </c>
      <c r="F1788" s="33" t="s">
        <v>1138</v>
      </c>
      <c r="G1788" s="33" t="s">
        <v>1063</v>
      </c>
      <c r="H1788" s="33" t="s">
        <v>1500</v>
      </c>
      <c r="I1788" s="33" t="s">
        <v>1501</v>
      </c>
      <c r="J1788" s="33" t="s">
        <v>1502</v>
      </c>
      <c r="L1788" s="33" t="s">
        <v>1484</v>
      </c>
      <c r="M1788" s="33" t="s">
        <v>877</v>
      </c>
      <c r="N1788" s="33">
        <v>1</v>
      </c>
      <c r="O1788" s="35">
        <v>0</v>
      </c>
      <c r="P1788" s="34" t="s">
        <v>1148</v>
      </c>
    </row>
    <row r="1789" spans="1:16" s="33" customFormat="1">
      <c r="A1789" s="32">
        <v>38534</v>
      </c>
      <c r="B1789" s="33" t="s">
        <v>1224</v>
      </c>
      <c r="C1789" s="33" t="s">
        <v>1227</v>
      </c>
      <c r="D1789" s="34">
        <v>12</v>
      </c>
      <c r="E1789" s="37">
        <v>42</v>
      </c>
      <c r="F1789" s="33" t="s">
        <v>951</v>
      </c>
      <c r="G1789" s="33" t="s">
        <v>1063</v>
      </c>
      <c r="H1789" s="33" t="s">
        <v>1500</v>
      </c>
      <c r="I1789" s="33" t="s">
        <v>1501</v>
      </c>
      <c r="J1789" s="33" t="s">
        <v>1502</v>
      </c>
      <c r="L1789" s="33" t="s">
        <v>1484</v>
      </c>
      <c r="M1789" s="33" t="s">
        <v>877</v>
      </c>
      <c r="N1789" s="33">
        <v>85</v>
      </c>
      <c r="O1789" s="35">
        <v>0.78290000000000004</v>
      </c>
      <c r="P1789" s="34" t="s">
        <v>1148</v>
      </c>
    </row>
    <row r="1790" spans="1:16" s="33" customFormat="1">
      <c r="A1790" s="32">
        <v>38583</v>
      </c>
      <c r="B1790" s="33" t="s">
        <v>1228</v>
      </c>
      <c r="C1790" s="33" t="s">
        <v>1229</v>
      </c>
      <c r="D1790" s="34">
        <v>2</v>
      </c>
      <c r="E1790" s="37">
        <v>47</v>
      </c>
      <c r="F1790" s="33" t="s">
        <v>1230</v>
      </c>
      <c r="G1790" s="33" t="s">
        <v>1063</v>
      </c>
      <c r="H1790" s="33" t="s">
        <v>1500</v>
      </c>
      <c r="I1790" s="33" t="s">
        <v>1501</v>
      </c>
      <c r="J1790" s="33" t="s">
        <v>1502</v>
      </c>
      <c r="L1790" s="33" t="s">
        <v>1484</v>
      </c>
      <c r="M1790" s="33" t="s">
        <v>877</v>
      </c>
      <c r="N1790" s="33">
        <v>29</v>
      </c>
      <c r="O1790" s="35">
        <v>7.4099999999999999E-2</v>
      </c>
      <c r="P1790" s="34" t="s">
        <v>1148</v>
      </c>
    </row>
    <row r="1791" spans="1:16" s="33" customFormat="1">
      <c r="A1791" s="32">
        <v>38585</v>
      </c>
      <c r="B1791" s="33" t="s">
        <v>1228</v>
      </c>
      <c r="C1791" s="33" t="s">
        <v>1229</v>
      </c>
      <c r="D1791" s="34">
        <v>5</v>
      </c>
      <c r="E1791" s="37">
        <v>50</v>
      </c>
      <c r="F1791" s="33" t="s">
        <v>1200</v>
      </c>
      <c r="G1791" s="33" t="s">
        <v>1063</v>
      </c>
      <c r="H1791" s="33" t="s">
        <v>1500</v>
      </c>
      <c r="I1791" s="33" t="s">
        <v>1501</v>
      </c>
      <c r="J1791" s="33" t="s">
        <v>1502</v>
      </c>
      <c r="L1791" s="33" t="s">
        <v>1484</v>
      </c>
      <c r="M1791" s="33" t="s">
        <v>877</v>
      </c>
      <c r="N1791" s="33">
        <v>109</v>
      </c>
      <c r="O1791" s="35">
        <v>0.17660000000000001</v>
      </c>
      <c r="P1791" s="34" t="s">
        <v>1148</v>
      </c>
    </row>
    <row r="1792" spans="1:16" s="33" customFormat="1">
      <c r="A1792" s="32">
        <v>38585</v>
      </c>
      <c r="B1792" s="33" t="s">
        <v>1228</v>
      </c>
      <c r="C1792" s="33" t="s">
        <v>1229</v>
      </c>
      <c r="D1792" s="34">
        <v>6</v>
      </c>
      <c r="E1792" s="37">
        <v>51</v>
      </c>
      <c r="F1792" s="33" t="s">
        <v>1194</v>
      </c>
      <c r="G1792" s="33" t="s">
        <v>1063</v>
      </c>
      <c r="H1792" s="33" t="s">
        <v>1500</v>
      </c>
      <c r="I1792" s="33" t="s">
        <v>1501</v>
      </c>
      <c r="J1792" s="33" t="s">
        <v>1502</v>
      </c>
      <c r="L1792" s="33" t="s">
        <v>1484</v>
      </c>
      <c r="M1792" s="33" t="s">
        <v>877</v>
      </c>
      <c r="N1792" s="33">
        <v>47</v>
      </c>
      <c r="O1792" s="35">
        <v>0.16590000000000016</v>
      </c>
      <c r="P1792" s="34" t="s">
        <v>1148</v>
      </c>
    </row>
    <row r="1793" spans="1:16" s="33" customFormat="1">
      <c r="A1793" s="32">
        <v>38585</v>
      </c>
      <c r="B1793" s="33" t="s">
        <v>1228</v>
      </c>
      <c r="C1793" s="33" t="s">
        <v>1229</v>
      </c>
      <c r="D1793" s="34">
        <v>7</v>
      </c>
      <c r="E1793" s="37">
        <v>52</v>
      </c>
      <c r="F1793" s="33" t="s">
        <v>1198</v>
      </c>
      <c r="G1793" s="33" t="s">
        <v>1063</v>
      </c>
      <c r="H1793" s="33" t="s">
        <v>1500</v>
      </c>
      <c r="I1793" s="33" t="s">
        <v>1501</v>
      </c>
      <c r="J1793" s="33" t="s">
        <v>1502</v>
      </c>
      <c r="L1793" s="33" t="s">
        <v>1484</v>
      </c>
      <c r="M1793" s="33" t="s">
        <v>877</v>
      </c>
      <c r="N1793" s="33">
        <v>2</v>
      </c>
      <c r="O1793" s="35">
        <v>1.4999999999996128E-3</v>
      </c>
      <c r="P1793" s="34" t="s">
        <v>1148</v>
      </c>
    </row>
    <row r="1794" spans="1:16" s="33" customFormat="1">
      <c r="A1794" s="32">
        <v>38585</v>
      </c>
      <c r="B1794" s="33" t="s">
        <v>1228</v>
      </c>
      <c r="C1794" s="33" t="s">
        <v>1229</v>
      </c>
      <c r="D1794" s="34">
        <v>8</v>
      </c>
      <c r="E1794" s="37">
        <v>53</v>
      </c>
      <c r="F1794" s="33" t="s">
        <v>1202</v>
      </c>
      <c r="G1794" s="33" t="s">
        <v>1063</v>
      </c>
      <c r="H1794" s="33" t="s">
        <v>1500</v>
      </c>
      <c r="I1794" s="33" t="s">
        <v>1501</v>
      </c>
      <c r="J1794" s="33" t="s">
        <v>1502</v>
      </c>
      <c r="L1794" s="33" t="s">
        <v>1484</v>
      </c>
      <c r="M1794" s="33" t="s">
        <v>877</v>
      </c>
      <c r="N1794" s="33">
        <v>34</v>
      </c>
      <c r="O1794" s="35">
        <v>9.1499999999999915E-2</v>
      </c>
      <c r="P1794" s="34" t="s">
        <v>1148</v>
      </c>
    </row>
    <row r="1795" spans="1:16" s="33" customFormat="1">
      <c r="A1795" s="32">
        <v>38585</v>
      </c>
      <c r="B1795" s="33" t="s">
        <v>1228</v>
      </c>
      <c r="C1795" s="33" t="s">
        <v>1229</v>
      </c>
      <c r="D1795" s="34">
        <v>9</v>
      </c>
      <c r="E1795" s="37">
        <v>54</v>
      </c>
      <c r="F1795" s="33" t="s">
        <v>1207</v>
      </c>
      <c r="G1795" s="33" t="s">
        <v>1063</v>
      </c>
      <c r="H1795" s="33" t="s">
        <v>1500</v>
      </c>
      <c r="I1795" s="33" t="s">
        <v>1501</v>
      </c>
      <c r="J1795" s="33" t="s">
        <v>1502</v>
      </c>
      <c r="L1795" s="33" t="s">
        <v>1484</v>
      </c>
      <c r="M1795" s="33" t="s">
        <v>877</v>
      </c>
      <c r="N1795" s="33">
        <v>101</v>
      </c>
      <c r="O1795" s="35">
        <v>9.0999999999999998E-2</v>
      </c>
      <c r="P1795" s="34" t="s">
        <v>1148</v>
      </c>
    </row>
    <row r="1796" spans="1:16" s="33" customFormat="1">
      <c r="A1796" s="32">
        <v>38584</v>
      </c>
      <c r="B1796" s="33" t="s">
        <v>1228</v>
      </c>
      <c r="C1796" s="33" t="s">
        <v>1231</v>
      </c>
      <c r="D1796" s="34">
        <v>1</v>
      </c>
      <c r="E1796" s="37">
        <v>55</v>
      </c>
      <c r="F1796" s="33" t="s">
        <v>976</v>
      </c>
      <c r="G1796" s="33" t="s">
        <v>1063</v>
      </c>
      <c r="H1796" s="33" t="s">
        <v>1500</v>
      </c>
      <c r="I1796" s="33" t="s">
        <v>1501</v>
      </c>
      <c r="J1796" s="33" t="s">
        <v>1502</v>
      </c>
      <c r="L1796" s="33" t="s">
        <v>1484</v>
      </c>
      <c r="M1796" s="33" t="s">
        <v>877</v>
      </c>
      <c r="N1796" s="33">
        <v>42</v>
      </c>
      <c r="O1796" s="35">
        <v>0.10730000000000001</v>
      </c>
      <c r="P1796" s="34" t="s">
        <v>1148</v>
      </c>
    </row>
    <row r="1797" spans="1:16" s="33" customFormat="1">
      <c r="A1797" s="32">
        <v>38584</v>
      </c>
      <c r="B1797" s="33" t="s">
        <v>1228</v>
      </c>
      <c r="C1797" s="33" t="s">
        <v>1231</v>
      </c>
      <c r="D1797" s="34">
        <v>2</v>
      </c>
      <c r="E1797" s="37">
        <v>56</v>
      </c>
      <c r="F1797" s="33" t="s">
        <v>1188</v>
      </c>
      <c r="G1797" s="33" t="s">
        <v>1063</v>
      </c>
      <c r="H1797" s="33" t="s">
        <v>1500</v>
      </c>
      <c r="I1797" s="33" t="s">
        <v>1501</v>
      </c>
      <c r="J1797" s="33" t="s">
        <v>1502</v>
      </c>
      <c r="L1797" s="33" t="s">
        <v>1484</v>
      </c>
      <c r="M1797" s="33" t="s">
        <v>877</v>
      </c>
      <c r="N1797" s="33">
        <v>91</v>
      </c>
      <c r="O1797" s="35">
        <v>0.20119999999999999</v>
      </c>
      <c r="P1797" s="34" t="s">
        <v>1148</v>
      </c>
    </row>
    <row r="1798" spans="1:16" s="33" customFormat="1">
      <c r="A1798" s="32">
        <v>38584</v>
      </c>
      <c r="B1798" s="33" t="s">
        <v>1228</v>
      </c>
      <c r="C1798" s="33" t="s">
        <v>1231</v>
      </c>
      <c r="D1798" s="34">
        <v>3</v>
      </c>
      <c r="E1798" s="37">
        <v>57</v>
      </c>
      <c r="F1798" s="33" t="s">
        <v>1182</v>
      </c>
      <c r="G1798" s="33" t="s">
        <v>1063</v>
      </c>
      <c r="H1798" s="33" t="s">
        <v>1500</v>
      </c>
      <c r="I1798" s="33" t="s">
        <v>1501</v>
      </c>
      <c r="J1798" s="33" t="s">
        <v>1502</v>
      </c>
      <c r="L1798" s="33" t="s">
        <v>1484</v>
      </c>
      <c r="M1798" s="33" t="s">
        <v>877</v>
      </c>
      <c r="N1798" s="33">
        <v>4</v>
      </c>
      <c r="O1798" s="35">
        <v>3.4099999999999998E-2</v>
      </c>
      <c r="P1798" s="34" t="s">
        <v>1148</v>
      </c>
    </row>
    <row r="1799" spans="1:16" s="33" customFormat="1">
      <c r="A1799" s="32">
        <v>38584</v>
      </c>
      <c r="B1799" s="33" t="s">
        <v>1228</v>
      </c>
      <c r="C1799" s="33" t="s">
        <v>1231</v>
      </c>
      <c r="D1799" s="34">
        <v>4</v>
      </c>
      <c r="E1799" s="37">
        <v>58</v>
      </c>
      <c r="F1799" s="33" t="s">
        <v>1190</v>
      </c>
      <c r="G1799" s="33" t="s">
        <v>1063</v>
      </c>
      <c r="H1799" s="33" t="s">
        <v>1500</v>
      </c>
      <c r="I1799" s="33" t="s">
        <v>1501</v>
      </c>
      <c r="J1799" s="33" t="s">
        <v>1502</v>
      </c>
      <c r="L1799" s="33" t="s">
        <v>1484</v>
      </c>
      <c r="M1799" s="33" t="s">
        <v>877</v>
      </c>
      <c r="N1799" s="33">
        <v>8</v>
      </c>
      <c r="O1799" s="35">
        <v>2.2599999999999999E-2</v>
      </c>
      <c r="P1799" s="34" t="s">
        <v>1148</v>
      </c>
    </row>
    <row r="1800" spans="1:16" s="33" customFormat="1">
      <c r="A1800" s="32">
        <v>38584</v>
      </c>
      <c r="B1800" s="33" t="s">
        <v>1228</v>
      </c>
      <c r="C1800" s="33" t="s">
        <v>1231</v>
      </c>
      <c r="D1800" s="34">
        <v>6</v>
      </c>
      <c r="E1800" s="37">
        <v>60</v>
      </c>
      <c r="F1800" s="33" t="s">
        <v>979</v>
      </c>
      <c r="G1800" s="33" t="s">
        <v>1063</v>
      </c>
      <c r="H1800" s="33" t="s">
        <v>1500</v>
      </c>
      <c r="I1800" s="33" t="s">
        <v>1501</v>
      </c>
      <c r="J1800" s="33" t="s">
        <v>1502</v>
      </c>
      <c r="L1800" s="33" t="s">
        <v>1484</v>
      </c>
      <c r="M1800" s="33" t="s">
        <v>877</v>
      </c>
      <c r="N1800" s="33">
        <v>13</v>
      </c>
      <c r="O1800" s="35">
        <v>0</v>
      </c>
      <c r="P1800" s="34" t="s">
        <v>1148</v>
      </c>
    </row>
    <row r="1801" spans="1:16" s="33" customFormat="1">
      <c r="A1801" s="32">
        <v>38586</v>
      </c>
      <c r="B1801" s="33" t="s">
        <v>1228</v>
      </c>
      <c r="C1801" s="33" t="s">
        <v>1231</v>
      </c>
      <c r="D1801" s="34">
        <v>9</v>
      </c>
      <c r="E1801" s="37">
        <v>63</v>
      </c>
      <c r="F1801" s="33" t="s">
        <v>1181</v>
      </c>
      <c r="G1801" s="33" t="s">
        <v>1063</v>
      </c>
      <c r="H1801" s="33" t="s">
        <v>1500</v>
      </c>
      <c r="I1801" s="33" t="s">
        <v>1501</v>
      </c>
      <c r="J1801" s="33" t="s">
        <v>1502</v>
      </c>
      <c r="L1801" s="33" t="s">
        <v>1484</v>
      </c>
      <c r="M1801" s="33" t="s">
        <v>877</v>
      </c>
      <c r="N1801" s="33">
        <v>110</v>
      </c>
      <c r="O1801" s="35">
        <v>0.45390000000000003</v>
      </c>
      <c r="P1801" s="34" t="s">
        <v>1148</v>
      </c>
    </row>
    <row r="1802" spans="1:16" s="33" customFormat="1">
      <c r="A1802" s="32">
        <v>38581</v>
      </c>
      <c r="B1802" s="33" t="s">
        <v>1228</v>
      </c>
      <c r="C1802" s="33" t="s">
        <v>1232</v>
      </c>
      <c r="D1802" s="34">
        <v>4</v>
      </c>
      <c r="E1802" s="37">
        <v>69</v>
      </c>
      <c r="F1802" s="33" t="s">
        <v>1222</v>
      </c>
      <c r="G1802" s="33" t="s">
        <v>1063</v>
      </c>
      <c r="H1802" s="33" t="s">
        <v>1500</v>
      </c>
      <c r="I1802" s="33" t="s">
        <v>1501</v>
      </c>
      <c r="J1802" s="33" t="s">
        <v>1502</v>
      </c>
      <c r="L1802" s="33" t="s">
        <v>1484</v>
      </c>
      <c r="M1802" s="33" t="s">
        <v>877</v>
      </c>
      <c r="N1802" s="33">
        <v>17</v>
      </c>
      <c r="O1802" s="35">
        <v>4.4299999999999999E-2</v>
      </c>
      <c r="P1802" s="34" t="s">
        <v>1148</v>
      </c>
    </row>
    <row r="1803" spans="1:16" s="33" customFormat="1">
      <c r="A1803" s="32">
        <v>38583</v>
      </c>
      <c r="B1803" s="33" t="s">
        <v>1228</v>
      </c>
      <c r="C1803" s="33" t="s">
        <v>1232</v>
      </c>
      <c r="D1803" s="34">
        <v>11</v>
      </c>
      <c r="E1803" s="37">
        <v>76</v>
      </c>
      <c r="F1803" s="33" t="s">
        <v>1233</v>
      </c>
      <c r="G1803" s="33" t="s">
        <v>1063</v>
      </c>
      <c r="H1803" s="33" t="s">
        <v>1500</v>
      </c>
      <c r="I1803" s="33" t="s">
        <v>1501</v>
      </c>
      <c r="J1803" s="33" t="s">
        <v>1502</v>
      </c>
      <c r="L1803" s="33" t="s">
        <v>1484</v>
      </c>
      <c r="M1803" s="33" t="s">
        <v>877</v>
      </c>
      <c r="N1803" s="33">
        <v>23</v>
      </c>
      <c r="O1803" s="35">
        <v>7.6399999999999996E-2</v>
      </c>
      <c r="P1803" s="34" t="s">
        <v>1148</v>
      </c>
    </row>
    <row r="1804" spans="1:16" s="33" customFormat="1">
      <c r="A1804" s="32">
        <v>38583</v>
      </c>
      <c r="B1804" s="33" t="s">
        <v>1228</v>
      </c>
      <c r="C1804" s="33" t="s">
        <v>1232</v>
      </c>
      <c r="D1804" s="34">
        <v>12</v>
      </c>
      <c r="E1804" s="37">
        <v>77</v>
      </c>
      <c r="F1804" s="33" t="s">
        <v>1234</v>
      </c>
      <c r="G1804" s="33" t="s">
        <v>1063</v>
      </c>
      <c r="H1804" s="33" t="s">
        <v>1500</v>
      </c>
      <c r="I1804" s="33" t="s">
        <v>1501</v>
      </c>
      <c r="J1804" s="33" t="s">
        <v>1502</v>
      </c>
      <c r="L1804" s="33" t="s">
        <v>1484</v>
      </c>
      <c r="M1804" s="33" t="s">
        <v>877</v>
      </c>
      <c r="N1804" s="33">
        <v>13</v>
      </c>
      <c r="O1804" s="35">
        <v>4.5999999999999999E-3</v>
      </c>
      <c r="P1804" s="34" t="s">
        <v>1148</v>
      </c>
    </row>
    <row r="1805" spans="1:16" s="33" customFormat="1">
      <c r="A1805" s="32">
        <v>38583</v>
      </c>
      <c r="B1805" s="33" t="s">
        <v>1228</v>
      </c>
      <c r="C1805" s="33" t="s">
        <v>1232</v>
      </c>
      <c r="D1805" s="34">
        <v>13</v>
      </c>
      <c r="E1805" s="37">
        <v>78</v>
      </c>
      <c r="F1805" s="33" t="s">
        <v>1235</v>
      </c>
      <c r="G1805" s="33" t="s">
        <v>1063</v>
      </c>
      <c r="H1805" s="33" t="s">
        <v>1500</v>
      </c>
      <c r="I1805" s="33" t="s">
        <v>1501</v>
      </c>
      <c r="J1805" s="33" t="s">
        <v>1502</v>
      </c>
      <c r="L1805" s="33" t="s">
        <v>1484</v>
      </c>
      <c r="M1805" s="33" t="s">
        <v>877</v>
      </c>
      <c r="N1805" s="33">
        <v>36</v>
      </c>
      <c r="O1805" s="35">
        <v>1.6799999999999999E-2</v>
      </c>
      <c r="P1805" s="34" t="s">
        <v>1148</v>
      </c>
    </row>
    <row r="1806" spans="1:16" s="33" customFormat="1">
      <c r="A1806" s="32">
        <v>38534</v>
      </c>
      <c r="B1806" s="33" t="s">
        <v>1224</v>
      </c>
      <c r="C1806" s="33" t="s">
        <v>1227</v>
      </c>
      <c r="D1806" s="34">
        <v>2</v>
      </c>
      <c r="E1806" s="37">
        <v>32</v>
      </c>
      <c r="F1806" s="33" t="s">
        <v>1074</v>
      </c>
      <c r="G1806" s="33" t="s">
        <v>1123</v>
      </c>
      <c r="J1806" s="33" t="s">
        <v>1167</v>
      </c>
      <c r="L1806" s="33" t="s">
        <v>1484</v>
      </c>
      <c r="M1806" s="33" t="s">
        <v>877</v>
      </c>
      <c r="N1806" s="33">
        <v>2</v>
      </c>
      <c r="O1806" s="35">
        <v>7.3200000000000001E-2</v>
      </c>
      <c r="P1806" s="34" t="s">
        <v>1148</v>
      </c>
    </row>
    <row r="1807" spans="1:16" s="33" customFormat="1">
      <c r="A1807" s="32">
        <v>38534</v>
      </c>
      <c r="B1807" s="33" t="s">
        <v>1224</v>
      </c>
      <c r="C1807" s="33" t="s">
        <v>1227</v>
      </c>
      <c r="D1807" s="34">
        <v>9</v>
      </c>
      <c r="E1807" s="37">
        <v>39</v>
      </c>
      <c r="F1807" s="33" t="s">
        <v>1134</v>
      </c>
      <c r="G1807" s="33" t="s">
        <v>1123</v>
      </c>
      <c r="J1807" s="33" t="s">
        <v>1167</v>
      </c>
      <c r="L1807" s="33" t="s">
        <v>1484</v>
      </c>
      <c r="M1807" s="33" t="s">
        <v>877</v>
      </c>
      <c r="N1807" s="33">
        <v>1</v>
      </c>
      <c r="O1807" s="35">
        <v>8.9999999999999993E-3</v>
      </c>
      <c r="P1807" s="34" t="s">
        <v>1148</v>
      </c>
    </row>
    <row r="1808" spans="1:16" s="33" customFormat="1">
      <c r="A1808" s="32">
        <v>38534</v>
      </c>
      <c r="B1808" s="33" t="s">
        <v>1224</v>
      </c>
      <c r="C1808" s="33" t="s">
        <v>1227</v>
      </c>
      <c r="D1808" s="34">
        <v>10</v>
      </c>
      <c r="E1808" s="37">
        <v>40</v>
      </c>
      <c r="F1808" s="33" t="s">
        <v>1138</v>
      </c>
      <c r="G1808" s="33" t="s">
        <v>1123</v>
      </c>
      <c r="J1808" s="33" t="s">
        <v>1167</v>
      </c>
      <c r="L1808" s="33" t="s">
        <v>1484</v>
      </c>
      <c r="M1808" s="33" t="s">
        <v>877</v>
      </c>
      <c r="N1808" s="33">
        <v>16</v>
      </c>
      <c r="O1808" s="35">
        <v>4.0800000000000003E-2</v>
      </c>
      <c r="P1808" s="34" t="s">
        <v>1148</v>
      </c>
    </row>
    <row r="1809" spans="1:16" s="33" customFormat="1">
      <c r="A1809" s="32">
        <v>38532</v>
      </c>
      <c r="B1809" s="33" t="s">
        <v>1224</v>
      </c>
      <c r="C1809" s="33" t="s">
        <v>1226</v>
      </c>
      <c r="D1809" s="34">
        <v>1</v>
      </c>
      <c r="E1809" s="37">
        <v>13</v>
      </c>
      <c r="F1809" s="33" t="s">
        <v>888</v>
      </c>
      <c r="G1809" s="33" t="s">
        <v>1097</v>
      </c>
      <c r="J1809" s="33" t="s">
        <v>1167</v>
      </c>
      <c r="L1809" s="33" t="s">
        <v>1484</v>
      </c>
      <c r="M1809" s="33" t="s">
        <v>877</v>
      </c>
      <c r="N1809" s="33">
        <v>2</v>
      </c>
      <c r="O1809" s="35">
        <v>0.60499999999999998</v>
      </c>
      <c r="P1809" s="34" t="s">
        <v>1148</v>
      </c>
    </row>
    <row r="1810" spans="1:16" s="33" customFormat="1">
      <c r="A1810" s="32">
        <v>38585</v>
      </c>
      <c r="B1810" s="33" t="s">
        <v>1228</v>
      </c>
      <c r="C1810" s="33" t="s">
        <v>1229</v>
      </c>
      <c r="D1810" s="34">
        <v>9</v>
      </c>
      <c r="E1810" s="37">
        <v>54</v>
      </c>
      <c r="F1810" s="33" t="s">
        <v>1207</v>
      </c>
      <c r="G1810" s="33" t="s">
        <v>980</v>
      </c>
      <c r="J1810" s="33" t="s">
        <v>1167</v>
      </c>
      <c r="L1810" s="33" t="s">
        <v>1484</v>
      </c>
      <c r="M1810" s="33" t="s">
        <v>877</v>
      </c>
      <c r="N1810" s="33">
        <v>2</v>
      </c>
      <c r="O1810" s="35">
        <v>8.3000000000000004E-2</v>
      </c>
      <c r="P1810" s="34" t="s">
        <v>1148</v>
      </c>
    </row>
    <row r="1811" spans="1:16" s="33" customFormat="1">
      <c r="A1811" s="32">
        <v>38535</v>
      </c>
      <c r="B1811" s="33" t="s">
        <v>1224</v>
      </c>
      <c r="C1811" s="33" t="s">
        <v>1225</v>
      </c>
      <c r="D1811" s="34">
        <v>3</v>
      </c>
      <c r="E1811" s="37">
        <v>3</v>
      </c>
      <c r="F1811" s="33" t="s">
        <v>1073</v>
      </c>
      <c r="G1811" s="33" t="s">
        <v>1076</v>
      </c>
      <c r="J1811" s="33" t="s">
        <v>1410</v>
      </c>
      <c r="L1811" s="33" t="s">
        <v>1484</v>
      </c>
      <c r="M1811" s="33" t="s">
        <v>877</v>
      </c>
      <c r="N1811" s="33">
        <v>5</v>
      </c>
      <c r="O1811" s="35">
        <v>2E-3</v>
      </c>
      <c r="P1811" s="34" t="s">
        <v>1148</v>
      </c>
    </row>
    <row r="1812" spans="1:16" s="33" customFormat="1">
      <c r="A1812" s="32">
        <v>38534</v>
      </c>
      <c r="B1812" s="33" t="s">
        <v>1224</v>
      </c>
      <c r="C1812" s="33" t="s">
        <v>1227</v>
      </c>
      <c r="D1812" s="34">
        <v>2</v>
      </c>
      <c r="E1812" s="37">
        <v>32</v>
      </c>
      <c r="F1812" s="33" t="s">
        <v>1074</v>
      </c>
      <c r="G1812" s="33" t="s">
        <v>1076</v>
      </c>
      <c r="J1812" s="33" t="s">
        <v>1410</v>
      </c>
      <c r="L1812" s="33" t="s">
        <v>1484</v>
      </c>
      <c r="M1812" s="33" t="s">
        <v>877</v>
      </c>
      <c r="N1812" s="33">
        <v>1</v>
      </c>
      <c r="O1812" s="35">
        <v>0</v>
      </c>
      <c r="P1812" s="34" t="s">
        <v>1148</v>
      </c>
    </row>
    <row r="1813" spans="1:16" s="33" customFormat="1">
      <c r="A1813" s="32">
        <v>38534</v>
      </c>
      <c r="B1813" s="33" t="s">
        <v>1224</v>
      </c>
      <c r="C1813" s="33" t="s">
        <v>1227</v>
      </c>
      <c r="D1813" s="34">
        <v>12</v>
      </c>
      <c r="E1813" s="37">
        <v>42</v>
      </c>
      <c r="F1813" s="33" t="s">
        <v>951</v>
      </c>
      <c r="G1813" s="33" t="s">
        <v>1076</v>
      </c>
      <c r="J1813" s="33" t="s">
        <v>1410</v>
      </c>
      <c r="L1813" s="33" t="s">
        <v>1484</v>
      </c>
      <c r="M1813" s="33" t="s">
        <v>877</v>
      </c>
      <c r="N1813" s="33">
        <v>2</v>
      </c>
      <c r="O1813" s="35">
        <v>6.0000000000000001E-3</v>
      </c>
      <c r="P1813" s="34" t="s">
        <v>1148</v>
      </c>
    </row>
    <row r="1814" spans="1:16" s="33" customFormat="1">
      <c r="A1814" s="32">
        <v>38534</v>
      </c>
      <c r="B1814" s="33" t="s">
        <v>1224</v>
      </c>
      <c r="C1814" s="33" t="s">
        <v>1227</v>
      </c>
      <c r="D1814" s="34">
        <v>12</v>
      </c>
      <c r="E1814" s="37">
        <v>42</v>
      </c>
      <c r="F1814" s="33" t="s">
        <v>951</v>
      </c>
      <c r="G1814" s="33" t="s">
        <v>1141</v>
      </c>
      <c r="J1814" s="33" t="s">
        <v>1639</v>
      </c>
      <c r="L1814" s="33" t="s">
        <v>1484</v>
      </c>
      <c r="M1814" s="33" t="s">
        <v>877</v>
      </c>
      <c r="N1814" s="33">
        <v>1</v>
      </c>
      <c r="O1814" s="35">
        <v>1.3599999999999999E-2</v>
      </c>
      <c r="P1814" s="34" t="s">
        <v>1148</v>
      </c>
    </row>
    <row r="1815" spans="1:16" s="33" customFormat="1">
      <c r="A1815" s="32">
        <v>38585</v>
      </c>
      <c r="B1815" s="33" t="s">
        <v>1228</v>
      </c>
      <c r="C1815" s="33" t="s">
        <v>1229</v>
      </c>
      <c r="D1815" s="34">
        <v>9</v>
      </c>
      <c r="E1815" s="37">
        <v>54</v>
      </c>
      <c r="F1815" s="33" t="s">
        <v>1207</v>
      </c>
      <c r="G1815" s="33" t="s">
        <v>1205</v>
      </c>
      <c r="J1815" s="33" t="s">
        <v>1421</v>
      </c>
      <c r="L1815" s="33" t="s">
        <v>1484</v>
      </c>
      <c r="M1815" s="33" t="s">
        <v>877</v>
      </c>
      <c r="N1815" s="33">
        <v>1</v>
      </c>
      <c r="O1815" s="35">
        <v>8.9999999999999998E-4</v>
      </c>
      <c r="P1815" s="34" t="s">
        <v>1148</v>
      </c>
    </row>
    <row r="1816" spans="1:16" s="33" customFormat="1">
      <c r="A1816" s="32">
        <v>38535</v>
      </c>
      <c r="B1816" s="33" t="s">
        <v>1224</v>
      </c>
      <c r="C1816" s="33" t="s">
        <v>1225</v>
      </c>
      <c r="D1816" s="34">
        <v>3</v>
      </c>
      <c r="E1816" s="37">
        <v>3</v>
      </c>
      <c r="F1816" s="33" t="s">
        <v>1073</v>
      </c>
      <c r="G1816" s="33" t="s">
        <v>1079</v>
      </c>
      <c r="J1816" s="33" t="s">
        <v>1079</v>
      </c>
      <c r="L1816" s="33" t="s">
        <v>1484</v>
      </c>
      <c r="M1816" s="33" t="s">
        <v>877</v>
      </c>
      <c r="N1816" s="33">
        <v>1</v>
      </c>
      <c r="O1816" s="35">
        <v>2.3E-3</v>
      </c>
      <c r="P1816" s="34" t="s">
        <v>1148</v>
      </c>
    </row>
    <row r="1817" spans="1:16" s="33" customFormat="1">
      <c r="A1817" s="32">
        <v>38535</v>
      </c>
      <c r="B1817" s="33" t="s">
        <v>1224</v>
      </c>
      <c r="C1817" s="33" t="s">
        <v>1225</v>
      </c>
      <c r="D1817" s="34">
        <v>4</v>
      </c>
      <c r="E1817" s="37">
        <v>4</v>
      </c>
      <c r="F1817" s="33" t="s">
        <v>845</v>
      </c>
      <c r="G1817" s="33" t="s">
        <v>1079</v>
      </c>
      <c r="H1817" s="33" t="s">
        <v>1540</v>
      </c>
      <c r="I1817" s="33" t="s">
        <v>1541</v>
      </c>
      <c r="J1817" s="33" t="s">
        <v>1079</v>
      </c>
      <c r="L1817" s="33" t="s">
        <v>1484</v>
      </c>
      <c r="M1817" s="33" t="s">
        <v>877</v>
      </c>
      <c r="N1817" s="33">
        <v>1</v>
      </c>
      <c r="O1817" s="35">
        <v>9.1000000000000004E-3</v>
      </c>
      <c r="P1817" s="34" t="s">
        <v>1148</v>
      </c>
    </row>
    <row r="1818" spans="1:16" s="33" customFormat="1">
      <c r="A1818" s="32">
        <v>38535</v>
      </c>
      <c r="B1818" s="33" t="s">
        <v>1224</v>
      </c>
      <c r="C1818" s="33" t="s">
        <v>1225</v>
      </c>
      <c r="D1818" s="34">
        <v>5</v>
      </c>
      <c r="E1818" s="37">
        <v>5</v>
      </c>
      <c r="F1818" s="33" t="s">
        <v>1089</v>
      </c>
      <c r="G1818" s="33" t="s">
        <v>1079</v>
      </c>
      <c r="J1818" s="33" t="s">
        <v>1079</v>
      </c>
      <c r="L1818" s="33" t="s">
        <v>1484</v>
      </c>
      <c r="M1818" s="33" t="s">
        <v>877</v>
      </c>
      <c r="N1818" s="33">
        <v>1</v>
      </c>
      <c r="O1818" s="35">
        <v>0</v>
      </c>
      <c r="P1818" s="34" t="s">
        <v>1148</v>
      </c>
    </row>
    <row r="1819" spans="1:16" s="33" customFormat="1">
      <c r="A1819" s="32">
        <v>38532</v>
      </c>
      <c r="B1819" s="33" t="s">
        <v>1224</v>
      </c>
      <c r="C1819" s="33" t="s">
        <v>1226</v>
      </c>
      <c r="D1819" s="34">
        <v>2</v>
      </c>
      <c r="E1819" s="37">
        <v>14</v>
      </c>
      <c r="F1819" s="33" t="s">
        <v>1074</v>
      </c>
      <c r="G1819" s="33" t="s">
        <v>1079</v>
      </c>
      <c r="J1819" s="33" t="s">
        <v>1079</v>
      </c>
      <c r="L1819" s="33" t="s">
        <v>1484</v>
      </c>
      <c r="M1819" s="33" t="s">
        <v>877</v>
      </c>
      <c r="N1819" s="33">
        <v>5</v>
      </c>
      <c r="O1819" s="35">
        <v>2.07E-2</v>
      </c>
      <c r="P1819" s="34" t="s">
        <v>1148</v>
      </c>
    </row>
    <row r="1820" spans="1:16" s="33" customFormat="1">
      <c r="A1820" s="32">
        <v>38534</v>
      </c>
      <c r="B1820" s="33" t="s">
        <v>1224</v>
      </c>
      <c r="C1820" s="33" t="s">
        <v>1227</v>
      </c>
      <c r="D1820" s="34">
        <v>1</v>
      </c>
      <c r="E1820" s="37">
        <v>31</v>
      </c>
      <c r="F1820" s="33" t="s">
        <v>888</v>
      </c>
      <c r="G1820" s="33" t="s">
        <v>1079</v>
      </c>
      <c r="H1820" s="33" t="s">
        <v>1540</v>
      </c>
      <c r="J1820" s="33" t="s">
        <v>1079</v>
      </c>
      <c r="L1820" s="33" t="s">
        <v>1484</v>
      </c>
      <c r="M1820" s="33" t="s">
        <v>877</v>
      </c>
      <c r="N1820" s="33">
        <v>3</v>
      </c>
      <c r="O1820" s="35">
        <v>3.5799999999999998E-2</v>
      </c>
      <c r="P1820" s="34" t="s">
        <v>1148</v>
      </c>
    </row>
    <row r="1821" spans="1:16" s="33" customFormat="1">
      <c r="A1821" s="32">
        <v>38534</v>
      </c>
      <c r="B1821" s="33" t="s">
        <v>1224</v>
      </c>
      <c r="C1821" s="33" t="s">
        <v>1227</v>
      </c>
      <c r="D1821" s="34">
        <v>2</v>
      </c>
      <c r="E1821" s="37">
        <v>32</v>
      </c>
      <c r="F1821" s="33" t="s">
        <v>1074</v>
      </c>
      <c r="G1821" s="33" t="s">
        <v>1079</v>
      </c>
      <c r="J1821" s="33" t="s">
        <v>1079</v>
      </c>
      <c r="L1821" s="33" t="s">
        <v>1484</v>
      </c>
      <c r="M1821" s="33" t="s">
        <v>877</v>
      </c>
      <c r="N1821" s="33">
        <v>3</v>
      </c>
      <c r="O1821" s="35">
        <v>2.5000000000000001E-2</v>
      </c>
      <c r="P1821" s="34" t="s">
        <v>1148</v>
      </c>
    </row>
    <row r="1822" spans="1:16" s="33" customFormat="1">
      <c r="A1822" s="32">
        <v>38534</v>
      </c>
      <c r="B1822" s="33" t="s">
        <v>1224</v>
      </c>
      <c r="C1822" s="33" t="s">
        <v>1227</v>
      </c>
      <c r="D1822" s="34">
        <v>9</v>
      </c>
      <c r="E1822" s="37">
        <v>39</v>
      </c>
      <c r="F1822" s="33" t="s">
        <v>1134</v>
      </c>
      <c r="G1822" s="33" t="s">
        <v>1079</v>
      </c>
      <c r="J1822" s="33" t="s">
        <v>1079</v>
      </c>
      <c r="L1822" s="33" t="s">
        <v>1484</v>
      </c>
      <c r="M1822" s="33" t="s">
        <v>877</v>
      </c>
      <c r="N1822" s="33">
        <v>8</v>
      </c>
      <c r="O1822" s="35">
        <v>3.15E-2</v>
      </c>
      <c r="P1822" s="34" t="s">
        <v>1148</v>
      </c>
    </row>
    <row r="1823" spans="1:16" s="33" customFormat="1">
      <c r="A1823" s="32">
        <v>38534</v>
      </c>
      <c r="B1823" s="33" t="s">
        <v>1224</v>
      </c>
      <c r="C1823" s="33" t="s">
        <v>1227</v>
      </c>
      <c r="D1823" s="34">
        <v>12</v>
      </c>
      <c r="E1823" s="37">
        <v>42</v>
      </c>
      <c r="F1823" s="33" t="s">
        <v>951</v>
      </c>
      <c r="G1823" s="33" t="s">
        <v>1079</v>
      </c>
      <c r="J1823" s="33" t="s">
        <v>1079</v>
      </c>
      <c r="L1823" s="33" t="s">
        <v>1484</v>
      </c>
      <c r="M1823" s="33" t="s">
        <v>877</v>
      </c>
      <c r="N1823" s="33">
        <v>4</v>
      </c>
      <c r="O1823" s="35">
        <v>1.49E-2</v>
      </c>
      <c r="P1823" s="34" t="s">
        <v>1148</v>
      </c>
    </row>
    <row r="1824" spans="1:16" s="33" customFormat="1">
      <c r="A1824" s="32">
        <v>38583</v>
      </c>
      <c r="B1824" s="33" t="s">
        <v>1228</v>
      </c>
      <c r="C1824" s="33" t="s">
        <v>1229</v>
      </c>
      <c r="D1824" s="34">
        <v>2</v>
      </c>
      <c r="E1824" s="37">
        <v>47</v>
      </c>
      <c r="F1824" s="33" t="s">
        <v>1230</v>
      </c>
      <c r="G1824" s="33" t="s">
        <v>1079</v>
      </c>
      <c r="J1824" s="33" t="s">
        <v>1079</v>
      </c>
      <c r="L1824" s="33" t="s">
        <v>1484</v>
      </c>
      <c r="M1824" s="33" t="s">
        <v>877</v>
      </c>
      <c r="N1824" s="33">
        <v>3</v>
      </c>
      <c r="O1824" s="35">
        <v>0.17319999999999999</v>
      </c>
      <c r="P1824" s="34" t="s">
        <v>1148</v>
      </c>
    </row>
    <row r="1825" spans="1:16" s="33" customFormat="1">
      <c r="A1825" s="32">
        <v>38585</v>
      </c>
      <c r="B1825" s="33" t="s">
        <v>1228</v>
      </c>
      <c r="C1825" s="33" t="s">
        <v>1229</v>
      </c>
      <c r="D1825" s="34">
        <v>6</v>
      </c>
      <c r="E1825" s="37">
        <v>51</v>
      </c>
      <c r="F1825" s="33" t="s">
        <v>1194</v>
      </c>
      <c r="G1825" s="33" t="s">
        <v>1079</v>
      </c>
      <c r="J1825" s="33" t="s">
        <v>1079</v>
      </c>
      <c r="L1825" s="33" t="s">
        <v>1484</v>
      </c>
      <c r="M1825" s="33" t="s">
        <v>877</v>
      </c>
      <c r="N1825" s="33">
        <v>4</v>
      </c>
      <c r="O1825" s="35">
        <v>2.7000000000000135E-2</v>
      </c>
      <c r="P1825" s="34" t="s">
        <v>1148</v>
      </c>
    </row>
    <row r="1826" spans="1:16" s="33" customFormat="1">
      <c r="A1826" s="32">
        <v>38585</v>
      </c>
      <c r="B1826" s="33" t="s">
        <v>1228</v>
      </c>
      <c r="C1826" s="33" t="s">
        <v>1229</v>
      </c>
      <c r="D1826" s="34">
        <v>8</v>
      </c>
      <c r="E1826" s="37">
        <v>53</v>
      </c>
      <c r="F1826" s="33" t="s">
        <v>1202</v>
      </c>
      <c r="G1826" s="33" t="s">
        <v>1079</v>
      </c>
      <c r="J1826" s="33" t="s">
        <v>1079</v>
      </c>
      <c r="L1826" s="33" t="s">
        <v>1484</v>
      </c>
      <c r="M1826" s="33" t="s">
        <v>877</v>
      </c>
      <c r="N1826" s="33">
        <v>1</v>
      </c>
      <c r="O1826" s="35">
        <v>6.9999999999970086E-4</v>
      </c>
      <c r="P1826" s="34" t="s">
        <v>1148</v>
      </c>
    </row>
    <row r="1827" spans="1:16" s="33" customFormat="1">
      <c r="A1827" s="32">
        <v>38585</v>
      </c>
      <c r="B1827" s="33" t="s">
        <v>1228</v>
      </c>
      <c r="C1827" s="33" t="s">
        <v>1229</v>
      </c>
      <c r="D1827" s="34">
        <v>9</v>
      </c>
      <c r="E1827" s="37">
        <v>54</v>
      </c>
      <c r="F1827" s="33" t="s">
        <v>1207</v>
      </c>
      <c r="G1827" s="33" t="s">
        <v>1079</v>
      </c>
      <c r="J1827" s="33" t="s">
        <v>1079</v>
      </c>
      <c r="L1827" s="33" t="s">
        <v>1484</v>
      </c>
      <c r="M1827" s="33" t="s">
        <v>877</v>
      </c>
      <c r="N1827" s="33">
        <v>10</v>
      </c>
      <c r="O1827" s="35">
        <v>8.09E-2</v>
      </c>
      <c r="P1827" s="34" t="s">
        <v>1148</v>
      </c>
    </row>
    <row r="1828" spans="1:16" s="33" customFormat="1">
      <c r="A1828" s="32">
        <v>38584</v>
      </c>
      <c r="B1828" s="33" t="s">
        <v>1228</v>
      </c>
      <c r="C1828" s="33" t="s">
        <v>1231</v>
      </c>
      <c r="D1828" s="34">
        <v>2</v>
      </c>
      <c r="E1828" s="37">
        <v>56</v>
      </c>
      <c r="F1828" s="33" t="s">
        <v>1188</v>
      </c>
      <c r="G1828" s="33" t="s">
        <v>1079</v>
      </c>
      <c r="J1828" s="33" t="s">
        <v>1079</v>
      </c>
      <c r="L1828" s="33" t="s">
        <v>1484</v>
      </c>
      <c r="M1828" s="33" t="s">
        <v>877</v>
      </c>
      <c r="N1828" s="33">
        <v>1</v>
      </c>
      <c r="O1828" s="35">
        <v>3.7000000000000002E-3</v>
      </c>
      <c r="P1828" s="34" t="s">
        <v>1148</v>
      </c>
    </row>
    <row r="1829" spans="1:16" s="33" customFormat="1">
      <c r="A1829" s="32">
        <v>38584</v>
      </c>
      <c r="B1829" s="33" t="s">
        <v>1228</v>
      </c>
      <c r="C1829" s="33" t="s">
        <v>1231</v>
      </c>
      <c r="D1829" s="34">
        <v>3</v>
      </c>
      <c r="E1829" s="37">
        <v>57</v>
      </c>
      <c r="F1829" s="33" t="s">
        <v>1182</v>
      </c>
      <c r="G1829" s="33" t="s">
        <v>1079</v>
      </c>
      <c r="J1829" s="33" t="s">
        <v>1079</v>
      </c>
      <c r="L1829" s="33" t="s">
        <v>1484</v>
      </c>
      <c r="M1829" s="33" t="s">
        <v>877</v>
      </c>
      <c r="N1829" s="33">
        <v>1</v>
      </c>
      <c r="O1829" s="35">
        <v>5.4999999999999997E-3</v>
      </c>
      <c r="P1829" s="34" t="s">
        <v>1148</v>
      </c>
    </row>
    <row r="1830" spans="1:16" s="33" customFormat="1">
      <c r="A1830" s="32">
        <v>38584</v>
      </c>
      <c r="B1830" s="33" t="s">
        <v>1228</v>
      </c>
      <c r="C1830" s="33" t="s">
        <v>1231</v>
      </c>
      <c r="D1830" s="34">
        <v>4</v>
      </c>
      <c r="E1830" s="37">
        <v>58</v>
      </c>
      <c r="F1830" s="33" t="s">
        <v>1190</v>
      </c>
      <c r="G1830" s="33" t="s">
        <v>1079</v>
      </c>
      <c r="J1830" s="33" t="s">
        <v>1079</v>
      </c>
      <c r="L1830" s="33" t="s">
        <v>1484</v>
      </c>
      <c r="M1830" s="33" t="s">
        <v>877</v>
      </c>
      <c r="N1830" s="33">
        <v>2</v>
      </c>
      <c r="O1830" s="35">
        <v>8.8000000000000005E-3</v>
      </c>
      <c r="P1830" s="34" t="s">
        <v>1148</v>
      </c>
    </row>
    <row r="1831" spans="1:16" s="33" customFormat="1">
      <c r="A1831" s="32">
        <v>38583</v>
      </c>
      <c r="B1831" s="33" t="s">
        <v>1228</v>
      </c>
      <c r="C1831" s="33" t="s">
        <v>1232</v>
      </c>
      <c r="D1831" s="34">
        <v>12</v>
      </c>
      <c r="E1831" s="37">
        <v>77</v>
      </c>
      <c r="F1831" s="33" t="s">
        <v>1234</v>
      </c>
      <c r="G1831" s="33" t="s">
        <v>1079</v>
      </c>
      <c r="J1831" s="33" t="s">
        <v>1079</v>
      </c>
      <c r="L1831" s="33" t="s">
        <v>1484</v>
      </c>
      <c r="M1831" s="33" t="s">
        <v>877</v>
      </c>
      <c r="N1831" s="33">
        <v>4</v>
      </c>
      <c r="O1831" s="35">
        <v>8.9099999999999999E-2</v>
      </c>
      <c r="P1831" s="34" t="s">
        <v>1148</v>
      </c>
    </row>
    <row r="1832" spans="1:16" s="33" customFormat="1">
      <c r="A1832" s="32">
        <v>38583</v>
      </c>
      <c r="B1832" s="33" t="s">
        <v>1228</v>
      </c>
      <c r="C1832" s="33" t="s">
        <v>1232</v>
      </c>
      <c r="D1832" s="34">
        <v>13</v>
      </c>
      <c r="E1832" s="37">
        <v>78</v>
      </c>
      <c r="F1832" s="33" t="s">
        <v>1235</v>
      </c>
      <c r="G1832" s="33" t="s">
        <v>1079</v>
      </c>
      <c r="J1832" s="33" t="s">
        <v>1079</v>
      </c>
      <c r="L1832" s="33" t="s">
        <v>1484</v>
      </c>
      <c r="M1832" s="33" t="s">
        <v>877</v>
      </c>
      <c r="N1832" s="33">
        <v>4</v>
      </c>
      <c r="O1832" s="35">
        <v>9.8599999999999993E-2</v>
      </c>
      <c r="P1832" s="34" t="s">
        <v>1148</v>
      </c>
    </row>
    <row r="1833" spans="1:16" s="33" customFormat="1">
      <c r="A1833" s="32">
        <v>38535</v>
      </c>
      <c r="B1833" s="33" t="s">
        <v>1224</v>
      </c>
      <c r="C1833" s="33" t="s">
        <v>1225</v>
      </c>
      <c r="D1833" s="34">
        <v>3</v>
      </c>
      <c r="E1833" s="37">
        <v>3</v>
      </c>
      <c r="F1833" s="33" t="s">
        <v>1073</v>
      </c>
      <c r="G1833" s="33" t="s">
        <v>1078</v>
      </c>
      <c r="L1833" s="33" t="s">
        <v>1284</v>
      </c>
      <c r="M1833" s="33" t="s">
        <v>877</v>
      </c>
      <c r="N1833" s="33" t="s">
        <v>887</v>
      </c>
      <c r="O1833" s="35">
        <v>1.1052999999999999</v>
      </c>
      <c r="P1833" s="34" t="s">
        <v>1148</v>
      </c>
    </row>
    <row r="1834" spans="1:16" s="33" customFormat="1">
      <c r="A1834" s="32">
        <v>38535</v>
      </c>
      <c r="B1834" s="33" t="s">
        <v>1224</v>
      </c>
      <c r="C1834" s="33" t="s">
        <v>1225</v>
      </c>
      <c r="D1834" s="34">
        <v>4</v>
      </c>
      <c r="E1834" s="37">
        <v>4</v>
      </c>
      <c r="F1834" s="33" t="s">
        <v>845</v>
      </c>
      <c r="G1834" s="33" t="s">
        <v>1086</v>
      </c>
      <c r="L1834" s="33" t="s">
        <v>1284</v>
      </c>
      <c r="M1834" s="33" t="s">
        <v>877</v>
      </c>
      <c r="N1834" s="33" t="s">
        <v>887</v>
      </c>
      <c r="O1834" s="35">
        <v>11.7089</v>
      </c>
      <c r="P1834" s="34" t="s">
        <v>1148</v>
      </c>
    </row>
    <row r="1835" spans="1:16" s="33" customFormat="1">
      <c r="A1835" s="32">
        <v>38535</v>
      </c>
      <c r="B1835" s="33" t="s">
        <v>1224</v>
      </c>
      <c r="C1835" s="33" t="s">
        <v>1225</v>
      </c>
      <c r="D1835" s="34">
        <v>5</v>
      </c>
      <c r="E1835" s="37">
        <v>5</v>
      </c>
      <c r="F1835" s="33" t="s">
        <v>1089</v>
      </c>
      <c r="G1835" s="33" t="s">
        <v>1086</v>
      </c>
      <c r="L1835" s="33" t="s">
        <v>1284</v>
      </c>
      <c r="M1835" s="33" t="s">
        <v>877</v>
      </c>
      <c r="N1835" s="33" t="s">
        <v>887</v>
      </c>
      <c r="O1835" s="35">
        <v>2.5567000000000002</v>
      </c>
      <c r="P1835" s="34" t="s">
        <v>1148</v>
      </c>
    </row>
    <row r="1836" spans="1:16" s="33" customFormat="1">
      <c r="A1836" s="32">
        <v>38532</v>
      </c>
      <c r="B1836" s="33" t="s">
        <v>1224</v>
      </c>
      <c r="C1836" s="33" t="s">
        <v>1226</v>
      </c>
      <c r="D1836" s="34">
        <v>1</v>
      </c>
      <c r="E1836" s="37">
        <v>13</v>
      </c>
      <c r="F1836" s="33" t="s">
        <v>888</v>
      </c>
      <c r="G1836" s="33" t="s">
        <v>1078</v>
      </c>
      <c r="L1836" s="33" t="s">
        <v>1284</v>
      </c>
      <c r="M1836" s="33" t="s">
        <v>877</v>
      </c>
      <c r="N1836" s="33" t="s">
        <v>887</v>
      </c>
      <c r="O1836" s="35">
        <v>0.85450000000000004</v>
      </c>
      <c r="P1836" s="34" t="s">
        <v>1148</v>
      </c>
    </row>
    <row r="1837" spans="1:16" s="33" customFormat="1">
      <c r="A1837" s="32">
        <v>38532</v>
      </c>
      <c r="B1837" s="33" t="s">
        <v>1224</v>
      </c>
      <c r="C1837" s="33" t="s">
        <v>1226</v>
      </c>
      <c r="D1837" s="34">
        <v>3</v>
      </c>
      <c r="E1837" s="37">
        <v>15</v>
      </c>
      <c r="F1837" s="33" t="s">
        <v>1073</v>
      </c>
      <c r="G1837" s="33" t="s">
        <v>1284</v>
      </c>
      <c r="L1837" s="33" t="s">
        <v>1284</v>
      </c>
      <c r="M1837" s="33" t="s">
        <v>877</v>
      </c>
      <c r="O1837" s="35">
        <v>5.96</v>
      </c>
      <c r="P1837" s="34" t="s">
        <v>1149</v>
      </c>
    </row>
    <row r="1838" spans="1:16" s="33" customFormat="1">
      <c r="A1838" s="32">
        <v>38534</v>
      </c>
      <c r="B1838" s="33" t="s">
        <v>1224</v>
      </c>
      <c r="C1838" s="33" t="s">
        <v>1227</v>
      </c>
      <c r="D1838" s="34">
        <v>2</v>
      </c>
      <c r="E1838" s="37">
        <v>32</v>
      </c>
      <c r="F1838" s="33" t="s">
        <v>1074</v>
      </c>
      <c r="G1838" s="33" t="s">
        <v>1078</v>
      </c>
      <c r="L1838" s="33" t="s">
        <v>1284</v>
      </c>
      <c r="M1838" s="33" t="s">
        <v>877</v>
      </c>
      <c r="N1838" s="33">
        <v>23</v>
      </c>
      <c r="O1838" s="35">
        <v>5.4897999999999998</v>
      </c>
      <c r="P1838" s="34" t="s">
        <v>1148</v>
      </c>
    </row>
    <row r="1839" spans="1:16" s="33" customFormat="1">
      <c r="A1839" s="32">
        <v>38534</v>
      </c>
      <c r="B1839" s="33" t="s">
        <v>1224</v>
      </c>
      <c r="C1839" s="33" t="s">
        <v>1227</v>
      </c>
      <c r="D1839" s="34">
        <v>9</v>
      </c>
      <c r="E1839" s="37">
        <v>39</v>
      </c>
      <c r="F1839" s="33" t="s">
        <v>1134</v>
      </c>
      <c r="G1839" s="33" t="s">
        <v>1078</v>
      </c>
      <c r="L1839" s="33" t="s">
        <v>1284</v>
      </c>
      <c r="M1839" s="33" t="s">
        <v>877</v>
      </c>
      <c r="N1839" s="33" t="s">
        <v>887</v>
      </c>
      <c r="O1839" s="35">
        <v>5.1875999999999998</v>
      </c>
      <c r="P1839" s="34" t="s">
        <v>1148</v>
      </c>
    </row>
    <row r="1840" spans="1:16" s="33" customFormat="1">
      <c r="A1840" s="32">
        <v>38534</v>
      </c>
      <c r="B1840" s="33" t="s">
        <v>1224</v>
      </c>
      <c r="C1840" s="33" t="s">
        <v>1227</v>
      </c>
      <c r="D1840" s="34">
        <v>13</v>
      </c>
      <c r="E1840" s="37">
        <v>43</v>
      </c>
      <c r="F1840" s="33" t="s">
        <v>954</v>
      </c>
      <c r="G1840" s="33" t="s">
        <v>1078</v>
      </c>
      <c r="L1840" s="33" t="s">
        <v>1284</v>
      </c>
      <c r="M1840" s="33" t="s">
        <v>877</v>
      </c>
      <c r="N1840" s="33" t="s">
        <v>887</v>
      </c>
      <c r="O1840" s="35">
        <v>0.4541</v>
      </c>
      <c r="P1840" s="34" t="s">
        <v>1148</v>
      </c>
    </row>
    <row r="1841" spans="1:16" s="33" customFormat="1">
      <c r="A1841" s="32">
        <v>38585</v>
      </c>
      <c r="B1841" s="33" t="s">
        <v>1228</v>
      </c>
      <c r="C1841" s="33" t="s">
        <v>1229</v>
      </c>
      <c r="D1841" s="34">
        <v>5</v>
      </c>
      <c r="E1841" s="37">
        <v>50</v>
      </c>
      <c r="F1841" s="33" t="s">
        <v>1200</v>
      </c>
      <c r="G1841" s="33" t="s">
        <v>1086</v>
      </c>
      <c r="L1841" s="33" t="s">
        <v>1284</v>
      </c>
      <c r="M1841" s="33" t="s">
        <v>877</v>
      </c>
      <c r="N1841" s="33" t="s">
        <v>887</v>
      </c>
      <c r="O1841" s="35">
        <v>6.6416000000000004</v>
      </c>
      <c r="P1841" s="34" t="s">
        <v>1148</v>
      </c>
    </row>
    <row r="1842" spans="1:16" s="33" customFormat="1">
      <c r="A1842" s="32">
        <v>38585</v>
      </c>
      <c r="B1842" s="33" t="s">
        <v>1228</v>
      </c>
      <c r="C1842" s="33" t="s">
        <v>1229</v>
      </c>
      <c r="D1842" s="34">
        <v>6</v>
      </c>
      <c r="E1842" s="37">
        <v>51</v>
      </c>
      <c r="F1842" s="33" t="s">
        <v>1194</v>
      </c>
      <c r="G1842" s="33" t="s">
        <v>1086</v>
      </c>
      <c r="L1842" s="33" t="s">
        <v>1284</v>
      </c>
      <c r="M1842" s="33" t="s">
        <v>877</v>
      </c>
      <c r="N1842" s="33" t="s">
        <v>887</v>
      </c>
      <c r="O1842" s="35">
        <v>75.593099999999993</v>
      </c>
      <c r="P1842" s="34" t="s">
        <v>1148</v>
      </c>
    </row>
    <row r="1843" spans="1:16" s="33" customFormat="1">
      <c r="A1843" s="32">
        <v>38585</v>
      </c>
      <c r="B1843" s="33" t="s">
        <v>1228</v>
      </c>
      <c r="C1843" s="33" t="s">
        <v>1229</v>
      </c>
      <c r="D1843" s="34">
        <v>7</v>
      </c>
      <c r="E1843" s="37">
        <v>52</v>
      </c>
      <c r="F1843" s="33" t="s">
        <v>1198</v>
      </c>
      <c r="G1843" s="33" t="s">
        <v>1086</v>
      </c>
      <c r="L1843" s="33" t="s">
        <v>1284</v>
      </c>
      <c r="M1843" s="33" t="s">
        <v>877</v>
      </c>
      <c r="N1843" s="33" t="s">
        <v>887</v>
      </c>
      <c r="O1843" s="35">
        <v>23.925699999999999</v>
      </c>
      <c r="P1843" s="34" t="s">
        <v>1148</v>
      </c>
    </row>
    <row r="1844" spans="1:16" s="33" customFormat="1">
      <c r="A1844" s="32">
        <v>38585</v>
      </c>
      <c r="B1844" s="33" t="s">
        <v>1228</v>
      </c>
      <c r="C1844" s="33" t="s">
        <v>1229</v>
      </c>
      <c r="D1844" s="34">
        <v>8</v>
      </c>
      <c r="E1844" s="37">
        <v>53</v>
      </c>
      <c r="F1844" s="33" t="s">
        <v>1202</v>
      </c>
      <c r="G1844" s="33" t="s">
        <v>1086</v>
      </c>
      <c r="L1844" s="33" t="s">
        <v>1284</v>
      </c>
      <c r="M1844" s="33" t="s">
        <v>877</v>
      </c>
      <c r="N1844" s="33" t="s">
        <v>887</v>
      </c>
      <c r="O1844" s="35">
        <v>7.0704999999999991</v>
      </c>
      <c r="P1844" s="34" t="s">
        <v>1148</v>
      </c>
    </row>
    <row r="1845" spans="1:16" s="33" customFormat="1">
      <c r="A1845" s="32">
        <v>38585</v>
      </c>
      <c r="B1845" s="33" t="s">
        <v>1228</v>
      </c>
      <c r="C1845" s="33" t="s">
        <v>1229</v>
      </c>
      <c r="D1845" s="34">
        <v>9</v>
      </c>
      <c r="E1845" s="37">
        <v>54</v>
      </c>
      <c r="F1845" s="33" t="s">
        <v>1207</v>
      </c>
      <c r="G1845" s="33" t="s">
        <v>1086</v>
      </c>
      <c r="L1845" s="33" t="s">
        <v>1284</v>
      </c>
      <c r="M1845" s="33" t="s">
        <v>877</v>
      </c>
      <c r="N1845" s="33" t="s">
        <v>887</v>
      </c>
      <c r="O1845" s="35">
        <v>27.090999999999998</v>
      </c>
      <c r="P1845" s="34" t="s">
        <v>1148</v>
      </c>
    </row>
    <row r="1846" spans="1:16" s="33" customFormat="1">
      <c r="A1846" s="32">
        <v>38584</v>
      </c>
      <c r="B1846" s="33" t="s">
        <v>1228</v>
      </c>
      <c r="C1846" s="33" t="s">
        <v>1231</v>
      </c>
      <c r="D1846" s="34">
        <v>1</v>
      </c>
      <c r="E1846" s="37">
        <v>55</v>
      </c>
      <c r="F1846" s="33" t="s">
        <v>976</v>
      </c>
      <c r="G1846" s="33" t="s">
        <v>1086</v>
      </c>
      <c r="L1846" s="33" t="s">
        <v>1284</v>
      </c>
      <c r="M1846" s="33" t="s">
        <v>877</v>
      </c>
      <c r="N1846" s="33" t="s">
        <v>887</v>
      </c>
      <c r="O1846" s="35">
        <v>39.031199999999998</v>
      </c>
      <c r="P1846" s="34" t="s">
        <v>1148</v>
      </c>
    </row>
    <row r="1847" spans="1:16" s="33" customFormat="1">
      <c r="A1847" s="32">
        <v>38584</v>
      </c>
      <c r="B1847" s="33" t="s">
        <v>1228</v>
      </c>
      <c r="C1847" s="33" t="s">
        <v>1231</v>
      </c>
      <c r="D1847" s="34">
        <v>2</v>
      </c>
      <c r="E1847" s="37">
        <v>56</v>
      </c>
      <c r="F1847" s="33" t="s">
        <v>1188</v>
      </c>
      <c r="G1847" s="33" t="s">
        <v>1078</v>
      </c>
      <c r="L1847" s="33" t="s">
        <v>1284</v>
      </c>
      <c r="M1847" s="33" t="s">
        <v>877</v>
      </c>
      <c r="N1847" s="33" t="s">
        <v>887</v>
      </c>
      <c r="O1847" s="35">
        <v>2.1896</v>
      </c>
      <c r="P1847" s="34" t="s">
        <v>1148</v>
      </c>
    </row>
    <row r="1848" spans="1:16" s="33" customFormat="1">
      <c r="A1848" s="32">
        <v>38581</v>
      </c>
      <c r="B1848" s="33" t="s">
        <v>1228</v>
      </c>
      <c r="C1848" s="33" t="s">
        <v>1232</v>
      </c>
      <c r="D1848" s="34">
        <v>4</v>
      </c>
      <c r="E1848" s="37">
        <v>69</v>
      </c>
      <c r="F1848" s="33" t="s">
        <v>1222</v>
      </c>
      <c r="G1848" s="33" t="s">
        <v>1078</v>
      </c>
      <c r="L1848" s="33" t="s">
        <v>1284</v>
      </c>
      <c r="M1848" s="33" t="s">
        <v>877</v>
      </c>
      <c r="N1848" s="33" t="s">
        <v>887</v>
      </c>
      <c r="O1848" s="35">
        <v>38.744500000000002</v>
      </c>
      <c r="P1848" s="34" t="s">
        <v>1148</v>
      </c>
    </row>
    <row r="1849" spans="1:16" s="33" customFormat="1">
      <c r="A1849" s="32">
        <v>38581</v>
      </c>
      <c r="B1849" s="33" t="s">
        <v>1228</v>
      </c>
      <c r="C1849" s="33" t="s">
        <v>1232</v>
      </c>
      <c r="D1849" s="34">
        <v>5</v>
      </c>
      <c r="E1849" s="37">
        <v>70</v>
      </c>
      <c r="F1849" s="33" t="s">
        <v>1217</v>
      </c>
      <c r="G1849" s="33" t="s">
        <v>1144</v>
      </c>
      <c r="L1849" s="33" t="s">
        <v>1284</v>
      </c>
      <c r="M1849" s="33" t="s">
        <v>877</v>
      </c>
      <c r="O1849" s="35">
        <v>5.8</v>
      </c>
      <c r="P1849" s="34" t="s">
        <v>1149</v>
      </c>
    </row>
    <row r="1850" spans="1:16" s="33" customFormat="1">
      <c r="A1850" s="32">
        <v>38581</v>
      </c>
      <c r="B1850" s="33" t="s">
        <v>1228</v>
      </c>
      <c r="C1850" s="33" t="s">
        <v>1232</v>
      </c>
      <c r="D1850" s="34">
        <v>6</v>
      </c>
      <c r="E1850" s="37">
        <v>71</v>
      </c>
      <c r="F1850" s="33" t="s">
        <v>1220</v>
      </c>
      <c r="G1850" s="33" t="s">
        <v>1078</v>
      </c>
      <c r="L1850" s="33" t="s">
        <v>1284</v>
      </c>
      <c r="M1850" s="33" t="s">
        <v>877</v>
      </c>
      <c r="N1850" s="33" t="s">
        <v>887</v>
      </c>
      <c r="O1850" s="35">
        <v>0.3992</v>
      </c>
      <c r="P1850" s="34" t="s">
        <v>1148</v>
      </c>
    </row>
    <row r="1851" spans="1:16" s="33" customFormat="1">
      <c r="A1851" s="32">
        <v>38583</v>
      </c>
      <c r="B1851" s="33" t="s">
        <v>1228</v>
      </c>
      <c r="C1851" s="33" t="s">
        <v>1232</v>
      </c>
      <c r="D1851" s="34">
        <v>11</v>
      </c>
      <c r="E1851" s="37">
        <v>76</v>
      </c>
      <c r="F1851" s="33" t="s">
        <v>1233</v>
      </c>
      <c r="G1851" s="33" t="s">
        <v>1078</v>
      </c>
      <c r="L1851" s="33" t="s">
        <v>1284</v>
      </c>
      <c r="M1851" s="33" t="s">
        <v>877</v>
      </c>
      <c r="N1851" s="33" t="s">
        <v>887</v>
      </c>
      <c r="O1851" s="35">
        <v>1.0903999999999998</v>
      </c>
      <c r="P1851" s="34" t="s">
        <v>1148</v>
      </c>
    </row>
    <row r="1852" spans="1:16" s="33" customFormat="1">
      <c r="A1852" s="32">
        <v>38583</v>
      </c>
      <c r="B1852" s="33" t="s">
        <v>1228</v>
      </c>
      <c r="C1852" s="33" t="s">
        <v>1232</v>
      </c>
      <c r="D1852" s="34">
        <v>12</v>
      </c>
      <c r="E1852" s="37">
        <v>77</v>
      </c>
      <c r="F1852" s="33" t="s">
        <v>1234</v>
      </c>
      <c r="G1852" s="33" t="s">
        <v>1078</v>
      </c>
      <c r="L1852" s="33" t="s">
        <v>1284</v>
      </c>
      <c r="M1852" s="33" t="s">
        <v>877</v>
      </c>
      <c r="N1852" s="33" t="s">
        <v>887</v>
      </c>
      <c r="O1852" s="35">
        <v>0.91110000000000002</v>
      </c>
      <c r="P1852" s="34" t="s">
        <v>1148</v>
      </c>
    </row>
    <row r="1853" spans="1:16" s="33" customFormat="1">
      <c r="A1853" s="32">
        <v>38583</v>
      </c>
      <c r="B1853" s="33" t="s">
        <v>1228</v>
      </c>
      <c r="C1853" s="33" t="s">
        <v>1232</v>
      </c>
      <c r="D1853" s="34">
        <v>13</v>
      </c>
      <c r="E1853" s="37">
        <v>78</v>
      </c>
      <c r="F1853" s="33" t="s">
        <v>1235</v>
      </c>
      <c r="G1853" s="33" t="s">
        <v>1078</v>
      </c>
      <c r="L1853" s="33" t="s">
        <v>1284</v>
      </c>
      <c r="M1853" s="33" t="s">
        <v>877</v>
      </c>
      <c r="N1853" s="33" t="s">
        <v>887</v>
      </c>
      <c r="O1853" s="35">
        <v>0.2848</v>
      </c>
      <c r="P1853" s="34" t="s">
        <v>1148</v>
      </c>
    </row>
    <row r="1854" spans="1:16" s="33" customFormat="1">
      <c r="A1854" s="32">
        <v>38535</v>
      </c>
      <c r="B1854" s="33" t="s">
        <v>1224</v>
      </c>
      <c r="C1854" s="33" t="s">
        <v>1225</v>
      </c>
      <c r="D1854" s="34">
        <v>2</v>
      </c>
      <c r="E1854" s="37">
        <v>2</v>
      </c>
      <c r="F1854" s="33" t="s">
        <v>1074</v>
      </c>
      <c r="G1854" s="33" t="s">
        <v>896</v>
      </c>
      <c r="H1854" s="33" t="s">
        <v>1273</v>
      </c>
      <c r="J1854" s="33" t="s">
        <v>1274</v>
      </c>
      <c r="K1854" s="33" t="s">
        <v>1275</v>
      </c>
      <c r="L1854" s="34" t="s">
        <v>1492</v>
      </c>
      <c r="M1854" s="33" t="s">
        <v>877</v>
      </c>
      <c r="N1854" s="33">
        <v>1</v>
      </c>
      <c r="O1854" s="35">
        <v>1.1000000000000001E-3</v>
      </c>
      <c r="P1854" s="34" t="s">
        <v>1148</v>
      </c>
    </row>
    <row r="1855" spans="1:16" s="33" customFormat="1">
      <c r="A1855" s="32">
        <v>38535</v>
      </c>
      <c r="B1855" s="33" t="s">
        <v>1224</v>
      </c>
      <c r="C1855" s="33" t="s">
        <v>1225</v>
      </c>
      <c r="D1855" s="34">
        <v>3</v>
      </c>
      <c r="E1855" s="37">
        <v>3</v>
      </c>
      <c r="F1855" s="33" t="s">
        <v>1073</v>
      </c>
      <c r="G1855" s="33" t="s">
        <v>1077</v>
      </c>
      <c r="H1855" s="33" t="s">
        <v>1273</v>
      </c>
      <c r="J1855" s="33" t="s">
        <v>1274</v>
      </c>
      <c r="K1855" s="33" t="s">
        <v>1518</v>
      </c>
      <c r="L1855" s="34" t="s">
        <v>1492</v>
      </c>
      <c r="M1855" s="33" t="s">
        <v>877</v>
      </c>
      <c r="N1855" s="33">
        <v>5</v>
      </c>
      <c r="O1855" s="35">
        <v>1.4E-3</v>
      </c>
      <c r="P1855" s="34" t="s">
        <v>1148</v>
      </c>
    </row>
    <row r="1856" spans="1:16" s="33" customFormat="1">
      <c r="A1856" s="32">
        <v>38535</v>
      </c>
      <c r="B1856" s="33" t="s">
        <v>1224</v>
      </c>
      <c r="C1856" s="33" t="s">
        <v>1225</v>
      </c>
      <c r="D1856" s="34">
        <v>4</v>
      </c>
      <c r="E1856" s="37">
        <v>4</v>
      </c>
      <c r="F1856" s="33" t="s">
        <v>845</v>
      </c>
      <c r="G1856" s="33" t="s">
        <v>1077</v>
      </c>
      <c r="H1856" s="33" t="s">
        <v>1273</v>
      </c>
      <c r="J1856" s="33" t="s">
        <v>1274</v>
      </c>
      <c r="K1856" s="33" t="s">
        <v>1518</v>
      </c>
      <c r="L1856" s="34" t="s">
        <v>1492</v>
      </c>
      <c r="M1856" s="33" t="s">
        <v>877</v>
      </c>
      <c r="N1856" s="33">
        <v>3</v>
      </c>
      <c r="O1856" s="35">
        <v>3.2000000000000002E-3</v>
      </c>
      <c r="P1856" s="34" t="s">
        <v>1148</v>
      </c>
    </row>
    <row r="1857" spans="1:16" s="33" customFormat="1">
      <c r="A1857" s="32">
        <v>38535</v>
      </c>
      <c r="B1857" s="33" t="s">
        <v>1224</v>
      </c>
      <c r="C1857" s="33" t="s">
        <v>1225</v>
      </c>
      <c r="D1857" s="34">
        <v>6</v>
      </c>
      <c r="E1857" s="37">
        <v>6</v>
      </c>
      <c r="F1857" s="33" t="s">
        <v>1091</v>
      </c>
      <c r="G1857" s="33" t="s">
        <v>1077</v>
      </c>
      <c r="H1857" s="33" t="s">
        <v>1273</v>
      </c>
      <c r="J1857" s="33" t="s">
        <v>1274</v>
      </c>
      <c r="K1857" s="33" t="s">
        <v>1518</v>
      </c>
      <c r="L1857" s="34" t="s">
        <v>1492</v>
      </c>
      <c r="M1857" s="33" t="s">
        <v>877</v>
      </c>
      <c r="N1857" s="33">
        <v>9</v>
      </c>
      <c r="O1857" s="35">
        <v>1.1200000000000002E-2</v>
      </c>
      <c r="P1857" s="34" t="s">
        <v>1148</v>
      </c>
    </row>
    <row r="1858" spans="1:16" s="33" customFormat="1">
      <c r="A1858" s="32">
        <v>38532</v>
      </c>
      <c r="B1858" s="33" t="s">
        <v>1224</v>
      </c>
      <c r="C1858" s="33" t="s">
        <v>1226</v>
      </c>
      <c r="D1858" s="34">
        <v>1</v>
      </c>
      <c r="E1858" s="37">
        <v>13</v>
      </c>
      <c r="F1858" s="33" t="s">
        <v>888</v>
      </c>
      <c r="G1858" s="33" t="s">
        <v>896</v>
      </c>
      <c r="H1858" s="33" t="s">
        <v>1273</v>
      </c>
      <c r="J1858" s="33" t="s">
        <v>1274</v>
      </c>
      <c r="K1858" s="33" t="s">
        <v>1275</v>
      </c>
      <c r="L1858" s="34" t="s">
        <v>1492</v>
      </c>
      <c r="M1858" s="33" t="s">
        <v>877</v>
      </c>
      <c r="N1858" s="33">
        <v>49</v>
      </c>
      <c r="O1858" s="35">
        <v>9.8000000000000004E-2</v>
      </c>
      <c r="P1858" s="34" t="s">
        <v>1148</v>
      </c>
    </row>
    <row r="1859" spans="1:16" s="33" customFormat="1">
      <c r="A1859" s="32">
        <v>38532</v>
      </c>
      <c r="B1859" s="33" t="s">
        <v>1224</v>
      </c>
      <c r="C1859" s="33" t="s">
        <v>1226</v>
      </c>
      <c r="D1859" s="34">
        <v>2</v>
      </c>
      <c r="E1859" s="37">
        <v>14</v>
      </c>
      <c r="F1859" s="33" t="s">
        <v>1074</v>
      </c>
      <c r="G1859" s="33" t="s">
        <v>896</v>
      </c>
      <c r="H1859" s="33" t="s">
        <v>1273</v>
      </c>
      <c r="J1859" s="33" t="s">
        <v>1274</v>
      </c>
      <c r="K1859" s="33" t="s">
        <v>1275</v>
      </c>
      <c r="L1859" s="34" t="s">
        <v>1492</v>
      </c>
      <c r="M1859" s="33" t="s">
        <v>877</v>
      </c>
      <c r="N1859" s="33">
        <v>23</v>
      </c>
      <c r="O1859" s="35">
        <v>1.6299999999999999E-2</v>
      </c>
      <c r="P1859" s="34" t="s">
        <v>1148</v>
      </c>
    </row>
    <row r="1860" spans="1:16" s="33" customFormat="1">
      <c r="A1860" s="32">
        <v>38533</v>
      </c>
      <c r="B1860" s="33" t="s">
        <v>1224</v>
      </c>
      <c r="C1860" s="33" t="s">
        <v>1226</v>
      </c>
      <c r="D1860" s="34">
        <v>4</v>
      </c>
      <c r="E1860" s="37">
        <v>16</v>
      </c>
      <c r="F1860" s="33" t="s">
        <v>845</v>
      </c>
      <c r="G1860" s="33" t="s">
        <v>896</v>
      </c>
      <c r="H1860" s="33" t="s">
        <v>1273</v>
      </c>
      <c r="J1860" s="33" t="s">
        <v>1274</v>
      </c>
      <c r="K1860" s="33" t="s">
        <v>1275</v>
      </c>
      <c r="L1860" s="34" t="s">
        <v>1492</v>
      </c>
      <c r="M1860" s="33" t="s">
        <v>877</v>
      </c>
      <c r="N1860" s="33">
        <v>41</v>
      </c>
      <c r="O1860" s="35">
        <v>2.4899999999999999E-2</v>
      </c>
      <c r="P1860" s="34" t="s">
        <v>1148</v>
      </c>
    </row>
    <row r="1861" spans="1:16" s="33" customFormat="1">
      <c r="A1861" s="32">
        <v>38534</v>
      </c>
      <c r="B1861" s="33" t="s">
        <v>1224</v>
      </c>
      <c r="C1861" s="33" t="s">
        <v>1227</v>
      </c>
      <c r="D1861" s="34">
        <v>1</v>
      </c>
      <c r="E1861" s="37">
        <v>31</v>
      </c>
      <c r="F1861" s="33" t="s">
        <v>888</v>
      </c>
      <c r="G1861" s="33" t="s">
        <v>896</v>
      </c>
      <c r="H1861" s="33" t="s">
        <v>1273</v>
      </c>
      <c r="J1861" s="33" t="s">
        <v>1274</v>
      </c>
      <c r="K1861" s="33" t="s">
        <v>1275</v>
      </c>
      <c r="L1861" s="34" t="s">
        <v>1492</v>
      </c>
      <c r="M1861" s="33" t="s">
        <v>877</v>
      </c>
      <c r="N1861" s="33">
        <v>2</v>
      </c>
      <c r="O1861" s="35">
        <v>1E-4</v>
      </c>
      <c r="P1861" s="34" t="s">
        <v>1148</v>
      </c>
    </row>
    <row r="1862" spans="1:16" s="33" customFormat="1">
      <c r="A1862" s="32">
        <v>38534</v>
      </c>
      <c r="B1862" s="33" t="s">
        <v>1224</v>
      </c>
      <c r="C1862" s="33" t="s">
        <v>1227</v>
      </c>
      <c r="D1862" s="34">
        <v>2</v>
      </c>
      <c r="E1862" s="37">
        <v>32</v>
      </c>
      <c r="F1862" s="33" t="s">
        <v>1074</v>
      </c>
      <c r="G1862" s="33" t="s">
        <v>896</v>
      </c>
      <c r="H1862" s="33" t="s">
        <v>1273</v>
      </c>
      <c r="J1862" s="33" t="s">
        <v>1274</v>
      </c>
      <c r="K1862" s="33" t="s">
        <v>1275</v>
      </c>
      <c r="L1862" s="34" t="s">
        <v>1492</v>
      </c>
      <c r="M1862" s="33" t="s">
        <v>877</v>
      </c>
      <c r="N1862" s="33">
        <v>84</v>
      </c>
      <c r="O1862" s="35">
        <v>7.0300000000000001E-2</v>
      </c>
      <c r="P1862" s="34" t="s">
        <v>1148</v>
      </c>
    </row>
    <row r="1863" spans="1:16" s="33" customFormat="1">
      <c r="A1863" s="32">
        <v>38534</v>
      </c>
      <c r="B1863" s="33" t="s">
        <v>1224</v>
      </c>
      <c r="C1863" s="33" t="s">
        <v>1227</v>
      </c>
      <c r="D1863" s="34">
        <v>9</v>
      </c>
      <c r="E1863" s="37">
        <v>39</v>
      </c>
      <c r="F1863" s="33" t="s">
        <v>1134</v>
      </c>
      <c r="G1863" s="33" t="s">
        <v>896</v>
      </c>
      <c r="H1863" s="33" t="s">
        <v>1273</v>
      </c>
      <c r="J1863" s="33" t="s">
        <v>1274</v>
      </c>
      <c r="K1863" s="33" t="s">
        <v>1275</v>
      </c>
      <c r="L1863" s="34" t="s">
        <v>1492</v>
      </c>
      <c r="M1863" s="33" t="s">
        <v>877</v>
      </c>
      <c r="N1863" s="33">
        <v>21</v>
      </c>
      <c r="O1863" s="35">
        <v>0</v>
      </c>
      <c r="P1863" s="34" t="s">
        <v>1148</v>
      </c>
    </row>
    <row r="1864" spans="1:16" s="33" customFormat="1">
      <c r="A1864" s="32">
        <v>38534</v>
      </c>
      <c r="B1864" s="33" t="s">
        <v>1224</v>
      </c>
      <c r="C1864" s="33" t="s">
        <v>1227</v>
      </c>
      <c r="D1864" s="34">
        <v>10</v>
      </c>
      <c r="E1864" s="37">
        <v>40</v>
      </c>
      <c r="F1864" s="33" t="s">
        <v>1138</v>
      </c>
      <c r="G1864" s="33" t="s">
        <v>896</v>
      </c>
      <c r="H1864" s="33" t="s">
        <v>1273</v>
      </c>
      <c r="J1864" s="33" t="s">
        <v>1274</v>
      </c>
      <c r="K1864" s="33" t="s">
        <v>1275</v>
      </c>
      <c r="L1864" s="34" t="s">
        <v>1492</v>
      </c>
      <c r="M1864" s="33" t="s">
        <v>877</v>
      </c>
      <c r="N1864" s="33">
        <v>105</v>
      </c>
      <c r="O1864" s="35">
        <v>8.3000000000000004E-2</v>
      </c>
      <c r="P1864" s="34" t="s">
        <v>1148</v>
      </c>
    </row>
    <row r="1865" spans="1:16" s="33" customFormat="1">
      <c r="A1865" s="32">
        <v>38534</v>
      </c>
      <c r="B1865" s="33" t="s">
        <v>1224</v>
      </c>
      <c r="C1865" s="33" t="s">
        <v>1227</v>
      </c>
      <c r="D1865" s="34">
        <v>12</v>
      </c>
      <c r="E1865" s="37">
        <v>42</v>
      </c>
      <c r="F1865" s="33" t="s">
        <v>951</v>
      </c>
      <c r="G1865" s="33" t="s">
        <v>896</v>
      </c>
      <c r="H1865" s="33" t="s">
        <v>1273</v>
      </c>
      <c r="J1865" s="33" t="s">
        <v>1274</v>
      </c>
      <c r="K1865" s="33" t="s">
        <v>1275</v>
      </c>
      <c r="L1865" s="34" t="s">
        <v>1492</v>
      </c>
      <c r="M1865" s="33" t="s">
        <v>877</v>
      </c>
      <c r="N1865" s="33">
        <v>42</v>
      </c>
      <c r="O1865" s="35">
        <v>1.7000000000000001E-2</v>
      </c>
      <c r="P1865" s="34" t="s">
        <v>1148</v>
      </c>
    </row>
    <row r="1866" spans="1:16" s="33" customFormat="1">
      <c r="A1866" s="32">
        <v>38534</v>
      </c>
      <c r="B1866" s="33" t="s">
        <v>1224</v>
      </c>
      <c r="C1866" s="33" t="s">
        <v>1227</v>
      </c>
      <c r="D1866" s="34">
        <v>13</v>
      </c>
      <c r="E1866" s="37">
        <v>43</v>
      </c>
      <c r="F1866" s="33" t="s">
        <v>954</v>
      </c>
      <c r="G1866" s="33" t="s">
        <v>896</v>
      </c>
      <c r="H1866" s="33" t="s">
        <v>1273</v>
      </c>
      <c r="J1866" s="33" t="s">
        <v>1274</v>
      </c>
      <c r="K1866" s="33" t="s">
        <v>1275</v>
      </c>
      <c r="L1866" s="34" t="s">
        <v>1492</v>
      </c>
      <c r="M1866" s="33" t="s">
        <v>877</v>
      </c>
      <c r="N1866" s="33">
        <v>14</v>
      </c>
      <c r="O1866" s="35">
        <v>3.0000000000000001E-3</v>
      </c>
      <c r="P1866" s="34" t="s">
        <v>1148</v>
      </c>
    </row>
    <row r="1867" spans="1:16" s="33" customFormat="1">
      <c r="A1867" s="32">
        <v>38585</v>
      </c>
      <c r="B1867" s="33" t="s">
        <v>1228</v>
      </c>
      <c r="C1867" s="33" t="s">
        <v>1229</v>
      </c>
      <c r="D1867" s="34">
        <v>7</v>
      </c>
      <c r="E1867" s="37">
        <v>52</v>
      </c>
      <c r="F1867" s="33" t="s">
        <v>1198</v>
      </c>
      <c r="G1867" s="33" t="s">
        <v>1077</v>
      </c>
      <c r="H1867" s="33" t="s">
        <v>1273</v>
      </c>
      <c r="J1867" s="33" t="s">
        <v>1274</v>
      </c>
      <c r="K1867" s="33" t="s">
        <v>1518</v>
      </c>
      <c r="L1867" s="34" t="s">
        <v>1492</v>
      </c>
      <c r="M1867" s="33" t="s">
        <v>877</v>
      </c>
      <c r="N1867" s="33">
        <v>1</v>
      </c>
      <c r="O1867" s="35">
        <v>0</v>
      </c>
      <c r="P1867" s="34" t="s">
        <v>1148</v>
      </c>
    </row>
    <row r="1868" spans="1:16" s="33" customFormat="1">
      <c r="A1868" s="32">
        <v>38584</v>
      </c>
      <c r="B1868" s="33" t="s">
        <v>1228</v>
      </c>
      <c r="C1868" s="33" t="s">
        <v>1231</v>
      </c>
      <c r="D1868" s="34">
        <v>1</v>
      </c>
      <c r="E1868" s="37">
        <v>55</v>
      </c>
      <c r="F1868" s="33" t="s">
        <v>976</v>
      </c>
      <c r="G1868" s="33" t="s">
        <v>1077</v>
      </c>
      <c r="H1868" s="33" t="s">
        <v>1273</v>
      </c>
      <c r="J1868" s="33" t="s">
        <v>1274</v>
      </c>
      <c r="K1868" s="33" t="s">
        <v>1275</v>
      </c>
      <c r="L1868" s="34" t="s">
        <v>1492</v>
      </c>
      <c r="M1868" s="33" t="s">
        <v>877</v>
      </c>
      <c r="N1868" s="33">
        <v>3</v>
      </c>
      <c r="O1868" s="35">
        <v>0.16189999999999999</v>
      </c>
      <c r="P1868" s="34" t="s">
        <v>1148</v>
      </c>
    </row>
    <row r="1869" spans="1:16" s="33" customFormat="1">
      <c r="A1869" s="32">
        <v>38581</v>
      </c>
      <c r="B1869" s="33" t="s">
        <v>1228</v>
      </c>
      <c r="C1869" s="33" t="s">
        <v>1232</v>
      </c>
      <c r="D1869" s="34">
        <v>4</v>
      </c>
      <c r="E1869" s="37">
        <v>69</v>
      </c>
      <c r="F1869" s="33" t="s">
        <v>1222</v>
      </c>
      <c r="G1869" s="33" t="s">
        <v>896</v>
      </c>
      <c r="H1869" s="33" t="s">
        <v>1273</v>
      </c>
      <c r="J1869" s="33" t="s">
        <v>1274</v>
      </c>
      <c r="K1869" s="33" t="s">
        <v>1275</v>
      </c>
      <c r="L1869" s="34" t="s">
        <v>1492</v>
      </c>
      <c r="M1869" s="33" t="s">
        <v>877</v>
      </c>
      <c r="N1869" s="33">
        <v>1</v>
      </c>
      <c r="O1869" s="35">
        <v>0</v>
      </c>
      <c r="P1869" s="34" t="s">
        <v>1148</v>
      </c>
    </row>
    <row r="1870" spans="1:16" s="33" customFormat="1">
      <c r="A1870" s="32">
        <v>38536</v>
      </c>
      <c r="B1870" s="33" t="s">
        <v>1224</v>
      </c>
      <c r="C1870" s="33" t="s">
        <v>1225</v>
      </c>
      <c r="D1870" s="34">
        <v>9</v>
      </c>
      <c r="E1870" s="37">
        <v>9</v>
      </c>
      <c r="F1870" s="33" t="s">
        <v>1134</v>
      </c>
      <c r="G1870" s="34" t="s">
        <v>1053</v>
      </c>
      <c r="H1870" s="34" t="s">
        <v>1668</v>
      </c>
      <c r="I1870" s="33" t="s">
        <v>1361</v>
      </c>
      <c r="J1870" s="33" t="s">
        <v>1362</v>
      </c>
      <c r="L1870" s="33" t="s">
        <v>1095</v>
      </c>
      <c r="M1870" s="33" t="s">
        <v>877</v>
      </c>
      <c r="N1870" s="33">
        <v>1</v>
      </c>
      <c r="O1870" s="35">
        <v>6.58</v>
      </c>
      <c r="P1870" s="34" t="s">
        <v>1149</v>
      </c>
    </row>
    <row r="1871" spans="1:16" s="33" customFormat="1">
      <c r="A1871" s="32">
        <v>38585</v>
      </c>
      <c r="B1871" s="33" t="s">
        <v>1228</v>
      </c>
      <c r="C1871" s="33" t="s">
        <v>1229</v>
      </c>
      <c r="D1871" s="34">
        <v>6</v>
      </c>
      <c r="E1871" s="37">
        <v>51</v>
      </c>
      <c r="F1871" s="33" t="s">
        <v>1194</v>
      </c>
      <c r="G1871" s="33" t="s">
        <v>1193</v>
      </c>
      <c r="H1871" s="33" t="s">
        <v>1360</v>
      </c>
      <c r="I1871" s="33" t="s">
        <v>1361</v>
      </c>
      <c r="J1871" s="33" t="s">
        <v>1362</v>
      </c>
      <c r="L1871" s="33" t="s">
        <v>1095</v>
      </c>
      <c r="M1871" s="33" t="s">
        <v>877</v>
      </c>
      <c r="N1871" s="33" t="s">
        <v>887</v>
      </c>
      <c r="O1871" s="35">
        <v>7.8033000000000001</v>
      </c>
      <c r="P1871" s="34" t="s">
        <v>1148</v>
      </c>
    </row>
    <row r="1872" spans="1:16" s="33" customFormat="1">
      <c r="A1872" s="32">
        <v>38532</v>
      </c>
      <c r="B1872" s="33" t="s">
        <v>1224</v>
      </c>
      <c r="C1872" s="33" t="s">
        <v>1226</v>
      </c>
      <c r="D1872" s="34">
        <v>1</v>
      </c>
      <c r="E1872" s="37">
        <v>13</v>
      </c>
      <c r="F1872" s="33" t="s">
        <v>888</v>
      </c>
      <c r="G1872" s="33" t="s">
        <v>1099</v>
      </c>
      <c r="H1872" s="33" t="s">
        <v>1550</v>
      </c>
      <c r="I1872" s="33" t="s">
        <v>1551</v>
      </c>
      <c r="J1872" s="33" t="s">
        <v>1552</v>
      </c>
      <c r="L1872" s="33" t="s">
        <v>1095</v>
      </c>
      <c r="M1872" s="33" t="s">
        <v>877</v>
      </c>
      <c r="N1872" s="33" t="s">
        <v>887</v>
      </c>
      <c r="O1872" s="35">
        <v>0.13539999999999999</v>
      </c>
      <c r="P1872" s="34" t="s">
        <v>1148</v>
      </c>
    </row>
    <row r="1873" spans="1:17" s="33" customFormat="1">
      <c r="A1873" s="32">
        <v>38532</v>
      </c>
      <c r="B1873" s="33" t="s">
        <v>1224</v>
      </c>
      <c r="C1873" s="33" t="s">
        <v>1226</v>
      </c>
      <c r="D1873" s="34">
        <v>1</v>
      </c>
      <c r="E1873" s="37">
        <v>13</v>
      </c>
      <c r="F1873" s="33" t="s">
        <v>888</v>
      </c>
      <c r="G1873" s="33" t="s">
        <v>677</v>
      </c>
      <c r="H1873" s="34" t="s">
        <v>1550</v>
      </c>
      <c r="I1873" s="34" t="s">
        <v>1551</v>
      </c>
      <c r="J1873" s="33" t="s">
        <v>1552</v>
      </c>
      <c r="L1873" s="33" t="s">
        <v>1095</v>
      </c>
      <c r="M1873" s="33" t="s">
        <v>877</v>
      </c>
      <c r="O1873" s="35">
        <v>3.86</v>
      </c>
      <c r="P1873" s="34" t="s">
        <v>1149</v>
      </c>
      <c r="Q1873" s="35">
        <f>SUM(O1872:O1873)</f>
        <v>3.9954000000000001</v>
      </c>
    </row>
    <row r="1874" spans="1:17" s="33" customFormat="1">
      <c r="A1874" s="32">
        <v>38532</v>
      </c>
      <c r="B1874" s="33" t="s">
        <v>1224</v>
      </c>
      <c r="C1874" s="33" t="s">
        <v>1226</v>
      </c>
      <c r="D1874" s="34">
        <v>2</v>
      </c>
      <c r="E1874" s="37">
        <v>14</v>
      </c>
      <c r="F1874" s="33" t="s">
        <v>1074</v>
      </c>
      <c r="G1874" s="33" t="s">
        <v>1099</v>
      </c>
      <c r="H1874" s="33" t="s">
        <v>1550</v>
      </c>
      <c r="I1874" s="33" t="s">
        <v>1551</v>
      </c>
      <c r="J1874" s="33" t="s">
        <v>1552</v>
      </c>
      <c r="L1874" s="33" t="s">
        <v>1095</v>
      </c>
      <c r="M1874" s="33" t="s">
        <v>877</v>
      </c>
      <c r="N1874" s="33" t="s">
        <v>887</v>
      </c>
      <c r="O1874" s="35">
        <v>0.155</v>
      </c>
      <c r="P1874" s="34" t="s">
        <v>1148</v>
      </c>
    </row>
    <row r="1875" spans="1:17" s="33" customFormat="1">
      <c r="A1875" s="32">
        <v>38533</v>
      </c>
      <c r="B1875" s="33" t="s">
        <v>1224</v>
      </c>
      <c r="C1875" s="33" t="s">
        <v>1226</v>
      </c>
      <c r="D1875" s="34">
        <v>4</v>
      </c>
      <c r="E1875" s="37">
        <v>16</v>
      </c>
      <c r="F1875" s="33" t="s">
        <v>845</v>
      </c>
      <c r="G1875" s="33" t="s">
        <v>1099</v>
      </c>
      <c r="H1875" s="33" t="s">
        <v>1550</v>
      </c>
      <c r="I1875" s="33" t="s">
        <v>1551</v>
      </c>
      <c r="J1875" s="33" t="s">
        <v>1552</v>
      </c>
      <c r="L1875" s="33" t="s">
        <v>1095</v>
      </c>
      <c r="M1875" s="33" t="s">
        <v>877</v>
      </c>
      <c r="N1875" s="33" t="s">
        <v>887</v>
      </c>
      <c r="O1875" s="35">
        <v>0.57499999999999996</v>
      </c>
      <c r="P1875" s="34" t="s">
        <v>1148</v>
      </c>
    </row>
    <row r="1876" spans="1:17" s="33" customFormat="1">
      <c r="A1876" s="32">
        <v>38534</v>
      </c>
      <c r="B1876" s="33" t="s">
        <v>1224</v>
      </c>
      <c r="C1876" s="33" t="s">
        <v>1227</v>
      </c>
      <c r="D1876" s="34">
        <v>2</v>
      </c>
      <c r="E1876" s="37">
        <v>32</v>
      </c>
      <c r="F1876" s="33" t="s">
        <v>1074</v>
      </c>
      <c r="G1876" s="33" t="s">
        <v>1099</v>
      </c>
      <c r="H1876" s="33" t="s">
        <v>1550</v>
      </c>
      <c r="I1876" s="33" t="s">
        <v>1551</v>
      </c>
      <c r="J1876" s="33" t="s">
        <v>1552</v>
      </c>
      <c r="L1876" s="33" t="s">
        <v>1095</v>
      </c>
      <c r="M1876" s="33" t="s">
        <v>877</v>
      </c>
      <c r="N1876" s="33">
        <v>1</v>
      </c>
      <c r="O1876" s="35">
        <v>2.8E-3</v>
      </c>
      <c r="P1876" s="34" t="s">
        <v>1148</v>
      </c>
    </row>
    <row r="1877" spans="1:17" s="33" customFormat="1">
      <c r="A1877" s="32">
        <v>38534</v>
      </c>
      <c r="B1877" s="33" t="s">
        <v>1224</v>
      </c>
      <c r="C1877" s="33" t="s">
        <v>1227</v>
      </c>
      <c r="D1877" s="34">
        <v>9</v>
      </c>
      <c r="E1877" s="37">
        <v>39</v>
      </c>
      <c r="F1877" s="33" t="s">
        <v>1134</v>
      </c>
      <c r="G1877" s="33" t="s">
        <v>1636</v>
      </c>
      <c r="H1877" s="33" t="s">
        <v>1550</v>
      </c>
      <c r="I1877" s="33" t="s">
        <v>1551</v>
      </c>
      <c r="J1877" s="33" t="s">
        <v>1552</v>
      </c>
      <c r="L1877" s="33" t="s">
        <v>1095</v>
      </c>
      <c r="M1877" s="33" t="s">
        <v>877</v>
      </c>
      <c r="N1877" s="33" t="s">
        <v>887</v>
      </c>
      <c r="O1877" s="35">
        <v>0.34399999999999997</v>
      </c>
      <c r="P1877" s="34" t="s">
        <v>1148</v>
      </c>
    </row>
    <row r="1878" spans="1:17" s="33" customFormat="1">
      <c r="A1878" s="32">
        <v>38534</v>
      </c>
      <c r="B1878" s="33" t="s">
        <v>1224</v>
      </c>
      <c r="C1878" s="33" t="s">
        <v>1227</v>
      </c>
      <c r="D1878" s="34">
        <v>10</v>
      </c>
      <c r="E1878" s="37">
        <v>40</v>
      </c>
      <c r="F1878" s="33" t="s">
        <v>1138</v>
      </c>
      <c r="G1878" s="33" t="s">
        <v>1099</v>
      </c>
      <c r="H1878" s="33" t="s">
        <v>1550</v>
      </c>
      <c r="I1878" s="33" t="s">
        <v>1551</v>
      </c>
      <c r="J1878" s="33" t="s">
        <v>1552</v>
      </c>
      <c r="L1878" s="33" t="s">
        <v>1095</v>
      </c>
      <c r="M1878" s="33" t="s">
        <v>877</v>
      </c>
      <c r="N1878" s="33" t="s">
        <v>887</v>
      </c>
      <c r="O1878" s="35">
        <v>2.92E-2</v>
      </c>
      <c r="P1878" s="34" t="s">
        <v>1148</v>
      </c>
    </row>
    <row r="1879" spans="1:17" s="33" customFormat="1">
      <c r="A1879" s="32">
        <v>38583</v>
      </c>
      <c r="B1879" s="33" t="s">
        <v>1228</v>
      </c>
      <c r="C1879" s="33" t="s">
        <v>1229</v>
      </c>
      <c r="D1879" s="34">
        <v>2</v>
      </c>
      <c r="E1879" s="37">
        <v>47</v>
      </c>
      <c r="F1879" s="33" t="s">
        <v>1230</v>
      </c>
      <c r="G1879" s="33" t="s">
        <v>1099</v>
      </c>
      <c r="H1879" s="33" t="s">
        <v>1550</v>
      </c>
      <c r="I1879" s="33" t="s">
        <v>1551</v>
      </c>
      <c r="J1879" s="33" t="s">
        <v>1552</v>
      </c>
      <c r="L1879" s="33" t="s">
        <v>1095</v>
      </c>
      <c r="M1879" s="33" t="s">
        <v>877</v>
      </c>
      <c r="N1879" s="33" t="s">
        <v>887</v>
      </c>
      <c r="O1879" s="35">
        <v>2.3144999999999998</v>
      </c>
      <c r="P1879" s="34" t="s">
        <v>1148</v>
      </c>
    </row>
    <row r="1880" spans="1:17" s="33" customFormat="1">
      <c r="A1880" s="32">
        <v>38583</v>
      </c>
      <c r="B1880" s="33" t="s">
        <v>1228</v>
      </c>
      <c r="C1880" s="33" t="s">
        <v>1229</v>
      </c>
      <c r="D1880" s="34">
        <v>4</v>
      </c>
      <c r="E1880" s="37">
        <v>49</v>
      </c>
      <c r="F1880" s="33" t="s">
        <v>1241</v>
      </c>
      <c r="G1880" s="33" t="s">
        <v>1099</v>
      </c>
      <c r="H1880" s="34" t="s">
        <v>1550</v>
      </c>
      <c r="I1880" s="34" t="s">
        <v>1551</v>
      </c>
      <c r="J1880" s="33" t="s">
        <v>1552</v>
      </c>
      <c r="L1880" s="33" t="s">
        <v>1095</v>
      </c>
      <c r="M1880" s="33" t="s">
        <v>877</v>
      </c>
      <c r="O1880" s="35">
        <v>0.39</v>
      </c>
      <c r="P1880" s="34" t="s">
        <v>1149</v>
      </c>
    </row>
    <row r="1881" spans="1:17" s="33" customFormat="1">
      <c r="A1881" s="32">
        <v>38585</v>
      </c>
      <c r="B1881" s="33" t="s">
        <v>1228</v>
      </c>
      <c r="C1881" s="33" t="s">
        <v>1229</v>
      </c>
      <c r="D1881" s="34">
        <v>4</v>
      </c>
      <c r="E1881" s="37">
        <v>49</v>
      </c>
      <c r="F1881" s="33" t="s">
        <v>1242</v>
      </c>
      <c r="G1881" s="33" t="s">
        <v>1099</v>
      </c>
      <c r="H1881" s="34" t="s">
        <v>1550</v>
      </c>
      <c r="I1881" s="34" t="s">
        <v>1551</v>
      </c>
      <c r="J1881" s="33" t="s">
        <v>1552</v>
      </c>
      <c r="L1881" s="33" t="s">
        <v>1095</v>
      </c>
      <c r="M1881" s="33" t="s">
        <v>877</v>
      </c>
      <c r="O1881" s="35">
        <v>71.42</v>
      </c>
      <c r="P1881" s="34" t="s">
        <v>1149</v>
      </c>
      <c r="Q1881" s="35">
        <f>SUM(O1880:O1881)</f>
        <v>71.81</v>
      </c>
    </row>
    <row r="1882" spans="1:17" s="33" customFormat="1">
      <c r="A1882" s="32">
        <v>38585</v>
      </c>
      <c r="B1882" s="33" t="s">
        <v>1228</v>
      </c>
      <c r="C1882" s="33" t="s">
        <v>1229</v>
      </c>
      <c r="D1882" s="34">
        <v>5</v>
      </c>
      <c r="E1882" s="37">
        <v>50</v>
      </c>
      <c r="F1882" s="33" t="s">
        <v>1200</v>
      </c>
      <c r="G1882" s="33" t="s">
        <v>1099</v>
      </c>
      <c r="H1882" s="33" t="s">
        <v>1550</v>
      </c>
      <c r="I1882" s="33" t="s">
        <v>1551</v>
      </c>
      <c r="J1882" s="33" t="s">
        <v>1552</v>
      </c>
      <c r="L1882" s="33" t="s">
        <v>1095</v>
      </c>
      <c r="M1882" s="33" t="s">
        <v>877</v>
      </c>
      <c r="N1882" s="33" t="s">
        <v>887</v>
      </c>
      <c r="O1882" s="35">
        <v>5.0539999999999994</v>
      </c>
      <c r="P1882" s="34" t="s">
        <v>1148</v>
      </c>
    </row>
    <row r="1883" spans="1:17" s="33" customFormat="1">
      <c r="A1883" s="32">
        <v>38585</v>
      </c>
      <c r="B1883" s="33" t="s">
        <v>1228</v>
      </c>
      <c r="C1883" s="33" t="s">
        <v>1229</v>
      </c>
      <c r="D1883" s="34">
        <v>5</v>
      </c>
      <c r="E1883" s="37">
        <v>50</v>
      </c>
      <c r="F1883" s="33" t="s">
        <v>1200</v>
      </c>
      <c r="G1883" s="33" t="s">
        <v>1099</v>
      </c>
      <c r="H1883" s="34" t="s">
        <v>1550</v>
      </c>
      <c r="I1883" s="34" t="s">
        <v>1551</v>
      </c>
      <c r="J1883" s="33" t="s">
        <v>1552</v>
      </c>
      <c r="L1883" s="33" t="s">
        <v>1095</v>
      </c>
      <c r="M1883" s="33" t="s">
        <v>877</v>
      </c>
      <c r="O1883" s="35">
        <v>3.45</v>
      </c>
      <c r="P1883" s="34" t="s">
        <v>1149</v>
      </c>
      <c r="Q1883" s="35">
        <f>SUM(O1882:O1883)</f>
        <v>8.5039999999999996</v>
      </c>
    </row>
    <row r="1884" spans="1:17" s="33" customFormat="1">
      <c r="A1884" s="32">
        <v>38585</v>
      </c>
      <c r="B1884" s="33" t="s">
        <v>1228</v>
      </c>
      <c r="C1884" s="33" t="s">
        <v>1229</v>
      </c>
      <c r="D1884" s="34">
        <v>6</v>
      </c>
      <c r="E1884" s="37">
        <v>51</v>
      </c>
      <c r="F1884" s="33" t="s">
        <v>1194</v>
      </c>
      <c r="G1884" s="33" t="s">
        <v>1099</v>
      </c>
      <c r="H1884" s="33" t="s">
        <v>1550</v>
      </c>
      <c r="I1884" s="33" t="s">
        <v>1551</v>
      </c>
      <c r="J1884" s="33" t="s">
        <v>1552</v>
      </c>
      <c r="L1884" s="33" t="s">
        <v>1095</v>
      </c>
      <c r="M1884" s="33" t="s">
        <v>877</v>
      </c>
      <c r="N1884" s="33" t="s">
        <v>887</v>
      </c>
      <c r="O1884" s="35">
        <v>33.0182</v>
      </c>
      <c r="P1884" s="34" t="s">
        <v>1148</v>
      </c>
    </row>
    <row r="1885" spans="1:17" s="33" customFormat="1">
      <c r="A1885" s="32">
        <v>38585</v>
      </c>
      <c r="B1885" s="33" t="s">
        <v>1228</v>
      </c>
      <c r="C1885" s="33" t="s">
        <v>1229</v>
      </c>
      <c r="D1885" s="34">
        <v>8</v>
      </c>
      <c r="E1885" s="37">
        <v>53</v>
      </c>
      <c r="F1885" s="33" t="s">
        <v>1202</v>
      </c>
      <c r="G1885" s="33" t="s">
        <v>1099</v>
      </c>
      <c r="H1885" s="33" t="s">
        <v>1550</v>
      </c>
      <c r="I1885" s="33" t="s">
        <v>1551</v>
      </c>
      <c r="J1885" s="33" t="s">
        <v>1552</v>
      </c>
      <c r="L1885" s="33" t="s">
        <v>1095</v>
      </c>
      <c r="M1885" s="33" t="s">
        <v>877</v>
      </c>
      <c r="N1885" s="33" t="s">
        <v>887</v>
      </c>
      <c r="O1885" s="35">
        <v>15.829800000000001</v>
      </c>
      <c r="P1885" s="34" t="s">
        <v>1148</v>
      </c>
    </row>
    <row r="1886" spans="1:17" s="33" customFormat="1">
      <c r="A1886" s="32">
        <v>38585</v>
      </c>
      <c r="B1886" s="33" t="s">
        <v>1228</v>
      </c>
      <c r="C1886" s="33" t="s">
        <v>1229</v>
      </c>
      <c r="D1886" s="34">
        <v>9</v>
      </c>
      <c r="E1886" s="37">
        <v>54</v>
      </c>
      <c r="F1886" s="33" t="s">
        <v>1207</v>
      </c>
      <c r="G1886" s="33" t="s">
        <v>1099</v>
      </c>
      <c r="H1886" s="33" t="s">
        <v>1550</v>
      </c>
      <c r="I1886" s="33" t="s">
        <v>1551</v>
      </c>
      <c r="J1886" s="33" t="s">
        <v>1552</v>
      </c>
      <c r="L1886" s="33" t="s">
        <v>1095</v>
      </c>
      <c r="M1886" s="33" t="s">
        <v>877</v>
      </c>
      <c r="N1886" s="33" t="s">
        <v>887</v>
      </c>
      <c r="O1886" s="35">
        <v>3.6103000000000001</v>
      </c>
      <c r="P1886" s="34" t="s">
        <v>1148</v>
      </c>
    </row>
    <row r="1887" spans="1:17" s="33" customFormat="1">
      <c r="A1887" s="32">
        <v>38585</v>
      </c>
      <c r="B1887" s="33" t="s">
        <v>1228</v>
      </c>
      <c r="C1887" s="33" t="s">
        <v>1229</v>
      </c>
      <c r="D1887" s="34">
        <v>9</v>
      </c>
      <c r="E1887" s="37">
        <v>54</v>
      </c>
      <c r="F1887" s="33" t="s">
        <v>1207</v>
      </c>
      <c r="G1887" s="33" t="s">
        <v>1099</v>
      </c>
      <c r="H1887" s="34" t="s">
        <v>1550</v>
      </c>
      <c r="I1887" s="34" t="s">
        <v>1551</v>
      </c>
      <c r="J1887" s="33" t="s">
        <v>1552</v>
      </c>
      <c r="L1887" s="33" t="s">
        <v>1095</v>
      </c>
      <c r="M1887" s="33" t="s">
        <v>877</v>
      </c>
      <c r="O1887" s="35">
        <v>8.4700000000000006</v>
      </c>
      <c r="P1887" s="34" t="s">
        <v>1149</v>
      </c>
      <c r="Q1887" s="35">
        <f>SUM(O1886:O1887)</f>
        <v>12.080300000000001</v>
      </c>
    </row>
    <row r="1888" spans="1:17" s="33" customFormat="1">
      <c r="A1888" s="32">
        <v>38584</v>
      </c>
      <c r="B1888" s="33" t="s">
        <v>1228</v>
      </c>
      <c r="C1888" s="33" t="s">
        <v>1231</v>
      </c>
      <c r="D1888" s="34">
        <v>3</v>
      </c>
      <c r="E1888" s="37">
        <v>57</v>
      </c>
      <c r="F1888" s="33" t="s">
        <v>1182</v>
      </c>
      <c r="G1888" s="33" t="s">
        <v>1099</v>
      </c>
      <c r="H1888" s="33" t="s">
        <v>1550</v>
      </c>
      <c r="I1888" s="33" t="s">
        <v>1551</v>
      </c>
      <c r="J1888" s="33" t="s">
        <v>1552</v>
      </c>
      <c r="L1888" s="33" t="s">
        <v>1095</v>
      </c>
      <c r="M1888" s="33" t="s">
        <v>877</v>
      </c>
      <c r="N1888" s="33" t="s">
        <v>887</v>
      </c>
      <c r="O1888" s="35">
        <v>0.5847</v>
      </c>
      <c r="P1888" s="34" t="s">
        <v>1148</v>
      </c>
    </row>
    <row r="1889" spans="1:17" s="33" customFormat="1">
      <c r="A1889" s="32">
        <v>38584</v>
      </c>
      <c r="B1889" s="33" t="s">
        <v>1228</v>
      </c>
      <c r="C1889" s="33" t="s">
        <v>1231</v>
      </c>
      <c r="D1889" s="34">
        <v>6</v>
      </c>
      <c r="E1889" s="37">
        <v>60</v>
      </c>
      <c r="F1889" s="33" t="s">
        <v>979</v>
      </c>
      <c r="G1889" s="33" t="s">
        <v>1099</v>
      </c>
      <c r="H1889" s="33" t="s">
        <v>1550</v>
      </c>
      <c r="I1889" s="33" t="s">
        <v>1551</v>
      </c>
      <c r="J1889" s="33" t="s">
        <v>1552</v>
      </c>
      <c r="L1889" s="33" t="s">
        <v>1095</v>
      </c>
      <c r="M1889" s="33" t="s">
        <v>877</v>
      </c>
      <c r="N1889" s="33" t="s">
        <v>887</v>
      </c>
      <c r="O1889" s="35">
        <v>2.41E-2</v>
      </c>
      <c r="P1889" s="34" t="s">
        <v>1148</v>
      </c>
    </row>
    <row r="1890" spans="1:17" s="33" customFormat="1">
      <c r="A1890" s="32">
        <v>38586</v>
      </c>
      <c r="B1890" s="33" t="s">
        <v>1228</v>
      </c>
      <c r="C1890" s="33" t="s">
        <v>1231</v>
      </c>
      <c r="D1890" s="34">
        <v>8</v>
      </c>
      <c r="E1890" s="37">
        <v>62</v>
      </c>
      <c r="F1890" s="33" t="s">
        <v>1039</v>
      </c>
      <c r="G1890" s="33" t="s">
        <v>1099</v>
      </c>
      <c r="H1890" s="34" t="s">
        <v>1550</v>
      </c>
      <c r="I1890" s="34" t="s">
        <v>1551</v>
      </c>
      <c r="J1890" s="33" t="s">
        <v>1552</v>
      </c>
      <c r="L1890" s="33" t="s">
        <v>1095</v>
      </c>
      <c r="M1890" s="33" t="s">
        <v>877</v>
      </c>
      <c r="O1890" s="35">
        <v>1.08</v>
      </c>
      <c r="P1890" s="34" t="s">
        <v>1149</v>
      </c>
    </row>
    <row r="1891" spans="1:17" s="33" customFormat="1">
      <c r="A1891" s="32">
        <v>38586</v>
      </c>
      <c r="B1891" s="33" t="s">
        <v>1228</v>
      </c>
      <c r="C1891" s="33" t="s">
        <v>1231</v>
      </c>
      <c r="D1891" s="34">
        <v>9</v>
      </c>
      <c r="E1891" s="37">
        <v>63</v>
      </c>
      <c r="F1891" s="33" t="s">
        <v>1181</v>
      </c>
      <c r="G1891" s="33" t="s">
        <v>1099</v>
      </c>
      <c r="H1891" s="33" t="s">
        <v>1550</v>
      </c>
      <c r="I1891" s="33" t="s">
        <v>1551</v>
      </c>
      <c r="J1891" s="33" t="s">
        <v>1552</v>
      </c>
      <c r="L1891" s="33" t="s">
        <v>1095</v>
      </c>
      <c r="M1891" s="33" t="s">
        <v>877</v>
      </c>
      <c r="N1891" s="33">
        <v>4</v>
      </c>
      <c r="O1891" s="35">
        <v>0.7863</v>
      </c>
      <c r="P1891" s="34" t="s">
        <v>1148</v>
      </c>
    </row>
    <row r="1892" spans="1:17" s="33" customFormat="1">
      <c r="A1892" s="32">
        <v>38581</v>
      </c>
      <c r="B1892" s="33" t="s">
        <v>1228</v>
      </c>
      <c r="C1892" s="33" t="s">
        <v>1232</v>
      </c>
      <c r="D1892" s="34">
        <v>5</v>
      </c>
      <c r="E1892" s="37">
        <v>70</v>
      </c>
      <c r="F1892" s="33" t="s">
        <v>1217</v>
      </c>
      <c r="G1892" s="33" t="s">
        <v>1099</v>
      </c>
      <c r="H1892" s="34" t="s">
        <v>1550</v>
      </c>
      <c r="I1892" s="34" t="s">
        <v>1551</v>
      </c>
      <c r="J1892" s="33" t="s">
        <v>1552</v>
      </c>
      <c r="L1892" s="33" t="s">
        <v>1095</v>
      </c>
      <c r="M1892" s="33" t="s">
        <v>877</v>
      </c>
      <c r="O1892" s="35">
        <v>6.89</v>
      </c>
      <c r="P1892" s="34" t="s">
        <v>1149</v>
      </c>
    </row>
    <row r="1893" spans="1:17" s="33" customFormat="1">
      <c r="A1893" s="32">
        <v>38581</v>
      </c>
      <c r="B1893" s="33" t="s">
        <v>1228</v>
      </c>
      <c r="C1893" s="33" t="s">
        <v>1232</v>
      </c>
      <c r="D1893" s="34">
        <v>6</v>
      </c>
      <c r="E1893" s="37">
        <v>71</v>
      </c>
      <c r="F1893" s="33" t="s">
        <v>1220</v>
      </c>
      <c r="G1893" s="33" t="s">
        <v>1099</v>
      </c>
      <c r="H1893" s="33" t="s">
        <v>1550</v>
      </c>
      <c r="I1893" s="33" t="s">
        <v>1551</v>
      </c>
      <c r="J1893" s="33" t="s">
        <v>1552</v>
      </c>
      <c r="L1893" s="33" t="s">
        <v>1095</v>
      </c>
      <c r="M1893" s="33" t="s">
        <v>877</v>
      </c>
      <c r="N1893" s="33" t="s">
        <v>887</v>
      </c>
      <c r="O1893" s="35">
        <v>2.4782999999999999</v>
      </c>
      <c r="P1893" s="34" t="s">
        <v>1148</v>
      </c>
    </row>
    <row r="1894" spans="1:17" s="33" customFormat="1">
      <c r="A1894" s="32">
        <v>38581</v>
      </c>
      <c r="B1894" s="33" t="s">
        <v>1228</v>
      </c>
      <c r="C1894" s="33" t="s">
        <v>1232</v>
      </c>
      <c r="D1894" s="34">
        <v>7</v>
      </c>
      <c r="E1894" s="37">
        <v>71</v>
      </c>
      <c r="F1894" s="33" t="s">
        <v>1043</v>
      </c>
      <c r="G1894" s="33" t="s">
        <v>1099</v>
      </c>
      <c r="H1894" s="34" t="s">
        <v>1550</v>
      </c>
      <c r="I1894" s="34" t="s">
        <v>1551</v>
      </c>
      <c r="J1894" s="33" t="s">
        <v>1552</v>
      </c>
      <c r="L1894" s="33" t="s">
        <v>1095</v>
      </c>
      <c r="M1894" s="33" t="s">
        <v>877</v>
      </c>
      <c r="O1894" s="35">
        <v>0.96</v>
      </c>
      <c r="P1894" s="34" t="s">
        <v>1149</v>
      </c>
      <c r="Q1894" s="35">
        <f>SUM(O1893:O1894)</f>
        <v>3.4382999999999999</v>
      </c>
    </row>
    <row r="1895" spans="1:17" s="33" customFormat="1">
      <c r="A1895" s="32">
        <v>38583</v>
      </c>
      <c r="B1895" s="33" t="s">
        <v>1228</v>
      </c>
      <c r="C1895" s="33" t="s">
        <v>1232</v>
      </c>
      <c r="D1895" s="34">
        <v>13</v>
      </c>
      <c r="E1895" s="37">
        <v>78</v>
      </c>
      <c r="F1895" s="33" t="s">
        <v>1235</v>
      </c>
      <c r="G1895" s="33" t="s">
        <v>1099</v>
      </c>
      <c r="H1895" s="33" t="s">
        <v>1550</v>
      </c>
      <c r="I1895" s="33" t="s">
        <v>1551</v>
      </c>
      <c r="J1895" s="33" t="s">
        <v>1552</v>
      </c>
      <c r="L1895" s="33" t="s">
        <v>1095</v>
      </c>
      <c r="M1895" s="33" t="s">
        <v>877</v>
      </c>
      <c r="N1895" s="33" t="s">
        <v>887</v>
      </c>
      <c r="O1895" s="35">
        <v>2.6293000000000002</v>
      </c>
      <c r="P1895" s="34" t="s">
        <v>1148</v>
      </c>
    </row>
    <row r="1896" spans="1:17" s="33" customFormat="1">
      <c r="A1896" s="32">
        <v>38535</v>
      </c>
      <c r="B1896" s="33" t="s">
        <v>1224</v>
      </c>
      <c r="C1896" s="33" t="s">
        <v>1225</v>
      </c>
      <c r="D1896" s="34">
        <v>4</v>
      </c>
      <c r="E1896" s="37">
        <v>4</v>
      </c>
      <c r="F1896" s="33" t="s">
        <v>845</v>
      </c>
      <c r="G1896" s="33" t="s">
        <v>1087</v>
      </c>
      <c r="H1896" s="33" t="s">
        <v>1537</v>
      </c>
      <c r="I1896" s="33" t="s">
        <v>1538</v>
      </c>
      <c r="J1896" s="33" t="s">
        <v>1539</v>
      </c>
      <c r="L1896" s="33" t="s">
        <v>1095</v>
      </c>
      <c r="M1896" s="33" t="s">
        <v>877</v>
      </c>
      <c r="N1896" s="33">
        <v>2</v>
      </c>
      <c r="O1896" s="35">
        <v>0.61799999999999999</v>
      </c>
      <c r="P1896" s="34" t="s">
        <v>1148</v>
      </c>
    </row>
    <row r="1897" spans="1:17" s="33" customFormat="1">
      <c r="A1897" s="32">
        <v>38536</v>
      </c>
      <c r="B1897" s="33" t="s">
        <v>1224</v>
      </c>
      <c r="C1897" s="33" t="s">
        <v>1225</v>
      </c>
      <c r="D1897" s="34">
        <v>7</v>
      </c>
      <c r="E1897" s="37">
        <v>7</v>
      </c>
      <c r="F1897" s="33" t="s">
        <v>1116</v>
      </c>
      <c r="G1897" s="33" t="s">
        <v>1087</v>
      </c>
      <c r="H1897" s="34" t="s">
        <v>1537</v>
      </c>
      <c r="I1897" s="34" t="s">
        <v>1538</v>
      </c>
      <c r="J1897" s="33" t="s">
        <v>1539</v>
      </c>
      <c r="L1897" s="33" t="s">
        <v>1095</v>
      </c>
      <c r="M1897" s="33" t="s">
        <v>877</v>
      </c>
      <c r="N1897" s="33">
        <v>1</v>
      </c>
      <c r="O1897" s="35">
        <v>0.57999999999999996</v>
      </c>
      <c r="P1897" s="34" t="s">
        <v>1149</v>
      </c>
    </row>
    <row r="1898" spans="1:17" s="33" customFormat="1">
      <c r="A1898" s="32">
        <v>38536</v>
      </c>
      <c r="B1898" s="33" t="s">
        <v>1224</v>
      </c>
      <c r="C1898" s="33" t="s">
        <v>1225</v>
      </c>
      <c r="D1898" s="34">
        <v>8</v>
      </c>
      <c r="E1898" s="37">
        <v>8</v>
      </c>
      <c r="F1898" s="33" t="s">
        <v>1236</v>
      </c>
      <c r="G1898" s="33" t="s">
        <v>1087</v>
      </c>
      <c r="H1898" s="34" t="s">
        <v>1537</v>
      </c>
      <c r="I1898" s="34" t="s">
        <v>1538</v>
      </c>
      <c r="J1898" s="33" t="s">
        <v>1539</v>
      </c>
      <c r="L1898" s="33" t="s">
        <v>1095</v>
      </c>
      <c r="M1898" s="33" t="s">
        <v>877</v>
      </c>
      <c r="N1898" s="33">
        <v>1</v>
      </c>
      <c r="O1898" s="35">
        <v>18.36</v>
      </c>
      <c r="P1898" s="34" t="s">
        <v>1149</v>
      </c>
    </row>
    <row r="1899" spans="1:17" s="33" customFormat="1">
      <c r="A1899" s="32">
        <v>38584</v>
      </c>
      <c r="B1899" s="33" t="s">
        <v>1228</v>
      </c>
      <c r="C1899" s="33" t="s">
        <v>1231</v>
      </c>
      <c r="D1899" s="34">
        <v>3</v>
      </c>
      <c r="E1899" s="37">
        <v>57</v>
      </c>
      <c r="F1899" s="33" t="s">
        <v>1182</v>
      </c>
      <c r="G1899" s="33" t="s">
        <v>1087</v>
      </c>
      <c r="H1899" s="33" t="s">
        <v>1537</v>
      </c>
      <c r="I1899" s="33" t="s">
        <v>1538</v>
      </c>
      <c r="J1899" s="33" t="s">
        <v>1539</v>
      </c>
      <c r="L1899" s="33" t="s">
        <v>1095</v>
      </c>
      <c r="M1899" s="33" t="s">
        <v>877</v>
      </c>
      <c r="N1899" s="33">
        <v>2</v>
      </c>
      <c r="O1899" s="35">
        <v>2.3607999999999998</v>
      </c>
      <c r="P1899" s="34" t="s">
        <v>1148</v>
      </c>
    </row>
    <row r="1900" spans="1:17" s="33" customFormat="1">
      <c r="A1900" s="32">
        <v>38536</v>
      </c>
      <c r="B1900" s="33" t="s">
        <v>1224</v>
      </c>
      <c r="C1900" s="33" t="s">
        <v>1225</v>
      </c>
      <c r="D1900" s="34">
        <v>10</v>
      </c>
      <c r="E1900" s="37">
        <v>10</v>
      </c>
      <c r="F1900" s="33" t="s">
        <v>1138</v>
      </c>
      <c r="G1900" s="33" t="s">
        <v>1056</v>
      </c>
      <c r="L1900" s="33" t="s">
        <v>1095</v>
      </c>
      <c r="M1900" s="33" t="s">
        <v>877</v>
      </c>
      <c r="O1900" s="35">
        <v>3.92</v>
      </c>
      <c r="P1900" s="34" t="s">
        <v>1149</v>
      </c>
    </row>
    <row r="1901" spans="1:17" s="33" customFormat="1">
      <c r="A1901" s="32">
        <v>38536</v>
      </c>
      <c r="B1901" s="33" t="s">
        <v>1224</v>
      </c>
      <c r="C1901" s="33" t="s">
        <v>1225</v>
      </c>
      <c r="D1901" s="34">
        <v>11</v>
      </c>
      <c r="E1901" s="37">
        <v>11</v>
      </c>
      <c r="F1901" s="33" t="s">
        <v>1237</v>
      </c>
      <c r="G1901" s="33" t="s">
        <v>1059</v>
      </c>
      <c r="L1901" s="33" t="s">
        <v>1095</v>
      </c>
      <c r="M1901" s="33" t="s">
        <v>877</v>
      </c>
      <c r="O1901" s="35">
        <v>43.63</v>
      </c>
      <c r="P1901" s="34" t="s">
        <v>1149</v>
      </c>
    </row>
    <row r="1902" spans="1:17" s="33" customFormat="1">
      <c r="A1902" s="32">
        <v>38532</v>
      </c>
      <c r="B1902" s="33" t="s">
        <v>1224</v>
      </c>
      <c r="C1902" s="33" t="s">
        <v>1226</v>
      </c>
      <c r="D1902" s="34">
        <v>1</v>
      </c>
      <c r="E1902" s="37">
        <v>13</v>
      </c>
      <c r="F1902" s="33" t="s">
        <v>888</v>
      </c>
      <c r="G1902" s="33" t="s">
        <v>678</v>
      </c>
      <c r="L1902" s="33" t="s">
        <v>1095</v>
      </c>
      <c r="M1902" s="33" t="s">
        <v>877</v>
      </c>
      <c r="O1902" s="35">
        <v>1.29</v>
      </c>
      <c r="P1902" s="34" t="s">
        <v>1149</v>
      </c>
    </row>
    <row r="1903" spans="1:17" s="33" customFormat="1">
      <c r="A1903" s="32">
        <v>38584</v>
      </c>
      <c r="B1903" s="33" t="s">
        <v>1228</v>
      </c>
      <c r="C1903" s="33" t="s">
        <v>1231</v>
      </c>
      <c r="D1903" s="34">
        <v>1</v>
      </c>
      <c r="E1903" s="37">
        <v>55</v>
      </c>
      <c r="F1903" s="33" t="s">
        <v>976</v>
      </c>
      <c r="G1903" s="34" t="s">
        <v>1324</v>
      </c>
      <c r="H1903" s="33" t="s">
        <v>1616</v>
      </c>
      <c r="I1903" s="33" t="s">
        <v>1481</v>
      </c>
      <c r="J1903" s="33" t="s">
        <v>1618</v>
      </c>
      <c r="L1903" s="33" t="s">
        <v>1058</v>
      </c>
      <c r="M1903" s="33" t="s">
        <v>877</v>
      </c>
      <c r="N1903" s="33">
        <v>1</v>
      </c>
      <c r="O1903" s="35">
        <v>3.55</v>
      </c>
      <c r="P1903" s="34" t="s">
        <v>1149</v>
      </c>
    </row>
    <row r="1904" spans="1:17" s="33" customFormat="1">
      <c r="A1904" s="32">
        <v>38583</v>
      </c>
      <c r="B1904" s="33" t="s">
        <v>1228</v>
      </c>
      <c r="C1904" s="33" t="s">
        <v>1232</v>
      </c>
      <c r="D1904" s="34">
        <v>8</v>
      </c>
      <c r="E1904" s="37">
        <v>72</v>
      </c>
      <c r="F1904" s="33" t="s">
        <v>1044</v>
      </c>
      <c r="G1904" s="33" t="s">
        <v>1324</v>
      </c>
      <c r="H1904" s="33" t="s">
        <v>1616</v>
      </c>
      <c r="I1904" s="33" t="s">
        <v>1481</v>
      </c>
      <c r="J1904" s="33" t="s">
        <v>1618</v>
      </c>
      <c r="L1904" s="33" t="s">
        <v>1058</v>
      </c>
      <c r="M1904" s="33" t="s">
        <v>877</v>
      </c>
      <c r="N1904" s="33">
        <v>1</v>
      </c>
      <c r="O1904" s="35">
        <v>3.32</v>
      </c>
      <c r="P1904" s="34" t="s">
        <v>1149</v>
      </c>
    </row>
    <row r="1905" spans="1:18" s="33" customFormat="1">
      <c r="A1905" s="32">
        <v>38536</v>
      </c>
      <c r="B1905" s="33" t="s">
        <v>1224</v>
      </c>
      <c r="C1905" s="33" t="s">
        <v>1225</v>
      </c>
      <c r="D1905" s="34">
        <v>11</v>
      </c>
      <c r="E1905" s="37">
        <v>11</v>
      </c>
      <c r="F1905" s="33" t="s">
        <v>1237</v>
      </c>
      <c r="G1905" s="34" t="s">
        <v>1057</v>
      </c>
      <c r="H1905" s="33" t="s">
        <v>1616</v>
      </c>
      <c r="I1905" s="33" t="s">
        <v>1617</v>
      </c>
      <c r="J1905" s="33" t="s">
        <v>1618</v>
      </c>
      <c r="L1905" s="33" t="s">
        <v>1058</v>
      </c>
      <c r="M1905" s="33" t="s">
        <v>877</v>
      </c>
      <c r="N1905" s="33">
        <v>1</v>
      </c>
      <c r="O1905" s="35">
        <v>0.48</v>
      </c>
      <c r="P1905" s="34" t="s">
        <v>1149</v>
      </c>
    </row>
    <row r="1906" spans="1:18" s="33" customFormat="1">
      <c r="A1906" s="32">
        <v>38584</v>
      </c>
      <c r="B1906" s="33" t="s">
        <v>1228</v>
      </c>
      <c r="C1906" s="33" t="s">
        <v>1231</v>
      </c>
      <c r="D1906" s="34">
        <v>1</v>
      </c>
      <c r="E1906" s="37">
        <v>55</v>
      </c>
      <c r="F1906" s="33" t="s">
        <v>976</v>
      </c>
      <c r="G1906" s="33" t="s">
        <v>974</v>
      </c>
      <c r="H1906" s="33" t="s">
        <v>1616</v>
      </c>
      <c r="I1906" s="33" t="s">
        <v>1617</v>
      </c>
      <c r="J1906" s="33" t="s">
        <v>1618</v>
      </c>
      <c r="L1906" s="33" t="s">
        <v>1058</v>
      </c>
      <c r="M1906" s="33" t="s">
        <v>877</v>
      </c>
      <c r="N1906" s="33">
        <v>1</v>
      </c>
      <c r="O1906" s="35">
        <v>3.6648999999999998</v>
      </c>
      <c r="P1906" s="34" t="s">
        <v>1148</v>
      </c>
      <c r="Q1906" s="33">
        <f>SUM(N1906,N1903)</f>
        <v>2</v>
      </c>
      <c r="R1906" s="35">
        <f>SUM(O1906,O1903)</f>
        <v>7.2149000000000001</v>
      </c>
    </row>
    <row r="1907" spans="1:18" s="33" customFormat="1">
      <c r="A1907" s="32">
        <v>38585</v>
      </c>
      <c r="B1907" s="33" t="s">
        <v>1228</v>
      </c>
      <c r="C1907" s="33" t="s">
        <v>1229</v>
      </c>
      <c r="D1907" s="34">
        <v>5</v>
      </c>
      <c r="E1907" s="37">
        <v>50</v>
      </c>
      <c r="F1907" s="33" t="s">
        <v>1200</v>
      </c>
      <c r="G1907" s="33" t="s">
        <v>1199</v>
      </c>
      <c r="K1907" s="33" t="s">
        <v>1354</v>
      </c>
      <c r="L1907" s="33" t="s">
        <v>1058</v>
      </c>
      <c r="M1907" s="33" t="s">
        <v>877</v>
      </c>
      <c r="N1907" s="33">
        <v>1</v>
      </c>
      <c r="O1907" s="35">
        <v>1.32E-2</v>
      </c>
      <c r="P1907" s="34" t="s">
        <v>1148</v>
      </c>
    </row>
    <row r="1908" spans="1:18" s="6" customFormat="1">
      <c r="A1908" s="5">
        <v>38583</v>
      </c>
      <c r="B1908" s="6" t="s">
        <v>1228</v>
      </c>
      <c r="C1908" s="6" t="s">
        <v>1229</v>
      </c>
      <c r="D1908" s="20">
        <v>1</v>
      </c>
      <c r="E1908" s="38">
        <v>46</v>
      </c>
      <c r="F1908" s="6" t="s">
        <v>2092</v>
      </c>
      <c r="G1908" s="6" t="s">
        <v>1015</v>
      </c>
      <c r="N1908" s="6" t="s">
        <v>887</v>
      </c>
      <c r="O1908" s="39">
        <v>28.5505</v>
      </c>
      <c r="P1908" s="20" t="s">
        <v>1148</v>
      </c>
    </row>
    <row r="1909" spans="1:18">
      <c r="A1909" s="5">
        <v>38583</v>
      </c>
      <c r="B1909" s="6" t="s">
        <v>1228</v>
      </c>
      <c r="C1909" s="6" t="s">
        <v>1229</v>
      </c>
      <c r="D1909" s="20">
        <v>1</v>
      </c>
      <c r="E1909" s="38">
        <v>46</v>
      </c>
      <c r="F1909" s="6" t="s">
        <v>2092</v>
      </c>
      <c r="G1909" s="6" t="s">
        <v>1319</v>
      </c>
      <c r="H1909" s="6"/>
      <c r="I1909" s="6"/>
      <c r="J1909" s="6"/>
      <c r="K1909" s="6"/>
      <c r="L1909" s="6"/>
      <c r="M1909" s="6"/>
      <c r="N1909" s="6">
        <v>1</v>
      </c>
      <c r="O1909" s="39">
        <v>3.948</v>
      </c>
      <c r="P1909" s="20" t="s">
        <v>1148</v>
      </c>
      <c r="Q1909" s="6"/>
    </row>
    <row r="1910" spans="1:18">
      <c r="A1910" s="5">
        <v>38583</v>
      </c>
      <c r="B1910" s="6" t="s">
        <v>1228</v>
      </c>
      <c r="C1910" s="6" t="s">
        <v>1229</v>
      </c>
      <c r="D1910" s="20">
        <v>1</v>
      </c>
      <c r="E1910" s="38">
        <v>46</v>
      </c>
      <c r="F1910" s="6" t="s">
        <v>2092</v>
      </c>
      <c r="G1910" s="6" t="s">
        <v>2226</v>
      </c>
      <c r="H1910" s="6"/>
      <c r="I1910" s="6"/>
      <c r="J1910" s="6"/>
      <c r="K1910" s="6"/>
      <c r="L1910" s="6"/>
      <c r="M1910" s="6"/>
      <c r="N1910" s="6">
        <v>3</v>
      </c>
      <c r="O1910" s="39">
        <v>5.7000000000000002E-3</v>
      </c>
      <c r="P1910" s="20" t="s">
        <v>1148</v>
      </c>
      <c r="Q1910" s="6"/>
    </row>
    <row r="1911" spans="1:18">
      <c r="A1911" s="5">
        <v>38583</v>
      </c>
      <c r="B1911" s="6" t="s">
        <v>1228</v>
      </c>
      <c r="C1911" s="6" t="s">
        <v>1229</v>
      </c>
      <c r="D1911" s="20">
        <v>1</v>
      </c>
      <c r="E1911" s="38">
        <v>46</v>
      </c>
      <c r="F1911" s="6" t="s">
        <v>2092</v>
      </c>
      <c r="G1911" s="6" t="s">
        <v>1503</v>
      </c>
      <c r="H1911" s="6"/>
      <c r="I1911" s="6"/>
      <c r="J1911" s="6"/>
      <c r="K1911" s="6"/>
      <c r="L1911" s="6"/>
      <c r="M1911" s="6"/>
      <c r="N1911" s="6">
        <v>1</v>
      </c>
      <c r="O1911" s="39">
        <v>2E-3</v>
      </c>
      <c r="P1911" s="20" t="s">
        <v>1148</v>
      </c>
      <c r="Q1911" s="6"/>
    </row>
    <row r="1912" spans="1:18">
      <c r="A1912" s="5">
        <v>38583</v>
      </c>
      <c r="B1912" s="6" t="s">
        <v>1228</v>
      </c>
      <c r="C1912" s="6" t="s">
        <v>1229</v>
      </c>
      <c r="D1912" s="20">
        <v>1</v>
      </c>
      <c r="E1912" s="38">
        <v>46</v>
      </c>
      <c r="F1912" s="6" t="s">
        <v>2092</v>
      </c>
      <c r="G1912" s="6" t="s">
        <v>1415</v>
      </c>
      <c r="H1912" s="6"/>
      <c r="I1912" s="6"/>
      <c r="J1912" s="6"/>
      <c r="K1912" s="6"/>
      <c r="L1912" s="6"/>
      <c r="M1912" s="6"/>
      <c r="N1912" s="6">
        <v>3</v>
      </c>
      <c r="O1912" s="39">
        <v>1.1999999999999999E-3</v>
      </c>
      <c r="P1912" s="20" t="s">
        <v>1148</v>
      </c>
      <c r="Q1912" s="6"/>
    </row>
    <row r="1913" spans="1:18">
      <c r="A1913" s="5">
        <v>38583</v>
      </c>
      <c r="B1913" s="6" t="s">
        <v>1228</v>
      </c>
      <c r="C1913" s="6" t="s">
        <v>1229</v>
      </c>
      <c r="D1913" s="20">
        <v>1</v>
      </c>
      <c r="E1913" s="38">
        <v>46</v>
      </c>
      <c r="F1913" s="6" t="s">
        <v>2092</v>
      </c>
      <c r="G1913" s="6" t="s">
        <v>2093</v>
      </c>
      <c r="H1913" s="6"/>
      <c r="I1913" s="6"/>
      <c r="J1913" s="6"/>
      <c r="K1913" s="6"/>
      <c r="L1913" s="6"/>
      <c r="M1913" s="6"/>
      <c r="N1913" s="6">
        <v>4</v>
      </c>
      <c r="O1913" s="39">
        <v>6.2700000000000006E-2</v>
      </c>
      <c r="P1913" s="20" t="s">
        <v>1148</v>
      </c>
      <c r="Q1913" s="6"/>
    </row>
    <row r="1914" spans="1:18">
      <c r="A1914" s="5">
        <v>38583</v>
      </c>
      <c r="B1914" s="6" t="s">
        <v>1228</v>
      </c>
      <c r="C1914" s="6" t="s">
        <v>1229</v>
      </c>
      <c r="D1914" s="20">
        <v>1</v>
      </c>
      <c r="E1914" s="38">
        <v>46</v>
      </c>
      <c r="F1914" s="6" t="s">
        <v>2092</v>
      </c>
      <c r="G1914" s="6" t="s">
        <v>1309</v>
      </c>
      <c r="H1914" s="6"/>
      <c r="I1914" s="6"/>
      <c r="J1914" s="6"/>
      <c r="K1914" s="6"/>
      <c r="L1914" s="6"/>
      <c r="M1914" s="6"/>
      <c r="N1914" s="6">
        <v>1</v>
      </c>
      <c r="O1914" s="39">
        <v>1.47E-2</v>
      </c>
      <c r="P1914" s="20" t="s">
        <v>1148</v>
      </c>
      <c r="Q1914" s="6"/>
    </row>
    <row r="1915" spans="1:18">
      <c r="A1915" s="5">
        <v>38583</v>
      </c>
      <c r="B1915" s="6" t="s">
        <v>1228</v>
      </c>
      <c r="C1915" s="6" t="s">
        <v>1229</v>
      </c>
      <c r="D1915" s="20">
        <v>1</v>
      </c>
      <c r="E1915" s="38">
        <v>46</v>
      </c>
      <c r="F1915" s="6" t="s">
        <v>2092</v>
      </c>
      <c r="G1915" s="6" t="s">
        <v>1165</v>
      </c>
      <c r="H1915" s="6"/>
      <c r="I1915" s="6"/>
      <c r="J1915" s="6"/>
      <c r="K1915" s="6"/>
      <c r="L1915" s="6"/>
      <c r="M1915" s="6"/>
      <c r="N1915" s="6">
        <v>500</v>
      </c>
      <c r="O1915" s="39">
        <v>0.6663</v>
      </c>
      <c r="P1915" s="20" t="s">
        <v>1148</v>
      </c>
      <c r="Q1915" s="6"/>
    </row>
    <row r="1916" spans="1:18">
      <c r="A1916" s="5">
        <v>38583</v>
      </c>
      <c r="B1916" s="6" t="s">
        <v>1228</v>
      </c>
      <c r="C1916" s="6" t="s">
        <v>1229</v>
      </c>
      <c r="D1916" s="20">
        <v>1</v>
      </c>
      <c r="E1916" s="38">
        <v>46</v>
      </c>
      <c r="F1916" s="6" t="s">
        <v>2092</v>
      </c>
      <c r="G1916" s="6" t="s">
        <v>2094</v>
      </c>
      <c r="H1916" s="6"/>
      <c r="I1916" s="6"/>
      <c r="J1916" s="6"/>
      <c r="K1916" s="6"/>
      <c r="L1916" s="6"/>
      <c r="M1916" s="6"/>
      <c r="N1916" s="6">
        <v>1</v>
      </c>
      <c r="O1916" s="39">
        <v>1.8E-3</v>
      </c>
      <c r="P1916" s="20" t="s">
        <v>1148</v>
      </c>
      <c r="Q1916" s="6"/>
    </row>
    <row r="1917" spans="1:18">
      <c r="A1917" s="5">
        <v>38583</v>
      </c>
      <c r="B1917" s="6" t="s">
        <v>1228</v>
      </c>
      <c r="C1917" s="6" t="s">
        <v>1229</v>
      </c>
      <c r="D1917" s="20">
        <v>1</v>
      </c>
      <c r="E1917" s="38">
        <v>46</v>
      </c>
      <c r="F1917" s="6" t="s">
        <v>2092</v>
      </c>
      <c r="G1917" s="6" t="s">
        <v>2095</v>
      </c>
      <c r="H1917" s="6"/>
      <c r="I1917" s="6"/>
      <c r="J1917" s="6"/>
      <c r="K1917" s="6"/>
      <c r="L1917" s="6"/>
      <c r="M1917" s="6"/>
      <c r="N1917" s="6">
        <v>1</v>
      </c>
      <c r="O1917" s="39">
        <v>8.9999999999999998E-4</v>
      </c>
      <c r="P1917" s="20" t="s">
        <v>1148</v>
      </c>
      <c r="Q1917" s="6"/>
    </row>
    <row r="1918" spans="1:18">
      <c r="A1918" s="5">
        <v>38583</v>
      </c>
      <c r="B1918" s="6" t="s">
        <v>1228</v>
      </c>
      <c r="C1918" s="6" t="s">
        <v>1229</v>
      </c>
      <c r="D1918" s="20">
        <v>1</v>
      </c>
      <c r="E1918" s="38">
        <v>46</v>
      </c>
      <c r="F1918" s="6" t="s">
        <v>2092</v>
      </c>
      <c r="G1918" s="6" t="s">
        <v>2125</v>
      </c>
      <c r="H1918" s="6"/>
      <c r="I1918" s="6"/>
      <c r="J1918" s="6"/>
      <c r="K1918" s="6"/>
      <c r="L1918" s="6"/>
      <c r="M1918" s="6"/>
      <c r="N1918" s="6">
        <v>1</v>
      </c>
      <c r="O1918" s="39">
        <v>2.0199999999999999E-2</v>
      </c>
      <c r="P1918" s="20" t="s">
        <v>1148</v>
      </c>
      <c r="Q1918" s="6"/>
    </row>
    <row r="1919" spans="1:18">
      <c r="A1919" s="5">
        <v>38583</v>
      </c>
      <c r="B1919" s="6" t="s">
        <v>1228</v>
      </c>
      <c r="C1919" s="6" t="s">
        <v>1229</v>
      </c>
      <c r="D1919" s="20">
        <v>1</v>
      </c>
      <c r="E1919" s="38">
        <v>46</v>
      </c>
      <c r="F1919" s="6" t="s">
        <v>2092</v>
      </c>
      <c r="G1919" s="6" t="s">
        <v>2096</v>
      </c>
      <c r="H1919" s="6"/>
      <c r="I1919" s="6"/>
      <c r="J1919" s="6"/>
      <c r="K1919" s="6"/>
      <c r="L1919" s="6"/>
      <c r="M1919" s="6"/>
      <c r="N1919" s="6">
        <v>107</v>
      </c>
      <c r="O1919" s="39">
        <v>0.12529999999999999</v>
      </c>
      <c r="P1919" s="20" t="s">
        <v>1148</v>
      </c>
      <c r="Q1919" s="6"/>
    </row>
    <row r="1920" spans="1:18">
      <c r="A1920" s="5">
        <v>38583</v>
      </c>
      <c r="B1920" s="6" t="s">
        <v>1228</v>
      </c>
      <c r="C1920" s="6" t="s">
        <v>1229</v>
      </c>
      <c r="D1920" s="20">
        <v>1</v>
      </c>
      <c r="E1920" s="38">
        <v>46</v>
      </c>
      <c r="F1920" s="6" t="s">
        <v>2092</v>
      </c>
      <c r="G1920" s="6" t="s">
        <v>2097</v>
      </c>
      <c r="H1920" s="6"/>
      <c r="I1920" s="6"/>
      <c r="J1920" s="6"/>
      <c r="K1920" s="6"/>
      <c r="L1920" s="6"/>
      <c r="M1920" s="6"/>
      <c r="N1920" s="6">
        <v>17</v>
      </c>
      <c r="O1920" s="39">
        <v>2.98E-2</v>
      </c>
      <c r="P1920" s="20" t="s">
        <v>1148</v>
      </c>
      <c r="Q1920" s="6"/>
    </row>
    <row r="1921" spans="1:17">
      <c r="A1921" s="5">
        <v>38583</v>
      </c>
      <c r="B1921" s="6" t="s">
        <v>1228</v>
      </c>
      <c r="C1921" s="6" t="s">
        <v>1229</v>
      </c>
      <c r="D1921" s="20">
        <v>1</v>
      </c>
      <c r="E1921" s="38">
        <v>46</v>
      </c>
      <c r="F1921" s="6" t="s">
        <v>2092</v>
      </c>
      <c r="G1921" s="6" t="s">
        <v>2156</v>
      </c>
      <c r="H1921" s="6"/>
      <c r="I1921" s="6"/>
      <c r="J1921" s="6"/>
      <c r="K1921" s="6"/>
      <c r="L1921" s="6"/>
      <c r="M1921" s="6"/>
      <c r="N1921" s="6" t="s">
        <v>887</v>
      </c>
      <c r="O1921" s="39">
        <v>0.26129999999999998</v>
      </c>
      <c r="P1921" s="20" t="s">
        <v>1148</v>
      </c>
      <c r="Q1921" s="6"/>
    </row>
    <row r="1922" spans="1:17">
      <c r="A1922" s="5">
        <v>38583</v>
      </c>
      <c r="B1922" s="6" t="s">
        <v>1228</v>
      </c>
      <c r="C1922" s="6" t="s">
        <v>1229</v>
      </c>
      <c r="D1922" s="20">
        <v>1</v>
      </c>
      <c r="E1922" s="38">
        <v>46</v>
      </c>
      <c r="F1922" s="6" t="s">
        <v>2092</v>
      </c>
      <c r="G1922" s="6" t="s">
        <v>2157</v>
      </c>
      <c r="H1922" s="6"/>
      <c r="I1922" s="6"/>
      <c r="J1922" s="6"/>
      <c r="K1922" s="6"/>
      <c r="L1922" s="6"/>
      <c r="M1922" s="6"/>
      <c r="N1922" s="6">
        <v>18</v>
      </c>
      <c r="O1922" s="39">
        <v>6.9900000000000004E-2</v>
      </c>
      <c r="P1922" s="20" t="s">
        <v>1148</v>
      </c>
      <c r="Q1922" s="6"/>
    </row>
    <row r="1923" spans="1:17">
      <c r="A1923" s="5">
        <v>38583</v>
      </c>
      <c r="B1923" s="6" t="s">
        <v>1228</v>
      </c>
      <c r="C1923" s="6" t="s">
        <v>1229</v>
      </c>
      <c r="D1923" s="20">
        <v>1</v>
      </c>
      <c r="E1923" s="38">
        <v>46</v>
      </c>
      <c r="F1923" s="6" t="s">
        <v>2092</v>
      </c>
      <c r="G1923" s="6" t="s">
        <v>2158</v>
      </c>
      <c r="H1923" s="6"/>
      <c r="I1923" s="6"/>
      <c r="J1923" s="6"/>
      <c r="K1923" s="6"/>
      <c r="L1923" s="6"/>
      <c r="M1923" s="6"/>
      <c r="N1923" s="6">
        <v>29</v>
      </c>
      <c r="O1923" s="39">
        <v>1.26E-2</v>
      </c>
      <c r="P1923" s="20" t="s">
        <v>1148</v>
      </c>
      <c r="Q1923" s="6"/>
    </row>
    <row r="1924" spans="1:17">
      <c r="A1924" s="5">
        <v>38583</v>
      </c>
      <c r="B1924" s="6" t="s">
        <v>1228</v>
      </c>
      <c r="C1924" s="6" t="s">
        <v>1229</v>
      </c>
      <c r="D1924" s="20">
        <v>1</v>
      </c>
      <c r="E1924" s="38">
        <v>46</v>
      </c>
      <c r="F1924" s="6" t="s">
        <v>2092</v>
      </c>
      <c r="G1924" s="6" t="s">
        <v>2103</v>
      </c>
      <c r="H1924" s="6"/>
      <c r="I1924" s="6"/>
      <c r="J1924" s="6"/>
      <c r="K1924" s="6"/>
      <c r="L1924" s="6"/>
      <c r="M1924" s="6"/>
      <c r="N1924" s="6">
        <v>7</v>
      </c>
      <c r="O1924" s="39">
        <v>2.5100000000000001E-2</v>
      </c>
      <c r="P1924" s="20" t="s">
        <v>1148</v>
      </c>
      <c r="Q1924" s="6"/>
    </row>
    <row r="1925" spans="1:17">
      <c r="A1925" s="5">
        <v>38583</v>
      </c>
      <c r="B1925" s="6" t="s">
        <v>1228</v>
      </c>
      <c r="C1925" s="6" t="s">
        <v>1229</v>
      </c>
      <c r="D1925" s="20">
        <v>1</v>
      </c>
      <c r="E1925" s="38">
        <v>46</v>
      </c>
      <c r="F1925" s="6" t="s">
        <v>2092</v>
      </c>
      <c r="G1925" s="6" t="s">
        <v>2102</v>
      </c>
      <c r="H1925" s="6"/>
      <c r="I1925" s="6"/>
      <c r="J1925" s="6"/>
      <c r="K1925" s="6"/>
      <c r="L1925" s="6"/>
      <c r="M1925" s="6"/>
      <c r="N1925" s="6">
        <v>8</v>
      </c>
      <c r="O1925" s="39">
        <v>1.6899999999999998E-2</v>
      </c>
      <c r="P1925" s="20" t="s">
        <v>1148</v>
      </c>
      <c r="Q1925" s="6"/>
    </row>
    <row r="1926" spans="1:17">
      <c r="A1926" s="5">
        <v>38583</v>
      </c>
      <c r="B1926" s="6" t="s">
        <v>1228</v>
      </c>
      <c r="C1926" s="6" t="s">
        <v>1229</v>
      </c>
      <c r="D1926" s="20">
        <v>1</v>
      </c>
      <c r="E1926" s="38">
        <v>46</v>
      </c>
      <c r="F1926" s="6" t="s">
        <v>2092</v>
      </c>
      <c r="G1926" s="6" t="s">
        <v>2101</v>
      </c>
      <c r="H1926" s="6"/>
      <c r="I1926" s="6"/>
      <c r="J1926" s="6"/>
      <c r="K1926" s="6"/>
      <c r="L1926" s="6"/>
      <c r="M1926" s="6"/>
      <c r="N1926" s="6">
        <v>4</v>
      </c>
      <c r="O1926" s="39">
        <v>5.1999999999999998E-3</v>
      </c>
      <c r="P1926" s="20" t="s">
        <v>1148</v>
      </c>
      <c r="Q1926" s="6"/>
    </row>
    <row r="1927" spans="1:17">
      <c r="A1927" s="5">
        <v>38583</v>
      </c>
      <c r="B1927" s="6" t="s">
        <v>1228</v>
      </c>
      <c r="C1927" s="6" t="s">
        <v>1229</v>
      </c>
      <c r="D1927" s="20">
        <v>1</v>
      </c>
      <c r="E1927" s="38">
        <v>46</v>
      </c>
      <c r="F1927" s="6" t="s">
        <v>2092</v>
      </c>
      <c r="G1927" s="6" t="s">
        <v>2159</v>
      </c>
      <c r="H1927" s="6"/>
      <c r="I1927" s="6"/>
      <c r="J1927" s="6"/>
      <c r="K1927" s="6"/>
      <c r="L1927" s="6"/>
      <c r="M1927" s="6"/>
      <c r="N1927" s="6">
        <v>3</v>
      </c>
      <c r="O1927" s="39">
        <v>6.7500000000000004E-2</v>
      </c>
      <c r="P1927" s="20" t="s">
        <v>1148</v>
      </c>
      <c r="Q1927" s="6"/>
    </row>
    <row r="1928" spans="1:17">
      <c r="A1928" s="5">
        <v>38583</v>
      </c>
      <c r="B1928" s="6" t="s">
        <v>1228</v>
      </c>
      <c r="C1928" s="6" t="s">
        <v>1229</v>
      </c>
      <c r="D1928" s="20">
        <v>1</v>
      </c>
      <c r="E1928" s="38">
        <v>46</v>
      </c>
      <c r="F1928" s="6" t="s">
        <v>2092</v>
      </c>
      <c r="G1928" s="6" t="s">
        <v>1436</v>
      </c>
      <c r="H1928" s="6"/>
      <c r="I1928" s="6"/>
      <c r="J1928" s="6"/>
      <c r="K1928" s="6"/>
      <c r="L1928" s="6"/>
      <c r="M1928" s="6"/>
      <c r="N1928" s="6">
        <v>18</v>
      </c>
      <c r="O1928" s="39">
        <v>2.3E-3</v>
      </c>
      <c r="P1928" s="20" t="s">
        <v>1148</v>
      </c>
      <c r="Q1928" s="6"/>
    </row>
    <row r="1929" spans="1:17">
      <c r="A1929" s="5">
        <v>38583</v>
      </c>
      <c r="B1929" s="6" t="s">
        <v>1228</v>
      </c>
      <c r="C1929" s="6" t="s">
        <v>1229</v>
      </c>
      <c r="D1929" s="20">
        <v>1</v>
      </c>
      <c r="E1929" s="38">
        <v>46</v>
      </c>
      <c r="F1929" s="6" t="s">
        <v>2092</v>
      </c>
      <c r="G1929" s="6" t="s">
        <v>1022</v>
      </c>
      <c r="H1929" s="6"/>
      <c r="I1929" s="6"/>
      <c r="J1929" s="6"/>
      <c r="K1929" s="6"/>
      <c r="L1929" s="6"/>
      <c r="M1929" s="6"/>
      <c r="N1929" s="6">
        <v>6</v>
      </c>
      <c r="O1929" s="39">
        <v>2.7000000000000001E-3</v>
      </c>
      <c r="P1929" s="20" t="s">
        <v>1148</v>
      </c>
      <c r="Q1929" s="6"/>
    </row>
    <row r="1930" spans="1:17">
      <c r="A1930" s="5">
        <v>38583</v>
      </c>
      <c r="B1930" s="6" t="s">
        <v>1228</v>
      </c>
      <c r="C1930" s="6" t="s">
        <v>1229</v>
      </c>
      <c r="D1930" s="20">
        <v>1</v>
      </c>
      <c r="E1930" s="38">
        <v>46</v>
      </c>
      <c r="F1930" s="6" t="s">
        <v>2092</v>
      </c>
      <c r="G1930" s="6" t="s">
        <v>2105</v>
      </c>
      <c r="H1930" s="6"/>
      <c r="I1930" s="6"/>
      <c r="J1930" s="6"/>
      <c r="K1930" s="6"/>
      <c r="L1930" s="6"/>
      <c r="M1930" s="6"/>
      <c r="N1930" s="6">
        <v>3</v>
      </c>
      <c r="O1930" s="39">
        <v>9.4500000000000001E-2</v>
      </c>
      <c r="P1930" s="20" t="s">
        <v>1148</v>
      </c>
      <c r="Q1930" s="6"/>
    </row>
    <row r="1931" spans="1:17">
      <c r="A1931" s="5">
        <v>38583</v>
      </c>
      <c r="B1931" s="6" t="s">
        <v>1228</v>
      </c>
      <c r="C1931" s="6" t="s">
        <v>1229</v>
      </c>
      <c r="D1931" s="20">
        <v>1</v>
      </c>
      <c r="E1931" s="38">
        <v>46</v>
      </c>
      <c r="F1931" s="6" t="s">
        <v>2092</v>
      </c>
      <c r="G1931" s="6" t="s">
        <v>2193</v>
      </c>
      <c r="H1931" s="6"/>
      <c r="I1931" s="6"/>
      <c r="J1931" s="6"/>
      <c r="K1931" s="6"/>
      <c r="L1931" s="6"/>
      <c r="M1931" s="6"/>
      <c r="N1931" s="6">
        <v>15</v>
      </c>
      <c r="O1931" s="39">
        <v>7.1999999999999998E-3</v>
      </c>
      <c r="P1931" s="20" t="s">
        <v>1148</v>
      </c>
      <c r="Q1931" s="6"/>
    </row>
    <row r="1932" spans="1:17">
      <c r="A1932" s="5">
        <v>38583</v>
      </c>
      <c r="B1932" s="6" t="s">
        <v>1228</v>
      </c>
      <c r="C1932" s="6" t="s">
        <v>1229</v>
      </c>
      <c r="D1932" s="20">
        <v>1</v>
      </c>
      <c r="E1932" s="38">
        <v>46</v>
      </c>
      <c r="F1932" s="6" t="s">
        <v>2092</v>
      </c>
      <c r="G1932" s="6" t="s">
        <v>2128</v>
      </c>
      <c r="H1932" s="6"/>
      <c r="I1932" s="6"/>
      <c r="J1932" s="6"/>
      <c r="K1932" s="6"/>
      <c r="L1932" s="6"/>
      <c r="M1932" s="6"/>
      <c r="N1932" s="6">
        <v>1</v>
      </c>
      <c r="O1932" s="39">
        <v>4.2799999999999998E-2</v>
      </c>
      <c r="P1932" s="20" t="s">
        <v>1148</v>
      </c>
      <c r="Q1932" s="6"/>
    </row>
    <row r="1933" spans="1:17">
      <c r="A1933" s="5">
        <v>38583</v>
      </c>
      <c r="B1933" s="6" t="s">
        <v>1228</v>
      </c>
      <c r="C1933" s="6" t="s">
        <v>1229</v>
      </c>
      <c r="D1933" s="20">
        <v>1</v>
      </c>
      <c r="E1933" s="38">
        <v>46</v>
      </c>
      <c r="F1933" s="6" t="s">
        <v>2092</v>
      </c>
      <c r="G1933" s="6" t="s">
        <v>2160</v>
      </c>
      <c r="H1933" s="6"/>
      <c r="I1933" s="6"/>
      <c r="J1933" s="6"/>
      <c r="K1933" s="6"/>
      <c r="L1933" s="6"/>
      <c r="M1933" s="6"/>
      <c r="N1933" s="6">
        <v>5</v>
      </c>
      <c r="O1933" s="39">
        <v>2.1700000000000001E-2</v>
      </c>
      <c r="P1933" s="20" t="s">
        <v>1148</v>
      </c>
      <c r="Q1933" s="6"/>
    </row>
    <row r="1934" spans="1:17">
      <c r="A1934" s="5">
        <v>38583</v>
      </c>
      <c r="B1934" s="6" t="s">
        <v>1228</v>
      </c>
      <c r="C1934" s="6" t="s">
        <v>1229</v>
      </c>
      <c r="D1934" s="20">
        <v>1</v>
      </c>
      <c r="E1934" s="38">
        <v>46</v>
      </c>
      <c r="F1934" s="6" t="s">
        <v>2092</v>
      </c>
      <c r="G1934" s="6" t="s">
        <v>2100</v>
      </c>
      <c r="H1934" s="6"/>
      <c r="I1934" s="6"/>
      <c r="J1934" s="6"/>
      <c r="K1934" s="6"/>
      <c r="L1934" s="6"/>
      <c r="M1934" s="6"/>
      <c r="N1934" s="6">
        <v>54</v>
      </c>
      <c r="O1934" s="39">
        <v>3.7100000000000001E-2</v>
      </c>
      <c r="P1934" s="20" t="s">
        <v>1148</v>
      </c>
      <c r="Q1934" s="6"/>
    </row>
    <row r="1935" spans="1:17">
      <c r="A1935" s="5">
        <v>38583</v>
      </c>
      <c r="B1935" s="6" t="s">
        <v>1228</v>
      </c>
      <c r="C1935" s="6" t="s">
        <v>1229</v>
      </c>
      <c r="D1935" s="20">
        <v>1</v>
      </c>
      <c r="E1935" s="38">
        <v>46</v>
      </c>
      <c r="F1935" s="6" t="s">
        <v>2092</v>
      </c>
      <c r="G1935" s="6" t="s">
        <v>2161</v>
      </c>
      <c r="H1935" s="6"/>
      <c r="I1935" s="6"/>
      <c r="J1935" s="6"/>
      <c r="K1935" s="6"/>
      <c r="L1935" s="6"/>
      <c r="M1935" s="6"/>
      <c r="N1935" s="6">
        <v>1</v>
      </c>
      <c r="O1935" s="39">
        <v>8.0000000000000004E-4</v>
      </c>
      <c r="P1935" s="20" t="s">
        <v>1148</v>
      </c>
      <c r="Q1935" s="6"/>
    </row>
    <row r="1936" spans="1:17">
      <c r="A1936" s="5">
        <v>38583</v>
      </c>
      <c r="B1936" s="6" t="s">
        <v>1228</v>
      </c>
      <c r="C1936" s="6" t="s">
        <v>1229</v>
      </c>
      <c r="D1936" s="20">
        <v>1</v>
      </c>
      <c r="E1936" s="38">
        <v>46</v>
      </c>
      <c r="F1936" s="6" t="s">
        <v>2092</v>
      </c>
      <c r="G1936" s="6" t="s">
        <v>1048</v>
      </c>
      <c r="H1936" s="6"/>
      <c r="I1936" s="6"/>
      <c r="J1936" s="6"/>
      <c r="K1936" s="6"/>
      <c r="L1936" s="6"/>
      <c r="M1936" s="6"/>
      <c r="N1936" s="6">
        <v>1</v>
      </c>
      <c r="O1936" s="39">
        <v>3.0099999999999998E-2</v>
      </c>
      <c r="P1936" s="20" t="s">
        <v>1148</v>
      </c>
      <c r="Q1936" s="6"/>
    </row>
    <row r="1937" spans="1:17">
      <c r="A1937" s="5">
        <v>38583</v>
      </c>
      <c r="B1937" s="6" t="s">
        <v>1228</v>
      </c>
      <c r="C1937" s="6" t="s">
        <v>1229</v>
      </c>
      <c r="D1937" s="20">
        <v>1</v>
      </c>
      <c r="E1937" s="38">
        <v>46</v>
      </c>
      <c r="F1937" s="6" t="s">
        <v>2092</v>
      </c>
      <c r="G1937" s="6" t="s">
        <v>1079</v>
      </c>
      <c r="H1937" s="6"/>
      <c r="I1937" s="6"/>
      <c r="J1937" s="6"/>
      <c r="K1937" s="6"/>
      <c r="L1937" s="6"/>
      <c r="M1937" s="6"/>
      <c r="N1937" s="6">
        <v>4</v>
      </c>
      <c r="O1937" s="39">
        <v>1.95E-2</v>
      </c>
      <c r="P1937" s="20" t="s">
        <v>1148</v>
      </c>
      <c r="Q1937" s="6"/>
    </row>
    <row r="1938" spans="1:17">
      <c r="A1938" s="5">
        <v>38583</v>
      </c>
      <c r="B1938" s="6" t="s">
        <v>1228</v>
      </c>
      <c r="C1938" s="6" t="s">
        <v>1229</v>
      </c>
      <c r="D1938" s="20">
        <v>1</v>
      </c>
      <c r="E1938" s="38">
        <v>46</v>
      </c>
      <c r="F1938" s="6" t="s">
        <v>2092</v>
      </c>
      <c r="G1938" s="6" t="s">
        <v>1131</v>
      </c>
      <c r="H1938" s="6"/>
      <c r="I1938" s="6"/>
      <c r="J1938" s="6"/>
      <c r="K1938" s="6"/>
      <c r="L1938" s="6"/>
      <c r="M1938" s="6"/>
      <c r="N1938" s="6">
        <v>2</v>
      </c>
      <c r="O1938" s="39">
        <v>1.9E-3</v>
      </c>
      <c r="P1938" s="20" t="s">
        <v>1148</v>
      </c>
      <c r="Q1938" s="6"/>
    </row>
    <row r="1939" spans="1:17">
      <c r="A1939" s="5">
        <v>38583</v>
      </c>
      <c r="B1939" s="6" t="s">
        <v>1228</v>
      </c>
      <c r="C1939" s="6" t="s">
        <v>1229</v>
      </c>
      <c r="D1939" s="20">
        <v>1</v>
      </c>
      <c r="E1939" s="38">
        <v>46</v>
      </c>
      <c r="F1939" s="6" t="s">
        <v>2092</v>
      </c>
      <c r="G1939" s="6" t="s">
        <v>2115</v>
      </c>
      <c r="H1939" s="6"/>
      <c r="I1939" s="6"/>
      <c r="J1939" s="6"/>
      <c r="K1939" s="6"/>
      <c r="L1939" s="6"/>
      <c r="M1939" s="6"/>
      <c r="N1939" s="6">
        <v>3</v>
      </c>
      <c r="O1939" s="39">
        <v>3.5000000000000001E-3</v>
      </c>
      <c r="P1939" s="20" t="s">
        <v>1148</v>
      </c>
      <c r="Q1939" s="6"/>
    </row>
    <row r="1940" spans="1:17">
      <c r="A1940" s="5">
        <v>38583</v>
      </c>
      <c r="B1940" s="6" t="s">
        <v>1228</v>
      </c>
      <c r="C1940" s="6" t="s">
        <v>1229</v>
      </c>
      <c r="D1940" s="20">
        <v>1</v>
      </c>
      <c r="E1940" s="38">
        <v>46</v>
      </c>
      <c r="F1940" s="6" t="s">
        <v>2092</v>
      </c>
      <c r="G1940" s="6" t="s">
        <v>1271</v>
      </c>
      <c r="H1940" s="6"/>
      <c r="I1940" s="6"/>
      <c r="J1940" s="6"/>
      <c r="K1940" s="6"/>
      <c r="L1940" s="6"/>
      <c r="M1940" s="6"/>
      <c r="N1940" s="6">
        <v>3</v>
      </c>
      <c r="O1940" s="39">
        <v>3.0000000000000001E-3</v>
      </c>
      <c r="P1940" s="20" t="s">
        <v>1148</v>
      </c>
      <c r="Q1940" s="6"/>
    </row>
    <row r="1941" spans="1:17">
      <c r="A1941" s="5">
        <v>38583</v>
      </c>
      <c r="B1941" s="6" t="s">
        <v>1228</v>
      </c>
      <c r="C1941" s="6" t="s">
        <v>1229</v>
      </c>
      <c r="D1941" s="20">
        <v>1</v>
      </c>
      <c r="E1941" s="38">
        <v>46</v>
      </c>
      <c r="F1941" s="6" t="s">
        <v>2092</v>
      </c>
      <c r="G1941" s="6" t="s">
        <v>2104</v>
      </c>
      <c r="H1941" s="6"/>
      <c r="I1941" s="6"/>
      <c r="J1941" s="6"/>
      <c r="K1941" s="6"/>
      <c r="L1941" s="6"/>
      <c r="M1941" s="6"/>
      <c r="N1941" s="6">
        <v>3</v>
      </c>
      <c r="O1941" s="39">
        <v>1.6899999999999998E-2</v>
      </c>
      <c r="P1941" s="20" t="s">
        <v>1148</v>
      </c>
      <c r="Q1941" s="6"/>
    </row>
    <row r="1942" spans="1:17">
      <c r="A1942" s="5">
        <v>38583</v>
      </c>
      <c r="B1942" s="6" t="s">
        <v>1228</v>
      </c>
      <c r="C1942" s="6" t="s">
        <v>1229</v>
      </c>
      <c r="D1942" s="20">
        <v>1</v>
      </c>
      <c r="E1942" s="38">
        <v>46</v>
      </c>
      <c r="F1942" s="6" t="s">
        <v>2092</v>
      </c>
      <c r="G1942" s="6" t="s">
        <v>2151</v>
      </c>
      <c r="H1942" s="6"/>
      <c r="I1942" s="6"/>
      <c r="J1942" s="6"/>
      <c r="K1942" s="6"/>
      <c r="L1942" s="6"/>
      <c r="M1942" s="6"/>
      <c r="N1942" s="6">
        <v>1</v>
      </c>
      <c r="O1942" s="39">
        <v>0.1186</v>
      </c>
      <c r="P1942" s="20" t="s">
        <v>1148</v>
      </c>
      <c r="Q1942" s="6"/>
    </row>
    <row r="1943" spans="1:17">
      <c r="A1943" s="5">
        <v>38583</v>
      </c>
      <c r="B1943" s="6" t="s">
        <v>1228</v>
      </c>
      <c r="C1943" s="6" t="s">
        <v>1229</v>
      </c>
      <c r="D1943" s="20">
        <v>1</v>
      </c>
      <c r="E1943" s="38">
        <v>46</v>
      </c>
      <c r="F1943" s="6" t="s">
        <v>2092</v>
      </c>
      <c r="G1943" s="6" t="s">
        <v>2010</v>
      </c>
      <c r="H1943" s="6"/>
      <c r="I1943" s="6"/>
      <c r="J1943" s="6"/>
      <c r="K1943" s="6"/>
      <c r="L1943" s="6"/>
      <c r="M1943" s="6"/>
      <c r="N1943" s="6">
        <v>12</v>
      </c>
      <c r="O1943" s="39">
        <v>4.2000000000000003E-2</v>
      </c>
      <c r="P1943" s="20" t="s">
        <v>1148</v>
      </c>
      <c r="Q1943" s="6"/>
    </row>
    <row r="1944" spans="1:17">
      <c r="A1944" s="5">
        <v>38583</v>
      </c>
      <c r="B1944" s="6" t="s">
        <v>1228</v>
      </c>
      <c r="C1944" s="6" t="s">
        <v>1229</v>
      </c>
      <c r="D1944" s="20">
        <v>1</v>
      </c>
      <c r="E1944" s="38">
        <v>46</v>
      </c>
      <c r="F1944" s="6" t="s">
        <v>2092</v>
      </c>
      <c r="G1944" s="6" t="s">
        <v>1256</v>
      </c>
      <c r="H1944" s="6"/>
      <c r="I1944" s="6"/>
      <c r="J1944" s="6"/>
      <c r="K1944" s="6"/>
      <c r="L1944" s="6"/>
      <c r="M1944" s="6"/>
      <c r="N1944" s="6">
        <v>14</v>
      </c>
      <c r="O1944" s="39">
        <v>1.43E-2</v>
      </c>
      <c r="P1944" s="20" t="s">
        <v>1148</v>
      </c>
      <c r="Q1944" s="6"/>
    </row>
    <row r="1945" spans="1:17">
      <c r="A1945" s="5">
        <v>38583</v>
      </c>
      <c r="B1945" s="6" t="s">
        <v>1228</v>
      </c>
      <c r="C1945" s="6" t="s">
        <v>1229</v>
      </c>
      <c r="D1945" s="20">
        <v>1</v>
      </c>
      <c r="E1945" s="38">
        <v>46</v>
      </c>
      <c r="F1945" s="6" t="s">
        <v>2092</v>
      </c>
      <c r="G1945" s="6" t="s">
        <v>2211</v>
      </c>
      <c r="H1945" s="6"/>
      <c r="I1945" s="6"/>
      <c r="J1945" s="6"/>
      <c r="K1945" s="6"/>
      <c r="L1945" s="6"/>
      <c r="M1945" s="6"/>
      <c r="N1945" s="6">
        <v>2</v>
      </c>
      <c r="O1945" s="39">
        <v>0</v>
      </c>
      <c r="P1945" s="20" t="s">
        <v>1148</v>
      </c>
      <c r="Q1945" s="6"/>
    </row>
    <row r="1946" spans="1:17">
      <c r="A1946" s="5">
        <v>38583</v>
      </c>
      <c r="B1946" s="6" t="s">
        <v>1228</v>
      </c>
      <c r="C1946" s="6" t="s">
        <v>1229</v>
      </c>
      <c r="D1946" s="20">
        <v>1</v>
      </c>
      <c r="E1946" s="38">
        <v>46</v>
      </c>
      <c r="F1946" s="6" t="s">
        <v>2092</v>
      </c>
      <c r="G1946" s="6" t="s">
        <v>2183</v>
      </c>
      <c r="H1946" s="6"/>
      <c r="I1946" s="6"/>
      <c r="J1946" s="6"/>
      <c r="K1946" s="6"/>
      <c r="L1946" s="6"/>
      <c r="M1946" s="6"/>
      <c r="N1946" s="6">
        <v>5</v>
      </c>
      <c r="O1946" s="39">
        <v>6.1000000000000004E-3</v>
      </c>
      <c r="P1946" s="20" t="s">
        <v>1148</v>
      </c>
      <c r="Q1946" s="6"/>
    </row>
    <row r="1947" spans="1:17">
      <c r="A1947" s="5">
        <v>38583</v>
      </c>
      <c r="B1947" s="6" t="s">
        <v>1228</v>
      </c>
      <c r="C1947" s="6" t="s">
        <v>1229</v>
      </c>
      <c r="D1947" s="20">
        <v>1</v>
      </c>
      <c r="E1947" s="38">
        <v>46</v>
      </c>
      <c r="F1947" s="6" t="s">
        <v>2092</v>
      </c>
      <c r="G1947" s="6" t="s">
        <v>2016</v>
      </c>
      <c r="H1947" s="6"/>
      <c r="I1947" s="6"/>
      <c r="J1947" s="6"/>
      <c r="K1947" s="6"/>
      <c r="L1947" s="6"/>
      <c r="M1947" s="6"/>
      <c r="N1947" s="6">
        <v>4</v>
      </c>
      <c r="O1947" s="39">
        <v>4.5900000000000003E-2</v>
      </c>
      <c r="P1947" s="20" t="s">
        <v>1148</v>
      </c>
      <c r="Q1947" s="6"/>
    </row>
    <row r="1948" spans="1:17">
      <c r="A1948" s="5">
        <v>38583</v>
      </c>
      <c r="B1948" s="6" t="s">
        <v>1228</v>
      </c>
      <c r="C1948" s="6" t="s">
        <v>1229</v>
      </c>
      <c r="D1948" s="20">
        <v>1</v>
      </c>
      <c r="E1948" s="38">
        <v>46</v>
      </c>
      <c r="F1948" s="6" t="s">
        <v>2092</v>
      </c>
      <c r="G1948" s="6" t="s">
        <v>2162</v>
      </c>
      <c r="H1948" s="6"/>
      <c r="I1948" s="6"/>
      <c r="J1948" s="6"/>
      <c r="K1948" s="6"/>
      <c r="L1948" s="6"/>
      <c r="M1948" s="6"/>
      <c r="N1948" s="6">
        <v>24</v>
      </c>
      <c r="O1948" s="39">
        <v>5.7999999999999996E-3</v>
      </c>
      <c r="P1948" s="20" t="s">
        <v>1148</v>
      </c>
      <c r="Q1948" s="6"/>
    </row>
    <row r="1949" spans="1:17">
      <c r="A1949" s="5">
        <v>38583</v>
      </c>
      <c r="B1949" s="6" t="s">
        <v>1228</v>
      </c>
      <c r="C1949" s="6" t="s">
        <v>1229</v>
      </c>
      <c r="D1949" s="20">
        <v>1</v>
      </c>
      <c r="E1949" s="38">
        <v>46</v>
      </c>
      <c r="F1949" s="6" t="s">
        <v>2092</v>
      </c>
      <c r="G1949" s="6" t="s">
        <v>1447</v>
      </c>
      <c r="H1949" s="6"/>
      <c r="I1949" s="6"/>
      <c r="J1949" s="6"/>
      <c r="K1949" s="6"/>
      <c r="L1949" s="6"/>
      <c r="M1949" s="6"/>
      <c r="N1949" s="6">
        <v>14</v>
      </c>
      <c r="O1949" s="39">
        <v>6.3E-3</v>
      </c>
      <c r="P1949" s="20" t="s">
        <v>1148</v>
      </c>
      <c r="Q1949" s="6"/>
    </row>
    <row r="1950" spans="1:17">
      <c r="A1950" s="5">
        <v>38583</v>
      </c>
      <c r="B1950" s="6" t="s">
        <v>1228</v>
      </c>
      <c r="C1950" s="6" t="s">
        <v>1229</v>
      </c>
      <c r="D1950" s="20">
        <v>1</v>
      </c>
      <c r="E1950" s="38">
        <v>46</v>
      </c>
      <c r="F1950" s="6" t="s">
        <v>2092</v>
      </c>
      <c r="G1950" s="6" t="s">
        <v>2199</v>
      </c>
      <c r="H1950" s="6"/>
      <c r="I1950" s="6"/>
      <c r="J1950" s="6"/>
      <c r="K1950" s="6"/>
      <c r="L1950" s="6"/>
      <c r="M1950" s="6"/>
      <c r="N1950" s="6">
        <v>6</v>
      </c>
      <c r="O1950" s="39">
        <v>1.37E-2</v>
      </c>
      <c r="P1950" s="20" t="s">
        <v>1148</v>
      </c>
      <c r="Q1950" s="6"/>
    </row>
    <row r="1951" spans="1:17">
      <c r="A1951" s="5">
        <v>38583</v>
      </c>
      <c r="B1951" s="6" t="s">
        <v>1228</v>
      </c>
      <c r="C1951" s="6" t="s">
        <v>1229</v>
      </c>
      <c r="D1951" s="20">
        <v>1</v>
      </c>
      <c r="E1951" s="38">
        <v>46</v>
      </c>
      <c r="F1951" s="6" t="s">
        <v>2092</v>
      </c>
      <c r="G1951" s="6" t="s">
        <v>2163</v>
      </c>
      <c r="H1951" s="6"/>
      <c r="I1951" s="6"/>
      <c r="J1951" s="6"/>
      <c r="K1951" s="6"/>
      <c r="L1951" s="6"/>
      <c r="M1951" s="6"/>
      <c r="N1951" s="6">
        <v>58</v>
      </c>
      <c r="O1951" s="39">
        <v>3.8999999999999998E-3</v>
      </c>
      <c r="P1951" s="20" t="s">
        <v>1148</v>
      </c>
      <c r="Q1951" s="6"/>
    </row>
    <row r="1952" spans="1:17">
      <c r="A1952" s="5">
        <v>38583</v>
      </c>
      <c r="B1952" s="6" t="s">
        <v>1228</v>
      </c>
      <c r="C1952" s="6" t="s">
        <v>1229</v>
      </c>
      <c r="D1952" s="20">
        <v>1</v>
      </c>
      <c r="E1952" s="38">
        <v>46</v>
      </c>
      <c r="F1952" s="6" t="s">
        <v>2092</v>
      </c>
      <c r="G1952" s="6" t="s">
        <v>2164</v>
      </c>
      <c r="H1952" s="6"/>
      <c r="I1952" s="6"/>
      <c r="J1952" s="6"/>
      <c r="K1952" s="6"/>
      <c r="L1952" s="6"/>
      <c r="M1952" s="6"/>
      <c r="N1952" s="6">
        <v>6</v>
      </c>
      <c r="O1952" s="39">
        <v>2.3E-3</v>
      </c>
      <c r="P1952" s="20" t="s">
        <v>1148</v>
      </c>
      <c r="Q1952" s="6"/>
    </row>
    <row r="1953" spans="1:17">
      <c r="A1953" s="5">
        <v>38583</v>
      </c>
      <c r="B1953" s="6" t="s">
        <v>1228</v>
      </c>
      <c r="C1953" s="6" t="s">
        <v>1229</v>
      </c>
      <c r="D1953" s="20">
        <v>1</v>
      </c>
      <c r="E1953" s="38">
        <v>46</v>
      </c>
      <c r="F1953" s="6" t="s">
        <v>2092</v>
      </c>
      <c r="G1953" s="6" t="s">
        <v>1516</v>
      </c>
      <c r="H1953" s="6"/>
      <c r="I1953" s="6"/>
      <c r="J1953" s="6"/>
      <c r="K1953" s="6"/>
      <c r="L1953" s="6"/>
      <c r="M1953" s="6"/>
      <c r="N1953" s="6">
        <v>2</v>
      </c>
      <c r="O1953" s="39">
        <v>4.4000000000000003E-3</v>
      </c>
      <c r="P1953" s="20" t="s">
        <v>1148</v>
      </c>
      <c r="Q1953" s="6"/>
    </row>
    <row r="1954" spans="1:17">
      <c r="A1954" s="5">
        <v>38583</v>
      </c>
      <c r="B1954" s="6" t="s">
        <v>1228</v>
      </c>
      <c r="C1954" s="6" t="s">
        <v>1229</v>
      </c>
      <c r="D1954" s="20">
        <v>1</v>
      </c>
      <c r="E1954" s="38">
        <v>46</v>
      </c>
      <c r="F1954" s="6" t="s">
        <v>2092</v>
      </c>
      <c r="G1954" s="6" t="s">
        <v>2165</v>
      </c>
      <c r="H1954" s="6"/>
      <c r="I1954" s="6"/>
      <c r="J1954" s="6"/>
      <c r="K1954" s="6"/>
      <c r="L1954" s="6"/>
      <c r="M1954" s="6"/>
      <c r="N1954" s="6">
        <v>11</v>
      </c>
      <c r="O1954" s="39">
        <v>1.5469999999999999</v>
      </c>
      <c r="P1954" s="20" t="s">
        <v>1148</v>
      </c>
      <c r="Q1954" s="6"/>
    </row>
    <row r="1955" spans="1:17">
      <c r="A1955" s="5">
        <v>38583</v>
      </c>
      <c r="B1955" s="6" t="s">
        <v>1228</v>
      </c>
      <c r="C1955" s="6" t="s">
        <v>1229</v>
      </c>
      <c r="D1955" s="20">
        <v>1</v>
      </c>
      <c r="E1955" s="38">
        <v>46</v>
      </c>
      <c r="F1955" s="6" t="s">
        <v>2092</v>
      </c>
      <c r="G1955" s="6" t="s">
        <v>1311</v>
      </c>
      <c r="H1955" s="6"/>
      <c r="I1955" s="6"/>
      <c r="J1955" s="6"/>
      <c r="K1955" s="6"/>
      <c r="L1955" s="6"/>
      <c r="M1955" s="6"/>
      <c r="N1955" s="6">
        <v>1</v>
      </c>
      <c r="O1955" s="39">
        <v>0.46650000000000003</v>
      </c>
      <c r="P1955" s="20" t="s">
        <v>1148</v>
      </c>
      <c r="Q1955" s="6"/>
    </row>
    <row r="1956" spans="1:17">
      <c r="A1956" s="5">
        <v>38583</v>
      </c>
      <c r="B1956" s="6" t="s">
        <v>1228</v>
      </c>
      <c r="C1956" s="6" t="s">
        <v>1229</v>
      </c>
      <c r="D1956" s="20">
        <v>1</v>
      </c>
      <c r="E1956" s="38">
        <v>46</v>
      </c>
      <c r="F1956" s="6" t="s">
        <v>2092</v>
      </c>
      <c r="G1956" s="6" t="s">
        <v>2216</v>
      </c>
      <c r="H1956" s="6"/>
      <c r="I1956" s="6"/>
      <c r="J1956" s="6"/>
      <c r="K1956" s="6"/>
      <c r="L1956" s="6"/>
      <c r="M1956" s="6"/>
      <c r="N1956" s="6">
        <v>7</v>
      </c>
      <c r="O1956" s="39">
        <v>5.4699999999999999E-2</v>
      </c>
      <c r="P1956" s="20" t="s">
        <v>1148</v>
      </c>
      <c r="Q1956" s="6"/>
    </row>
    <row r="1957" spans="1:17">
      <c r="A1957" s="5">
        <v>38583</v>
      </c>
      <c r="B1957" s="6" t="s">
        <v>1228</v>
      </c>
      <c r="C1957" s="6" t="s">
        <v>1229</v>
      </c>
      <c r="D1957" s="20">
        <v>1</v>
      </c>
      <c r="E1957" s="38">
        <v>46</v>
      </c>
      <c r="F1957" s="6" t="s">
        <v>2092</v>
      </c>
      <c r="G1957" s="6" t="s">
        <v>2107</v>
      </c>
      <c r="H1957" s="6"/>
      <c r="I1957" s="6"/>
      <c r="J1957" s="6"/>
      <c r="K1957" s="6"/>
      <c r="L1957" s="6"/>
      <c r="M1957" s="6"/>
      <c r="N1957" s="6">
        <v>35</v>
      </c>
      <c r="O1957" s="39">
        <v>8.3999999999999995E-3</v>
      </c>
      <c r="P1957" s="20" t="s">
        <v>1148</v>
      </c>
      <c r="Q1957" s="6"/>
    </row>
    <row r="1958" spans="1:17">
      <c r="A1958" s="5">
        <v>38583</v>
      </c>
      <c r="B1958" s="6" t="s">
        <v>1228</v>
      </c>
      <c r="C1958" s="6" t="s">
        <v>1229</v>
      </c>
      <c r="D1958" s="20">
        <v>1</v>
      </c>
      <c r="E1958" s="38">
        <v>46</v>
      </c>
      <c r="F1958" s="6" t="s">
        <v>2092</v>
      </c>
      <c r="G1958" s="6" t="s">
        <v>2221</v>
      </c>
      <c r="H1958" s="6"/>
      <c r="I1958" s="6"/>
      <c r="J1958" s="6"/>
      <c r="K1958" s="6"/>
      <c r="L1958" s="6"/>
      <c r="M1958" s="6"/>
      <c r="N1958" s="6">
        <v>3</v>
      </c>
      <c r="O1958" s="39">
        <v>0.1028</v>
      </c>
      <c r="P1958" s="20" t="s">
        <v>1148</v>
      </c>
      <c r="Q1958" s="6"/>
    </row>
    <row r="1959" spans="1:17">
      <c r="A1959" s="5">
        <v>38583</v>
      </c>
      <c r="B1959" s="6" t="s">
        <v>1228</v>
      </c>
      <c r="C1959" s="6" t="s">
        <v>1229</v>
      </c>
      <c r="D1959" s="20">
        <v>1</v>
      </c>
      <c r="E1959" s="38">
        <v>46</v>
      </c>
      <c r="F1959" s="6" t="s">
        <v>2092</v>
      </c>
      <c r="G1959" s="6" t="s">
        <v>2146</v>
      </c>
      <c r="H1959" s="6"/>
      <c r="I1959" s="6"/>
      <c r="J1959" s="6"/>
      <c r="K1959" s="6"/>
      <c r="L1959" s="6"/>
      <c r="M1959" s="6"/>
      <c r="N1959" s="6">
        <v>1</v>
      </c>
      <c r="O1959" s="39">
        <v>0.55710000000000004</v>
      </c>
      <c r="P1959" s="20" t="s">
        <v>1148</v>
      </c>
      <c r="Q1959" s="6"/>
    </row>
    <row r="1960" spans="1:17">
      <c r="A1960" s="5">
        <v>38583</v>
      </c>
      <c r="B1960" s="6" t="s">
        <v>1228</v>
      </c>
      <c r="C1960" s="6" t="s">
        <v>1229</v>
      </c>
      <c r="D1960" s="20">
        <v>1</v>
      </c>
      <c r="E1960" s="38">
        <v>46</v>
      </c>
      <c r="F1960" s="6" t="s">
        <v>2092</v>
      </c>
      <c r="G1960" s="6" t="s">
        <v>2137</v>
      </c>
      <c r="H1960" s="6"/>
      <c r="I1960" s="6"/>
      <c r="J1960" s="6"/>
      <c r="K1960" s="6"/>
      <c r="L1960" s="6"/>
      <c r="M1960" s="6"/>
      <c r="N1960" s="6">
        <v>1</v>
      </c>
      <c r="O1960" s="39">
        <v>0.158</v>
      </c>
      <c r="P1960" s="20" t="s">
        <v>1148</v>
      </c>
      <c r="Q1960" s="6"/>
    </row>
    <row r="1961" spans="1:17">
      <c r="A1961" s="5">
        <v>38583</v>
      </c>
      <c r="B1961" s="6" t="s">
        <v>1228</v>
      </c>
      <c r="C1961" s="6" t="s">
        <v>1229</v>
      </c>
      <c r="D1961" s="20">
        <v>1</v>
      </c>
      <c r="E1961" s="38">
        <v>46</v>
      </c>
      <c r="F1961" s="6" t="s">
        <v>2092</v>
      </c>
      <c r="G1961" s="6" t="s">
        <v>1099</v>
      </c>
      <c r="H1961" s="6"/>
      <c r="I1961" s="6"/>
      <c r="J1961" s="6"/>
      <c r="K1961" s="6"/>
      <c r="L1961" s="6"/>
      <c r="M1961" s="6"/>
      <c r="N1961" s="6" t="s">
        <v>887</v>
      </c>
      <c r="O1961" s="39">
        <v>6.0453000000000001</v>
      </c>
      <c r="P1961" s="20" t="s">
        <v>1148</v>
      </c>
      <c r="Q1961" s="6"/>
    </row>
    <row r="1962" spans="1:17">
      <c r="A1962" s="5">
        <v>38583</v>
      </c>
      <c r="B1962" s="6" t="s">
        <v>1228</v>
      </c>
      <c r="C1962" s="6" t="s">
        <v>1229</v>
      </c>
      <c r="D1962" s="20">
        <v>1</v>
      </c>
      <c r="E1962" s="38">
        <v>46</v>
      </c>
      <c r="F1962" s="6" t="s">
        <v>2092</v>
      </c>
      <c r="G1962" s="6" t="s">
        <v>2166</v>
      </c>
      <c r="H1962" s="6"/>
      <c r="I1962" s="6"/>
      <c r="J1962" s="6"/>
      <c r="K1962" s="6"/>
      <c r="L1962" s="6"/>
      <c r="M1962" s="6"/>
      <c r="N1962" s="6">
        <v>3</v>
      </c>
      <c r="O1962" s="39">
        <v>1.8E-3</v>
      </c>
      <c r="P1962" s="20" t="s">
        <v>1148</v>
      </c>
      <c r="Q1962" s="6"/>
    </row>
    <row r="1963" spans="1:17">
      <c r="A1963" s="5">
        <v>38583</v>
      </c>
      <c r="B1963" s="6" t="s">
        <v>1228</v>
      </c>
      <c r="C1963" s="6" t="s">
        <v>1229</v>
      </c>
      <c r="D1963" s="20">
        <v>1</v>
      </c>
      <c r="E1963" s="38">
        <v>46</v>
      </c>
      <c r="F1963" s="6" t="s">
        <v>2092</v>
      </c>
      <c r="G1963" s="6" t="s">
        <v>1432</v>
      </c>
      <c r="H1963" s="6"/>
      <c r="I1963" s="6"/>
      <c r="J1963" s="6"/>
      <c r="K1963" s="6"/>
      <c r="L1963" s="6"/>
      <c r="M1963" s="6"/>
      <c r="N1963" s="6">
        <v>18</v>
      </c>
      <c r="O1963" s="39">
        <v>7.9000000000000008E-3</v>
      </c>
      <c r="P1963" s="20" t="s">
        <v>1148</v>
      </c>
      <c r="Q1963" s="6"/>
    </row>
    <row r="1964" spans="1:17">
      <c r="A1964" s="5">
        <v>38583</v>
      </c>
      <c r="B1964" s="6" t="s">
        <v>1228</v>
      </c>
      <c r="C1964" s="6" t="s">
        <v>1229</v>
      </c>
      <c r="D1964" s="20">
        <v>1</v>
      </c>
      <c r="E1964" s="38">
        <v>46</v>
      </c>
      <c r="F1964" s="6" t="s">
        <v>2092</v>
      </c>
      <c r="G1964" s="6" t="s">
        <v>2167</v>
      </c>
      <c r="H1964" s="6"/>
      <c r="I1964" s="6"/>
      <c r="J1964" s="6"/>
      <c r="K1964" s="6"/>
      <c r="L1964" s="6"/>
      <c r="M1964" s="6"/>
      <c r="N1964" s="6" t="s">
        <v>887</v>
      </c>
      <c r="O1964" s="39">
        <v>0.22889999999999999</v>
      </c>
      <c r="P1964" s="20" t="s">
        <v>1148</v>
      </c>
      <c r="Q1964" s="6"/>
    </row>
    <row r="1965" spans="1:17">
      <c r="A1965" s="5">
        <v>38583</v>
      </c>
      <c r="B1965" s="6" t="s">
        <v>1228</v>
      </c>
      <c r="C1965" s="6" t="s">
        <v>1229</v>
      </c>
      <c r="D1965" s="20">
        <v>1</v>
      </c>
      <c r="E1965" s="38">
        <v>46</v>
      </c>
      <c r="F1965" s="6" t="s">
        <v>2092</v>
      </c>
      <c r="G1965" s="6" t="s">
        <v>1008</v>
      </c>
      <c r="H1965" s="6"/>
      <c r="I1965" s="6"/>
      <c r="J1965" s="6"/>
      <c r="K1965" s="6"/>
      <c r="L1965" s="6"/>
      <c r="M1965" s="6"/>
      <c r="N1965" s="6">
        <v>2</v>
      </c>
      <c r="O1965" s="39">
        <v>9.0499999999999997E-2</v>
      </c>
      <c r="P1965" s="20" t="s">
        <v>1148</v>
      </c>
      <c r="Q1965" s="6"/>
    </row>
    <row r="1966" spans="1:17">
      <c r="A1966" s="5">
        <v>38583</v>
      </c>
      <c r="B1966" s="6" t="s">
        <v>1228</v>
      </c>
      <c r="C1966" s="6" t="s">
        <v>1229</v>
      </c>
      <c r="D1966" s="20">
        <v>1</v>
      </c>
      <c r="E1966" s="38">
        <v>46</v>
      </c>
      <c r="F1966" s="6" t="s">
        <v>2092</v>
      </c>
      <c r="G1966" s="6" t="s">
        <v>2168</v>
      </c>
      <c r="H1966" s="6"/>
      <c r="I1966" s="6"/>
      <c r="J1966" s="6"/>
      <c r="K1966" s="6"/>
      <c r="L1966" s="6"/>
      <c r="M1966" s="6"/>
      <c r="N1966" s="6">
        <v>2</v>
      </c>
      <c r="O1966" s="39">
        <v>9.2999999999999992E-3</v>
      </c>
      <c r="P1966" s="20" t="s">
        <v>1148</v>
      </c>
      <c r="Q1966" s="6"/>
    </row>
    <row r="1967" spans="1:17">
      <c r="A1967" s="5">
        <v>38583</v>
      </c>
      <c r="B1967" s="6" t="s">
        <v>1228</v>
      </c>
      <c r="C1967" s="6" t="s">
        <v>1229</v>
      </c>
      <c r="D1967" s="20">
        <v>3</v>
      </c>
      <c r="E1967" s="38">
        <v>48</v>
      </c>
      <c r="F1967" s="6" t="s">
        <v>1240</v>
      </c>
      <c r="G1967" s="6" t="s">
        <v>2221</v>
      </c>
      <c r="H1967" s="6"/>
      <c r="I1967" s="6"/>
      <c r="J1967" s="6"/>
      <c r="K1967" s="6"/>
      <c r="L1967" s="6"/>
      <c r="M1967" s="6"/>
      <c r="N1967" s="6">
        <v>4</v>
      </c>
      <c r="O1967" s="39">
        <v>0.18940000000000001</v>
      </c>
      <c r="P1967" s="20" t="s">
        <v>1148</v>
      </c>
      <c r="Q1967" s="6"/>
    </row>
    <row r="1968" spans="1:17">
      <c r="A1968" s="5">
        <v>38583</v>
      </c>
      <c r="B1968" s="6" t="s">
        <v>1228</v>
      </c>
      <c r="C1968" s="6" t="s">
        <v>1229</v>
      </c>
      <c r="D1968" s="20">
        <v>3</v>
      </c>
      <c r="E1968" s="38">
        <v>48</v>
      </c>
      <c r="F1968" s="6" t="s">
        <v>1240</v>
      </c>
      <c r="G1968" s="6" t="s">
        <v>1087</v>
      </c>
      <c r="H1968" s="6"/>
      <c r="I1968" s="6"/>
      <c r="J1968" s="6"/>
      <c r="K1968" s="6"/>
      <c r="L1968" s="6"/>
      <c r="M1968" s="6"/>
      <c r="N1968" s="6">
        <v>1</v>
      </c>
      <c r="O1968" s="39">
        <v>0.59199999999999997</v>
      </c>
      <c r="P1968" s="20" t="s">
        <v>1148</v>
      </c>
      <c r="Q1968" s="6"/>
    </row>
    <row r="1969" spans="1:17">
      <c r="A1969" s="5">
        <v>38583</v>
      </c>
      <c r="B1969" s="6" t="s">
        <v>1228</v>
      </c>
      <c r="C1969" s="6" t="s">
        <v>1229</v>
      </c>
      <c r="D1969" s="20">
        <v>3</v>
      </c>
      <c r="E1969" s="38">
        <v>48</v>
      </c>
      <c r="F1969" s="6" t="s">
        <v>1240</v>
      </c>
      <c r="G1969" s="6" t="s">
        <v>2167</v>
      </c>
      <c r="H1969" s="6"/>
      <c r="I1969" s="6"/>
      <c r="J1969" s="6"/>
      <c r="K1969" s="6"/>
      <c r="L1969" s="6"/>
      <c r="M1969" s="6"/>
      <c r="N1969" s="6" t="s">
        <v>887</v>
      </c>
      <c r="O1969" s="39">
        <v>0.24030000000000001</v>
      </c>
      <c r="P1969" s="20" t="s">
        <v>1148</v>
      </c>
      <c r="Q1969" s="6"/>
    </row>
    <row r="1970" spans="1:17">
      <c r="A1970" s="5">
        <v>38583</v>
      </c>
      <c r="B1970" s="6" t="s">
        <v>1228</v>
      </c>
      <c r="C1970" s="6" t="s">
        <v>1229</v>
      </c>
      <c r="D1970" s="20">
        <v>3</v>
      </c>
      <c r="E1970" s="38">
        <v>48</v>
      </c>
      <c r="F1970" s="6" t="s">
        <v>1240</v>
      </c>
      <c r="G1970" s="6" t="s">
        <v>2100</v>
      </c>
      <c r="H1970" s="6"/>
      <c r="I1970" s="6"/>
      <c r="J1970" s="6"/>
      <c r="K1970" s="6"/>
      <c r="L1970" s="6"/>
      <c r="M1970" s="6"/>
      <c r="N1970" s="6">
        <v>39</v>
      </c>
      <c r="O1970" s="39">
        <v>1.9800000000000002E-2</v>
      </c>
      <c r="P1970" s="20" t="s">
        <v>1148</v>
      </c>
      <c r="Q1970" s="6"/>
    </row>
    <row r="1971" spans="1:17">
      <c r="A1971" s="5">
        <v>38583</v>
      </c>
      <c r="B1971" s="6" t="s">
        <v>1228</v>
      </c>
      <c r="C1971" s="6" t="s">
        <v>1229</v>
      </c>
      <c r="D1971" s="20">
        <v>3</v>
      </c>
      <c r="E1971" s="38">
        <v>48</v>
      </c>
      <c r="F1971" s="6" t="s">
        <v>1240</v>
      </c>
      <c r="G1971" s="6" t="s">
        <v>2096</v>
      </c>
      <c r="H1971" s="6"/>
      <c r="I1971" s="6"/>
      <c r="J1971" s="6"/>
      <c r="K1971" s="6"/>
      <c r="L1971" s="6"/>
      <c r="M1971" s="6"/>
      <c r="N1971" s="6">
        <v>25</v>
      </c>
      <c r="O1971" s="39">
        <v>2.4299999999999999E-2</v>
      </c>
      <c r="P1971" s="20" t="s">
        <v>1148</v>
      </c>
      <c r="Q1971" s="6"/>
    </row>
    <row r="1972" spans="1:17">
      <c r="A1972" s="5">
        <v>38583</v>
      </c>
      <c r="B1972" s="6" t="s">
        <v>1228</v>
      </c>
      <c r="C1972" s="6" t="s">
        <v>1229</v>
      </c>
      <c r="D1972" s="20">
        <v>3</v>
      </c>
      <c r="E1972" s="38">
        <v>48</v>
      </c>
      <c r="F1972" s="6" t="s">
        <v>1240</v>
      </c>
      <c r="G1972" s="6" t="s">
        <v>2156</v>
      </c>
      <c r="H1972" s="6"/>
      <c r="I1972" s="6"/>
      <c r="J1972" s="6"/>
      <c r="K1972" s="6"/>
      <c r="L1972" s="6"/>
      <c r="M1972" s="6"/>
      <c r="N1972" s="6" t="s">
        <v>887</v>
      </c>
      <c r="O1972" s="39">
        <v>0.1862</v>
      </c>
      <c r="P1972" s="20" t="s">
        <v>1148</v>
      </c>
      <c r="Q1972" s="6"/>
    </row>
    <row r="1973" spans="1:17">
      <c r="A1973" s="5">
        <v>38583</v>
      </c>
      <c r="B1973" s="6" t="s">
        <v>1228</v>
      </c>
      <c r="C1973" s="6" t="s">
        <v>1229</v>
      </c>
      <c r="D1973" s="20">
        <v>3</v>
      </c>
      <c r="E1973" s="38">
        <v>48</v>
      </c>
      <c r="F1973" s="6" t="s">
        <v>1240</v>
      </c>
      <c r="G1973" s="6" t="s">
        <v>2097</v>
      </c>
      <c r="H1973" s="6"/>
      <c r="I1973" s="6"/>
      <c r="J1973" s="6"/>
      <c r="K1973" s="6"/>
      <c r="L1973" s="6"/>
      <c r="M1973" s="6"/>
      <c r="N1973" s="6">
        <v>4</v>
      </c>
      <c r="O1973" s="39">
        <v>1.2699999999999999E-2</v>
      </c>
      <c r="P1973" s="20" t="s">
        <v>1148</v>
      </c>
      <c r="Q1973" s="6"/>
    </row>
    <row r="1974" spans="1:17">
      <c r="A1974" s="5">
        <v>38583</v>
      </c>
      <c r="B1974" s="6" t="s">
        <v>1228</v>
      </c>
      <c r="C1974" s="6" t="s">
        <v>1229</v>
      </c>
      <c r="D1974" s="20">
        <v>3</v>
      </c>
      <c r="E1974" s="38">
        <v>48</v>
      </c>
      <c r="F1974" s="6" t="s">
        <v>1240</v>
      </c>
      <c r="G1974" s="6" t="s">
        <v>2163</v>
      </c>
      <c r="H1974" s="6"/>
      <c r="I1974" s="6"/>
      <c r="J1974" s="6"/>
      <c r="K1974" s="6"/>
      <c r="L1974" s="6"/>
      <c r="M1974" s="6"/>
      <c r="N1974" s="6">
        <v>22</v>
      </c>
      <c r="O1974" s="39">
        <v>5.1999999999999998E-3</v>
      </c>
      <c r="P1974" s="20" t="s">
        <v>1148</v>
      </c>
      <c r="Q1974" s="6"/>
    </row>
    <row r="1975" spans="1:17">
      <c r="A1975" s="5">
        <v>38583</v>
      </c>
      <c r="B1975" s="6" t="s">
        <v>1228</v>
      </c>
      <c r="C1975" s="6" t="s">
        <v>1229</v>
      </c>
      <c r="D1975" s="20">
        <v>3</v>
      </c>
      <c r="E1975" s="38">
        <v>48</v>
      </c>
      <c r="F1975" s="6" t="s">
        <v>1240</v>
      </c>
      <c r="G1975" s="6" t="s">
        <v>2107</v>
      </c>
      <c r="H1975" s="6"/>
      <c r="I1975" s="6"/>
      <c r="J1975" s="6"/>
      <c r="K1975" s="6"/>
      <c r="L1975" s="6"/>
      <c r="M1975" s="6"/>
      <c r="N1975" s="6">
        <v>15</v>
      </c>
      <c r="O1975" s="39">
        <v>2.69E-2</v>
      </c>
      <c r="P1975" s="20" t="s">
        <v>1148</v>
      </c>
      <c r="Q1975" s="6"/>
    </row>
    <row r="1976" spans="1:17">
      <c r="A1976" s="5">
        <v>38583</v>
      </c>
      <c r="B1976" s="6" t="s">
        <v>1228</v>
      </c>
      <c r="C1976" s="6" t="s">
        <v>1229</v>
      </c>
      <c r="D1976" s="20">
        <v>3</v>
      </c>
      <c r="E1976" s="38">
        <v>48</v>
      </c>
      <c r="F1976" s="6" t="s">
        <v>1240</v>
      </c>
      <c r="G1976" s="6" t="s">
        <v>2158</v>
      </c>
      <c r="H1976" s="6"/>
      <c r="I1976" s="6"/>
      <c r="J1976" s="6"/>
      <c r="K1976" s="6"/>
      <c r="L1976" s="6"/>
      <c r="M1976" s="6"/>
      <c r="N1976" s="6">
        <v>3</v>
      </c>
      <c r="O1976" s="39">
        <v>0</v>
      </c>
      <c r="P1976" s="20" t="s">
        <v>1148</v>
      </c>
      <c r="Q1976" s="6"/>
    </row>
    <row r="1977" spans="1:17">
      <c r="A1977" s="5">
        <v>38583</v>
      </c>
      <c r="B1977" s="6" t="s">
        <v>1228</v>
      </c>
      <c r="C1977" s="6" t="s">
        <v>1229</v>
      </c>
      <c r="D1977" s="20">
        <v>3</v>
      </c>
      <c r="E1977" s="38">
        <v>48</v>
      </c>
      <c r="F1977" s="6" t="s">
        <v>1240</v>
      </c>
      <c r="G1977" s="6" t="s">
        <v>1165</v>
      </c>
      <c r="H1977" s="6"/>
      <c r="I1977" s="6"/>
      <c r="J1977" s="6"/>
      <c r="K1977" s="6"/>
      <c r="L1977" s="6"/>
      <c r="M1977" s="6"/>
      <c r="N1977" s="6">
        <v>77</v>
      </c>
      <c r="O1977" s="39">
        <v>9.7699999999999995E-2</v>
      </c>
      <c r="P1977" s="20" t="s">
        <v>1148</v>
      </c>
      <c r="Q1977" s="6"/>
    </row>
    <row r="1978" spans="1:17">
      <c r="A1978" s="5">
        <v>38583</v>
      </c>
      <c r="B1978" s="6" t="s">
        <v>1228</v>
      </c>
      <c r="C1978" s="6" t="s">
        <v>1229</v>
      </c>
      <c r="D1978" s="20">
        <v>3</v>
      </c>
      <c r="E1978" s="38">
        <v>48</v>
      </c>
      <c r="F1978" s="6" t="s">
        <v>1240</v>
      </c>
      <c r="G1978" s="6" t="s">
        <v>1516</v>
      </c>
      <c r="H1978" s="6"/>
      <c r="I1978" s="6"/>
      <c r="J1978" s="6"/>
      <c r="K1978" s="6"/>
      <c r="L1978" s="6"/>
      <c r="M1978" s="6"/>
      <c r="N1978" s="6">
        <v>1</v>
      </c>
      <c r="O1978" s="39">
        <v>5.5999999999999999E-3</v>
      </c>
      <c r="P1978" s="20" t="s">
        <v>1148</v>
      </c>
      <c r="Q1978" s="6"/>
    </row>
    <row r="1979" spans="1:17">
      <c r="A1979" s="5">
        <v>38583</v>
      </c>
      <c r="B1979" s="6" t="s">
        <v>1228</v>
      </c>
      <c r="C1979" s="6" t="s">
        <v>1229</v>
      </c>
      <c r="D1979" s="20">
        <v>3</v>
      </c>
      <c r="E1979" s="38">
        <v>48</v>
      </c>
      <c r="F1979" s="6" t="s">
        <v>1240</v>
      </c>
      <c r="G1979" s="6" t="s">
        <v>2157</v>
      </c>
      <c r="H1979" s="6"/>
      <c r="I1979" s="6"/>
      <c r="J1979" s="6"/>
      <c r="K1979" s="6"/>
      <c r="L1979" s="6"/>
      <c r="M1979" s="6"/>
      <c r="N1979" s="6">
        <v>9</v>
      </c>
      <c r="O1979" s="39">
        <v>3.1699999999999999E-2</v>
      </c>
      <c r="P1979" s="20" t="s">
        <v>1148</v>
      </c>
      <c r="Q1979" s="6"/>
    </row>
    <row r="1980" spans="1:17">
      <c r="A1980" s="5">
        <v>38583</v>
      </c>
      <c r="B1980" s="6" t="s">
        <v>1228</v>
      </c>
      <c r="C1980" s="6" t="s">
        <v>1229</v>
      </c>
      <c r="D1980" s="20">
        <v>3</v>
      </c>
      <c r="E1980" s="38">
        <v>48</v>
      </c>
      <c r="F1980" s="6" t="s">
        <v>1240</v>
      </c>
      <c r="G1980" s="6" t="s">
        <v>2115</v>
      </c>
      <c r="H1980" s="6"/>
      <c r="I1980" s="6"/>
      <c r="J1980" s="6"/>
      <c r="K1980" s="6"/>
      <c r="L1980" s="6"/>
      <c r="M1980" s="6"/>
      <c r="N1980" s="6">
        <v>4</v>
      </c>
      <c r="O1980" s="39">
        <v>0.30230000000000001</v>
      </c>
      <c r="P1980" s="20" t="s">
        <v>1148</v>
      </c>
      <c r="Q1980" s="6"/>
    </row>
    <row r="1981" spans="1:17">
      <c r="A1981" s="5">
        <v>38583</v>
      </c>
      <c r="B1981" s="6" t="s">
        <v>1228</v>
      </c>
      <c r="C1981" s="6" t="s">
        <v>1229</v>
      </c>
      <c r="D1981" s="20">
        <v>3</v>
      </c>
      <c r="E1981" s="38">
        <v>48</v>
      </c>
      <c r="F1981" s="6" t="s">
        <v>1240</v>
      </c>
      <c r="G1981" s="6" t="s">
        <v>2165</v>
      </c>
      <c r="H1981" s="6"/>
      <c r="I1981" s="6"/>
      <c r="J1981" s="6"/>
      <c r="K1981" s="6"/>
      <c r="L1981" s="6"/>
      <c r="M1981" s="6"/>
      <c r="N1981" s="6">
        <v>4</v>
      </c>
      <c r="O1981" s="39">
        <v>7.5800000000000006E-2</v>
      </c>
      <c r="P1981" s="20" t="s">
        <v>1148</v>
      </c>
      <c r="Q1981" s="6"/>
    </row>
    <row r="1982" spans="1:17">
      <c r="A1982" s="5">
        <v>38583</v>
      </c>
      <c r="B1982" s="6" t="s">
        <v>1228</v>
      </c>
      <c r="C1982" s="6" t="s">
        <v>1229</v>
      </c>
      <c r="D1982" s="20">
        <v>3</v>
      </c>
      <c r="E1982" s="38">
        <v>48</v>
      </c>
      <c r="F1982" s="6" t="s">
        <v>1240</v>
      </c>
      <c r="G1982" s="6" t="s">
        <v>1960</v>
      </c>
      <c r="H1982" s="6"/>
      <c r="I1982" s="6"/>
      <c r="J1982" s="6"/>
      <c r="K1982" s="6"/>
      <c r="L1982" s="6"/>
      <c r="M1982" s="6"/>
      <c r="N1982" s="6">
        <v>1</v>
      </c>
      <c r="O1982" s="39">
        <v>1.18E-2</v>
      </c>
      <c r="P1982" s="20" t="s">
        <v>1148</v>
      </c>
      <c r="Q1982" s="6"/>
    </row>
    <row r="1983" spans="1:17">
      <c r="A1983" s="5">
        <v>38583</v>
      </c>
      <c r="B1983" s="6" t="s">
        <v>1228</v>
      </c>
      <c r="C1983" s="6" t="s">
        <v>1229</v>
      </c>
      <c r="D1983" s="20">
        <v>3</v>
      </c>
      <c r="E1983" s="38">
        <v>48</v>
      </c>
      <c r="F1983" s="6" t="s">
        <v>1240</v>
      </c>
      <c r="G1983" s="6" t="s">
        <v>2103</v>
      </c>
      <c r="H1983" s="6"/>
      <c r="I1983" s="6"/>
      <c r="J1983" s="6"/>
      <c r="K1983" s="6"/>
      <c r="L1983" s="6"/>
      <c r="M1983" s="6"/>
      <c r="N1983" s="6">
        <v>3</v>
      </c>
      <c r="O1983" s="39">
        <v>4.0500000000000001E-2</v>
      </c>
      <c r="P1983" s="20" t="s">
        <v>1148</v>
      </c>
      <c r="Q1983" s="6"/>
    </row>
    <row r="1984" spans="1:17">
      <c r="A1984" s="5">
        <v>38583</v>
      </c>
      <c r="B1984" s="6" t="s">
        <v>1228</v>
      </c>
      <c r="C1984" s="6" t="s">
        <v>1229</v>
      </c>
      <c r="D1984" s="20">
        <v>3</v>
      </c>
      <c r="E1984" s="38">
        <v>48</v>
      </c>
      <c r="F1984" s="6" t="s">
        <v>1240</v>
      </c>
      <c r="G1984" s="6" t="s">
        <v>2105</v>
      </c>
      <c r="H1984" s="6"/>
      <c r="I1984" s="6"/>
      <c r="J1984" s="6"/>
      <c r="K1984" s="6"/>
      <c r="L1984" s="6"/>
      <c r="M1984" s="6"/>
      <c r="N1984" s="6">
        <v>2</v>
      </c>
      <c r="O1984" s="39">
        <v>1.89E-2</v>
      </c>
      <c r="P1984" s="20" t="s">
        <v>1148</v>
      </c>
      <c r="Q1984" s="6"/>
    </row>
    <row r="1985" spans="1:17">
      <c r="A1985" s="5">
        <v>38583</v>
      </c>
      <c r="B1985" s="6" t="s">
        <v>1228</v>
      </c>
      <c r="C1985" s="6" t="s">
        <v>1229</v>
      </c>
      <c r="D1985" s="20">
        <v>3</v>
      </c>
      <c r="E1985" s="38">
        <v>48</v>
      </c>
      <c r="F1985" s="6" t="s">
        <v>1240</v>
      </c>
      <c r="G1985" s="6" t="s">
        <v>2102</v>
      </c>
      <c r="H1985" s="6"/>
      <c r="I1985" s="6"/>
      <c r="J1985" s="6"/>
      <c r="K1985" s="6"/>
      <c r="L1985" s="6"/>
      <c r="M1985" s="6"/>
      <c r="N1985" s="6">
        <v>1</v>
      </c>
      <c r="O1985" s="39">
        <v>5.1999999999999998E-3</v>
      </c>
      <c r="P1985" s="20" t="s">
        <v>1148</v>
      </c>
      <c r="Q1985" s="6"/>
    </row>
    <row r="1986" spans="1:17">
      <c r="A1986" s="5">
        <v>38583</v>
      </c>
      <c r="B1986" s="6" t="s">
        <v>1228</v>
      </c>
      <c r="C1986" s="6" t="s">
        <v>1229</v>
      </c>
      <c r="D1986" s="20">
        <v>3</v>
      </c>
      <c r="E1986" s="38">
        <v>48</v>
      </c>
      <c r="F1986" s="6" t="s">
        <v>1240</v>
      </c>
      <c r="G1986" s="6" t="s">
        <v>1503</v>
      </c>
      <c r="H1986" s="6"/>
      <c r="I1986" s="6"/>
      <c r="J1986" s="6"/>
      <c r="K1986" s="6"/>
      <c r="L1986" s="6"/>
      <c r="M1986" s="6"/>
      <c r="N1986" s="6">
        <v>1</v>
      </c>
      <c r="O1986" s="39">
        <v>1.55E-2</v>
      </c>
      <c r="P1986" s="20" t="s">
        <v>1148</v>
      </c>
      <c r="Q1986" s="6"/>
    </row>
    <row r="1987" spans="1:17">
      <c r="A1987" s="5">
        <v>38583</v>
      </c>
      <c r="B1987" s="6" t="s">
        <v>1228</v>
      </c>
      <c r="C1987" s="6" t="s">
        <v>1229</v>
      </c>
      <c r="D1987" s="20">
        <v>3</v>
      </c>
      <c r="E1987" s="38">
        <v>48</v>
      </c>
      <c r="F1987" s="6" t="s">
        <v>1240</v>
      </c>
      <c r="G1987" s="6" t="s">
        <v>1079</v>
      </c>
      <c r="H1987" s="6"/>
      <c r="I1987" s="6"/>
      <c r="J1987" s="6"/>
      <c r="K1987" s="6"/>
      <c r="L1987" s="6"/>
      <c r="M1987" s="6"/>
      <c r="N1987" s="6">
        <v>2</v>
      </c>
      <c r="O1987" s="39">
        <v>3.3500000000000002E-2</v>
      </c>
      <c r="P1987" s="20" t="s">
        <v>1148</v>
      </c>
      <c r="Q1987" s="6"/>
    </row>
    <row r="1988" spans="1:17">
      <c r="A1988" s="5">
        <v>38583</v>
      </c>
      <c r="B1988" s="6" t="s">
        <v>1228</v>
      </c>
      <c r="C1988" s="6" t="s">
        <v>1229</v>
      </c>
      <c r="D1988" s="20">
        <v>3</v>
      </c>
      <c r="E1988" s="38">
        <v>48</v>
      </c>
      <c r="F1988" s="6" t="s">
        <v>1240</v>
      </c>
      <c r="G1988" s="6" t="s">
        <v>873</v>
      </c>
      <c r="H1988" s="6"/>
      <c r="I1988" s="6"/>
      <c r="J1988" s="6"/>
      <c r="K1988" s="6"/>
      <c r="L1988" s="6"/>
      <c r="M1988" s="6"/>
      <c r="N1988" s="6">
        <v>2</v>
      </c>
      <c r="O1988" s="39">
        <v>8.0000000000000002E-3</v>
      </c>
      <c r="P1988" s="20" t="s">
        <v>1148</v>
      </c>
      <c r="Q1988" s="6"/>
    </row>
    <row r="1989" spans="1:17">
      <c r="A1989" s="5">
        <v>38583</v>
      </c>
      <c r="B1989" s="6" t="s">
        <v>1228</v>
      </c>
      <c r="C1989" s="6" t="s">
        <v>1229</v>
      </c>
      <c r="D1989" s="20">
        <v>3</v>
      </c>
      <c r="E1989" s="38">
        <v>48</v>
      </c>
      <c r="F1989" s="6" t="s">
        <v>1240</v>
      </c>
      <c r="G1989" s="6" t="s">
        <v>1131</v>
      </c>
      <c r="H1989" s="6"/>
      <c r="I1989" s="6"/>
      <c r="J1989" s="6"/>
      <c r="K1989" s="6"/>
      <c r="L1989" s="6"/>
      <c r="M1989" s="6"/>
      <c r="N1989" s="6">
        <v>1</v>
      </c>
      <c r="O1989" s="39">
        <v>0</v>
      </c>
      <c r="P1989" s="20" t="s">
        <v>1148</v>
      </c>
      <c r="Q1989" s="6"/>
    </row>
    <row r="1990" spans="1:17">
      <c r="A1990" s="5">
        <v>38583</v>
      </c>
      <c r="B1990" s="6" t="s">
        <v>1228</v>
      </c>
      <c r="C1990" s="6" t="s">
        <v>1229</v>
      </c>
      <c r="D1990" s="20">
        <v>3</v>
      </c>
      <c r="E1990" s="38">
        <v>48</v>
      </c>
      <c r="F1990" s="6" t="s">
        <v>1240</v>
      </c>
      <c r="G1990" s="6" t="s">
        <v>2216</v>
      </c>
      <c r="H1990" s="6"/>
      <c r="I1990" s="6"/>
      <c r="J1990" s="6"/>
      <c r="K1990" s="6"/>
      <c r="L1990" s="6"/>
      <c r="M1990" s="6"/>
      <c r="N1990" s="6">
        <v>1</v>
      </c>
      <c r="O1990" s="39">
        <v>8.5000000000000006E-3</v>
      </c>
      <c r="P1990" s="20" t="s">
        <v>1148</v>
      </c>
      <c r="Q1990" s="6"/>
    </row>
    <row r="1991" spans="1:17">
      <c r="A1991" s="5">
        <v>38583</v>
      </c>
      <c r="B1991" s="6" t="s">
        <v>1228</v>
      </c>
      <c r="C1991" s="6" t="s">
        <v>1229</v>
      </c>
      <c r="D1991" s="20">
        <v>3</v>
      </c>
      <c r="E1991" s="38">
        <v>48</v>
      </c>
      <c r="F1991" s="6" t="s">
        <v>1240</v>
      </c>
      <c r="G1991" s="6" t="s">
        <v>2226</v>
      </c>
      <c r="H1991" s="6"/>
      <c r="I1991" s="6"/>
      <c r="J1991" s="6"/>
      <c r="K1991" s="6"/>
      <c r="L1991" s="6"/>
      <c r="M1991" s="6"/>
      <c r="N1991" s="6">
        <v>1</v>
      </c>
      <c r="O1991" s="39">
        <v>2.5999999999999999E-3</v>
      </c>
      <c r="P1991" s="20" t="s">
        <v>1148</v>
      </c>
      <c r="Q1991" s="6"/>
    </row>
    <row r="1992" spans="1:17">
      <c r="A1992" s="5">
        <v>38583</v>
      </c>
      <c r="B1992" s="6" t="s">
        <v>1228</v>
      </c>
      <c r="C1992" s="6" t="s">
        <v>1229</v>
      </c>
      <c r="D1992" s="20">
        <v>3</v>
      </c>
      <c r="E1992" s="38">
        <v>48</v>
      </c>
      <c r="F1992" s="6" t="s">
        <v>1240</v>
      </c>
      <c r="G1992" s="6" t="s">
        <v>2128</v>
      </c>
      <c r="H1992" s="6"/>
      <c r="I1992" s="6"/>
      <c r="J1992" s="6"/>
      <c r="K1992" s="6"/>
      <c r="L1992" s="6"/>
      <c r="M1992" s="6"/>
      <c r="N1992" s="6">
        <v>1</v>
      </c>
      <c r="O1992" s="39">
        <v>4.1000000000000003E-3</v>
      </c>
      <c r="P1992" s="20" t="s">
        <v>1148</v>
      </c>
      <c r="Q1992" s="6"/>
    </row>
    <row r="1993" spans="1:17">
      <c r="A1993" s="5">
        <v>38583</v>
      </c>
      <c r="B1993" s="6" t="s">
        <v>1228</v>
      </c>
      <c r="C1993" s="6" t="s">
        <v>1229</v>
      </c>
      <c r="D1993" s="20">
        <v>3</v>
      </c>
      <c r="E1993" s="38">
        <v>48</v>
      </c>
      <c r="F1993" s="6" t="s">
        <v>1240</v>
      </c>
      <c r="G1993" s="6" t="s">
        <v>1311</v>
      </c>
      <c r="H1993" s="6"/>
      <c r="I1993" s="6"/>
      <c r="J1993" s="6"/>
      <c r="K1993" s="6"/>
      <c r="L1993" s="6"/>
      <c r="M1993" s="6"/>
      <c r="N1993" s="6">
        <v>1</v>
      </c>
      <c r="O1993" s="39">
        <v>3.8199999999999998E-2</v>
      </c>
      <c r="P1993" s="20" t="s">
        <v>1148</v>
      </c>
      <c r="Q1993" s="6"/>
    </row>
    <row r="1994" spans="1:17">
      <c r="A1994" s="5">
        <v>38583</v>
      </c>
      <c r="B1994" s="6" t="s">
        <v>1228</v>
      </c>
      <c r="C1994" s="6" t="s">
        <v>1229</v>
      </c>
      <c r="D1994" s="20">
        <v>3</v>
      </c>
      <c r="E1994" s="38">
        <v>48</v>
      </c>
      <c r="F1994" s="6" t="s">
        <v>1240</v>
      </c>
      <c r="G1994" s="6" t="s">
        <v>2093</v>
      </c>
      <c r="H1994" s="6"/>
      <c r="I1994" s="6"/>
      <c r="J1994" s="6"/>
      <c r="K1994" s="6"/>
      <c r="L1994" s="6"/>
      <c r="M1994" s="6"/>
      <c r="N1994" s="6">
        <v>1</v>
      </c>
      <c r="O1994" s="39">
        <v>7.0000000000000001E-3</v>
      </c>
      <c r="P1994" s="20" t="s">
        <v>1148</v>
      </c>
      <c r="Q1994" s="6"/>
    </row>
    <row r="1995" spans="1:17">
      <c r="A1995" s="5">
        <v>38583</v>
      </c>
      <c r="B1995" s="6" t="s">
        <v>1228</v>
      </c>
      <c r="C1995" s="6" t="s">
        <v>1229</v>
      </c>
      <c r="D1995" s="20">
        <v>3</v>
      </c>
      <c r="E1995" s="38">
        <v>48</v>
      </c>
      <c r="F1995" s="6" t="s">
        <v>1240</v>
      </c>
      <c r="G1995" s="6" t="s">
        <v>1022</v>
      </c>
      <c r="H1995" s="6"/>
      <c r="I1995" s="6"/>
      <c r="J1995" s="6"/>
      <c r="K1995" s="6"/>
      <c r="L1995" s="6"/>
      <c r="M1995" s="6"/>
      <c r="N1995" s="6">
        <v>3</v>
      </c>
      <c r="O1995" s="39">
        <v>0</v>
      </c>
      <c r="P1995" s="20" t="s">
        <v>1148</v>
      </c>
      <c r="Q1995" s="6"/>
    </row>
    <row r="1996" spans="1:17">
      <c r="A1996" s="5">
        <v>38583</v>
      </c>
      <c r="B1996" s="6" t="s">
        <v>1228</v>
      </c>
      <c r="C1996" s="6" t="s">
        <v>1229</v>
      </c>
      <c r="D1996" s="20">
        <v>3</v>
      </c>
      <c r="E1996" s="38">
        <v>48</v>
      </c>
      <c r="F1996" s="6" t="s">
        <v>1240</v>
      </c>
      <c r="G1996" s="6" t="s">
        <v>1432</v>
      </c>
      <c r="H1996" s="6"/>
      <c r="I1996" s="6"/>
      <c r="J1996" s="6"/>
      <c r="K1996" s="6"/>
      <c r="L1996" s="6"/>
      <c r="M1996" s="6"/>
      <c r="N1996" s="6">
        <v>3</v>
      </c>
      <c r="O1996" s="39">
        <v>0</v>
      </c>
      <c r="P1996" s="20" t="s">
        <v>1148</v>
      </c>
      <c r="Q1996" s="6"/>
    </row>
    <row r="1997" spans="1:17">
      <c r="A1997" s="5">
        <v>38583</v>
      </c>
      <c r="B1997" s="6" t="s">
        <v>1228</v>
      </c>
      <c r="C1997" s="6" t="s">
        <v>1229</v>
      </c>
      <c r="D1997" s="20">
        <v>3</v>
      </c>
      <c r="E1997" s="38">
        <v>48</v>
      </c>
      <c r="F1997" s="6" t="s">
        <v>1240</v>
      </c>
      <c r="G1997" s="6" t="s">
        <v>1015</v>
      </c>
      <c r="H1997" s="6"/>
      <c r="I1997" s="6"/>
      <c r="J1997" s="6"/>
      <c r="K1997" s="6"/>
      <c r="L1997" s="6"/>
      <c r="M1997" s="6"/>
      <c r="N1997" s="6" t="s">
        <v>887</v>
      </c>
      <c r="O1997" s="39">
        <v>13.296200000000001</v>
      </c>
      <c r="P1997" s="20" t="s">
        <v>1148</v>
      </c>
      <c r="Q1997" s="6"/>
    </row>
  </sheetData>
  <sortState ref="A3:XFD30">
    <sortCondition ref="E3:E30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388"/>
  <sheetViews>
    <sheetView workbookViewId="0">
      <selection activeCell="G150" sqref="G150"/>
    </sheetView>
  </sheetViews>
  <sheetFormatPr baseColWidth="10" defaultColWidth="11" defaultRowHeight="13"/>
  <cols>
    <col min="5" max="5" width="12.7109375" customWidth="1"/>
    <col min="9" max="9" width="22.7109375" customWidth="1"/>
  </cols>
  <sheetData>
    <row r="1" spans="1:12" s="15" customFormat="1">
      <c r="A1" s="30" t="s">
        <v>1756</v>
      </c>
      <c r="B1" s="30" t="s">
        <v>1757</v>
      </c>
      <c r="C1" s="30" t="s">
        <v>1758</v>
      </c>
      <c r="D1" s="30" t="s">
        <v>1575</v>
      </c>
      <c r="E1" s="30" t="s">
        <v>1576</v>
      </c>
      <c r="F1" s="31" t="s">
        <v>1577</v>
      </c>
      <c r="G1" s="31" t="s">
        <v>1578</v>
      </c>
      <c r="H1" s="31" t="s">
        <v>1579</v>
      </c>
      <c r="I1" s="31" t="s">
        <v>1717</v>
      </c>
      <c r="J1" s="31" t="s">
        <v>1580</v>
      </c>
      <c r="K1" s="31" t="s">
        <v>1581</v>
      </c>
      <c r="L1" s="31" t="s">
        <v>1582</v>
      </c>
    </row>
    <row r="2" spans="1:12">
      <c r="A2" s="8">
        <v>38535</v>
      </c>
      <c r="B2" s="6" t="s">
        <v>1583</v>
      </c>
      <c r="C2" s="6" t="s">
        <v>1584</v>
      </c>
      <c r="D2">
        <v>1</v>
      </c>
      <c r="E2" t="s">
        <v>1585</v>
      </c>
      <c r="F2" s="7" t="s">
        <v>1586</v>
      </c>
      <c r="H2" t="s">
        <v>1587</v>
      </c>
      <c r="J2">
        <v>0.1</v>
      </c>
    </row>
    <row r="3" spans="1:12">
      <c r="A3" s="8">
        <v>38535</v>
      </c>
      <c r="B3" s="6" t="s">
        <v>1583</v>
      </c>
      <c r="C3" s="6" t="s">
        <v>1584</v>
      </c>
      <c r="D3">
        <v>1</v>
      </c>
      <c r="E3" t="s">
        <v>1585</v>
      </c>
      <c r="F3" s="7" t="s">
        <v>1588</v>
      </c>
      <c r="H3" t="s">
        <v>1589</v>
      </c>
      <c r="J3">
        <v>0.87</v>
      </c>
    </row>
    <row r="4" spans="1:12">
      <c r="A4" s="8">
        <v>38535</v>
      </c>
      <c r="B4" s="6" t="s">
        <v>1583</v>
      </c>
      <c r="C4" s="6" t="s">
        <v>1584</v>
      </c>
      <c r="D4">
        <v>1</v>
      </c>
      <c r="E4" t="s">
        <v>1585</v>
      </c>
      <c r="F4" s="7" t="s">
        <v>1590</v>
      </c>
      <c r="H4" t="s">
        <v>1590</v>
      </c>
      <c r="J4">
        <v>5.39</v>
      </c>
    </row>
    <row r="5" spans="1:12">
      <c r="A5" s="8">
        <v>38535</v>
      </c>
      <c r="B5" s="6" t="s">
        <v>1583</v>
      </c>
      <c r="C5" s="6" t="s">
        <v>1584</v>
      </c>
      <c r="D5">
        <v>1</v>
      </c>
      <c r="E5" t="s">
        <v>1585</v>
      </c>
      <c r="F5" s="7" t="s">
        <v>1591</v>
      </c>
      <c r="H5" t="s">
        <v>1591</v>
      </c>
      <c r="J5">
        <v>22.41</v>
      </c>
    </row>
    <row r="6" spans="1:12">
      <c r="A6" s="8">
        <v>38535</v>
      </c>
      <c r="B6" s="6" t="s">
        <v>1583</v>
      </c>
      <c r="C6" s="6" t="s">
        <v>1584</v>
      </c>
      <c r="D6">
        <v>1</v>
      </c>
      <c r="E6" t="s">
        <v>1585</v>
      </c>
      <c r="F6" s="7" t="s">
        <v>1592</v>
      </c>
      <c r="H6" t="s">
        <v>1593</v>
      </c>
      <c r="J6">
        <v>2.2599999999999998</v>
      </c>
    </row>
    <row r="7" spans="1:12" s="18" customFormat="1">
      <c r="A7" s="17"/>
      <c r="C7" s="18" t="s">
        <v>1225</v>
      </c>
      <c r="E7" s="18" t="s">
        <v>888</v>
      </c>
      <c r="F7" s="24" t="s">
        <v>1714</v>
      </c>
      <c r="I7" s="18" t="s">
        <v>1748</v>
      </c>
      <c r="K7" s="18" t="s">
        <v>2091</v>
      </c>
    </row>
    <row r="8" spans="1:12">
      <c r="A8" s="21">
        <v>38537</v>
      </c>
      <c r="B8" s="22" t="s">
        <v>1583</v>
      </c>
      <c r="C8" s="22" t="s">
        <v>1584</v>
      </c>
      <c r="D8" s="22">
        <v>10</v>
      </c>
      <c r="E8" s="22" t="s">
        <v>1138</v>
      </c>
      <c r="F8" s="22" t="s">
        <v>1779</v>
      </c>
      <c r="G8" s="22"/>
      <c r="H8" s="22" t="s">
        <v>1779</v>
      </c>
      <c r="I8" s="22"/>
      <c r="J8" s="22">
        <v>2.4599999999999991</v>
      </c>
      <c r="K8" s="22"/>
      <c r="L8" s="22"/>
    </row>
    <row r="9" spans="1:12">
      <c r="A9" s="8">
        <v>38536</v>
      </c>
      <c r="B9" s="6" t="s">
        <v>1583</v>
      </c>
      <c r="C9" s="6" t="s">
        <v>1584</v>
      </c>
      <c r="D9">
        <v>10</v>
      </c>
      <c r="E9" t="s">
        <v>1808</v>
      </c>
      <c r="F9" s="7" t="s">
        <v>1586</v>
      </c>
      <c r="G9" t="s">
        <v>1809</v>
      </c>
      <c r="H9" t="s">
        <v>1587</v>
      </c>
      <c r="I9" s="12" t="s">
        <v>1720</v>
      </c>
      <c r="J9">
        <v>2.35</v>
      </c>
    </row>
    <row r="10" spans="1:12">
      <c r="A10" s="8">
        <v>38536</v>
      </c>
      <c r="B10" s="6" t="s">
        <v>1583</v>
      </c>
      <c r="C10" s="6" t="s">
        <v>1584</v>
      </c>
      <c r="D10">
        <v>10</v>
      </c>
      <c r="E10" t="s">
        <v>1808</v>
      </c>
      <c r="F10" s="7" t="s">
        <v>1810</v>
      </c>
      <c r="H10" t="s">
        <v>1593</v>
      </c>
      <c r="J10">
        <v>25.09</v>
      </c>
      <c r="L10" t="s">
        <v>1811</v>
      </c>
    </row>
    <row r="11" spans="1:12">
      <c r="A11" s="8">
        <v>38536</v>
      </c>
      <c r="B11" s="6" t="s">
        <v>1583</v>
      </c>
      <c r="C11" s="6" t="s">
        <v>1584</v>
      </c>
      <c r="D11">
        <v>10</v>
      </c>
      <c r="E11" t="s">
        <v>1808</v>
      </c>
      <c r="F11" s="7" t="s">
        <v>1798</v>
      </c>
      <c r="H11" t="s">
        <v>1799</v>
      </c>
      <c r="J11">
        <v>17.64</v>
      </c>
    </row>
    <row r="12" spans="1:12">
      <c r="A12" s="8">
        <v>38536</v>
      </c>
      <c r="B12" s="6" t="s">
        <v>1583</v>
      </c>
      <c r="C12" s="6" t="s">
        <v>1584</v>
      </c>
      <c r="D12">
        <v>10</v>
      </c>
      <c r="E12" t="s">
        <v>1808</v>
      </c>
      <c r="F12" s="7" t="s">
        <v>1590</v>
      </c>
      <c r="H12" t="s">
        <v>1590</v>
      </c>
      <c r="J12">
        <v>0.7</v>
      </c>
    </row>
    <row r="13" spans="1:12">
      <c r="A13" s="8">
        <v>38536</v>
      </c>
      <c r="B13" s="6" t="s">
        <v>1583</v>
      </c>
      <c r="C13" s="6" t="s">
        <v>1584</v>
      </c>
      <c r="D13">
        <v>10</v>
      </c>
      <c r="E13" t="s">
        <v>1808</v>
      </c>
      <c r="F13" s="7" t="s">
        <v>1591</v>
      </c>
      <c r="H13" t="s">
        <v>1591</v>
      </c>
      <c r="J13">
        <v>2.85</v>
      </c>
    </row>
    <row r="14" spans="1:12">
      <c r="A14" s="8">
        <v>38536</v>
      </c>
      <c r="B14" s="6" t="s">
        <v>1583</v>
      </c>
      <c r="C14" s="6" t="s">
        <v>1584</v>
      </c>
      <c r="D14">
        <v>10</v>
      </c>
      <c r="E14" t="s">
        <v>1808</v>
      </c>
      <c r="F14" s="7" t="s">
        <v>1598</v>
      </c>
      <c r="H14" t="s">
        <v>1589</v>
      </c>
      <c r="J14">
        <v>9.7899999999999991</v>
      </c>
    </row>
    <row r="15" spans="1:12" s="41" customFormat="1">
      <c r="A15" s="40">
        <v>38536</v>
      </c>
      <c r="B15" s="41" t="s">
        <v>1583</v>
      </c>
      <c r="C15" s="41" t="s">
        <v>1584</v>
      </c>
      <c r="D15" s="41">
        <v>10</v>
      </c>
      <c r="E15" s="41" t="s">
        <v>1808</v>
      </c>
      <c r="F15" s="42" t="s">
        <v>1801</v>
      </c>
      <c r="G15" s="41" t="s">
        <v>1812</v>
      </c>
      <c r="H15" s="41" t="s">
        <v>1589</v>
      </c>
      <c r="I15" s="43" t="s">
        <v>2169</v>
      </c>
      <c r="J15" s="41">
        <v>3.28</v>
      </c>
    </row>
    <row r="16" spans="1:12">
      <c r="A16" s="8">
        <v>38536</v>
      </c>
      <c r="B16" s="6" t="s">
        <v>1583</v>
      </c>
      <c r="C16" s="6" t="s">
        <v>1584</v>
      </c>
      <c r="D16">
        <v>11</v>
      </c>
      <c r="E16" t="s">
        <v>1813</v>
      </c>
      <c r="F16" s="7" t="s">
        <v>1598</v>
      </c>
      <c r="H16" t="s">
        <v>1589</v>
      </c>
      <c r="J16">
        <v>1.23</v>
      </c>
    </row>
    <row r="17" spans="1:12">
      <c r="A17" s="8">
        <v>38536</v>
      </c>
      <c r="B17" s="6" t="s">
        <v>1583</v>
      </c>
      <c r="C17" s="6" t="s">
        <v>1584</v>
      </c>
      <c r="D17">
        <v>11</v>
      </c>
      <c r="E17" t="s">
        <v>1813</v>
      </c>
      <c r="F17" s="7" t="s">
        <v>1814</v>
      </c>
      <c r="H17" t="s">
        <v>1593</v>
      </c>
      <c r="J17">
        <v>0.06</v>
      </c>
    </row>
    <row r="18" spans="1:12" s="41" customFormat="1">
      <c r="A18" s="40">
        <v>38536</v>
      </c>
      <c r="B18" s="41" t="s">
        <v>1583</v>
      </c>
      <c r="C18" s="41" t="s">
        <v>1584</v>
      </c>
      <c r="D18" s="41">
        <v>11</v>
      </c>
      <c r="E18" s="41" t="s">
        <v>1813</v>
      </c>
      <c r="F18" s="42" t="s">
        <v>1801</v>
      </c>
      <c r="G18" s="41" t="s">
        <v>1812</v>
      </c>
      <c r="H18" s="41" t="s">
        <v>1589</v>
      </c>
      <c r="I18" s="43" t="s">
        <v>2169</v>
      </c>
      <c r="J18" s="41">
        <v>0.68</v>
      </c>
    </row>
    <row r="19" spans="1:12">
      <c r="A19" s="8">
        <v>38536</v>
      </c>
      <c r="B19" s="6" t="s">
        <v>1583</v>
      </c>
      <c r="C19" s="6" t="s">
        <v>1584</v>
      </c>
      <c r="D19">
        <v>12</v>
      </c>
      <c r="E19" t="s">
        <v>1815</v>
      </c>
      <c r="F19" s="7" t="s">
        <v>1586</v>
      </c>
      <c r="G19" t="s">
        <v>1803</v>
      </c>
      <c r="H19" t="s">
        <v>1587</v>
      </c>
      <c r="I19" s="12" t="s">
        <v>1720</v>
      </c>
      <c r="J19">
        <v>1.18</v>
      </c>
    </row>
    <row r="20" spans="1:12">
      <c r="A20" s="8">
        <v>38536</v>
      </c>
      <c r="B20" s="6" t="s">
        <v>1583</v>
      </c>
      <c r="C20" s="6" t="s">
        <v>1584</v>
      </c>
      <c r="D20">
        <v>12</v>
      </c>
      <c r="E20" t="s">
        <v>1815</v>
      </c>
      <c r="F20" s="7" t="s">
        <v>1816</v>
      </c>
      <c r="H20" t="s">
        <v>1817</v>
      </c>
      <c r="J20">
        <v>0.66</v>
      </c>
    </row>
    <row r="21" spans="1:12">
      <c r="A21" s="8">
        <v>38536</v>
      </c>
      <c r="B21" s="6" t="s">
        <v>1583</v>
      </c>
      <c r="C21" s="6" t="s">
        <v>1584</v>
      </c>
      <c r="D21">
        <v>12</v>
      </c>
      <c r="E21" t="s">
        <v>1815</v>
      </c>
      <c r="F21" s="7" t="s">
        <v>1798</v>
      </c>
      <c r="H21" t="s">
        <v>1799</v>
      </c>
      <c r="J21">
        <v>0.54</v>
      </c>
    </row>
    <row r="22" spans="1:12">
      <c r="A22" s="8">
        <v>38536</v>
      </c>
      <c r="B22" s="6" t="s">
        <v>1583</v>
      </c>
      <c r="C22" s="6" t="s">
        <v>1584</v>
      </c>
      <c r="D22">
        <v>12</v>
      </c>
      <c r="E22" t="s">
        <v>1815</v>
      </c>
      <c r="F22" s="7" t="s">
        <v>1590</v>
      </c>
      <c r="H22" t="s">
        <v>1590</v>
      </c>
      <c r="J22">
        <v>0.73</v>
      </c>
    </row>
    <row r="23" spans="1:12">
      <c r="A23" s="8">
        <v>38536</v>
      </c>
      <c r="B23" s="6" t="s">
        <v>1583</v>
      </c>
      <c r="C23" s="6" t="s">
        <v>1584</v>
      </c>
      <c r="D23">
        <v>12</v>
      </c>
      <c r="E23" t="s">
        <v>1815</v>
      </c>
      <c r="F23" s="7" t="s">
        <v>1591</v>
      </c>
      <c r="H23" t="s">
        <v>1591</v>
      </c>
      <c r="J23">
        <v>9.06</v>
      </c>
    </row>
    <row r="24" spans="1:12">
      <c r="A24" s="8">
        <v>38536</v>
      </c>
      <c r="B24" s="6" t="s">
        <v>1583</v>
      </c>
      <c r="C24" s="6" t="s">
        <v>1584</v>
      </c>
      <c r="D24">
        <v>12</v>
      </c>
      <c r="E24" t="s">
        <v>1815</v>
      </c>
      <c r="F24" s="7" t="s">
        <v>1598</v>
      </c>
      <c r="H24" t="s">
        <v>1589</v>
      </c>
      <c r="J24">
        <v>8.27</v>
      </c>
    </row>
    <row r="25" spans="1:12">
      <c r="A25" s="8">
        <v>38536</v>
      </c>
      <c r="B25" s="6" t="s">
        <v>1583</v>
      </c>
      <c r="C25" s="6" t="s">
        <v>1584</v>
      </c>
      <c r="D25">
        <v>12</v>
      </c>
      <c r="E25" t="s">
        <v>1815</v>
      </c>
      <c r="F25" s="7" t="s">
        <v>1805</v>
      </c>
      <c r="H25" t="s">
        <v>1593</v>
      </c>
      <c r="J25">
        <v>35.89</v>
      </c>
      <c r="L25" t="s">
        <v>1818</v>
      </c>
    </row>
    <row r="26" spans="1:12">
      <c r="A26" s="8">
        <v>38535</v>
      </c>
      <c r="B26" s="6" t="s">
        <v>1583</v>
      </c>
      <c r="C26" s="6" t="s">
        <v>1584</v>
      </c>
      <c r="D26">
        <v>2</v>
      </c>
      <c r="E26" t="s">
        <v>1594</v>
      </c>
      <c r="F26" s="7" t="s">
        <v>1586</v>
      </c>
      <c r="H26" t="s">
        <v>1587</v>
      </c>
      <c r="J26">
        <v>4.24</v>
      </c>
    </row>
    <row r="27" spans="1:12">
      <c r="A27" s="8">
        <v>38535</v>
      </c>
      <c r="B27" s="6" t="s">
        <v>1583</v>
      </c>
      <c r="C27" s="6" t="s">
        <v>1584</v>
      </c>
      <c r="D27">
        <v>2</v>
      </c>
      <c r="E27" t="s">
        <v>1594</v>
      </c>
      <c r="F27" s="7" t="s">
        <v>1595</v>
      </c>
      <c r="H27" t="s">
        <v>1587</v>
      </c>
      <c r="J27">
        <v>0.59</v>
      </c>
    </row>
    <row r="28" spans="1:12">
      <c r="A28" s="8">
        <v>38535</v>
      </c>
      <c r="B28" s="6" t="s">
        <v>1583</v>
      </c>
      <c r="C28" s="6" t="s">
        <v>1584</v>
      </c>
      <c r="D28">
        <v>2</v>
      </c>
      <c r="E28" t="s">
        <v>1594</v>
      </c>
      <c r="F28" s="7" t="s">
        <v>1590</v>
      </c>
      <c r="H28" t="s">
        <v>1590</v>
      </c>
      <c r="J28">
        <v>2.77</v>
      </c>
    </row>
    <row r="29" spans="1:12">
      <c r="A29" s="8">
        <v>38535</v>
      </c>
      <c r="B29" s="6" t="s">
        <v>1583</v>
      </c>
      <c r="C29" s="6" t="s">
        <v>1584</v>
      </c>
      <c r="D29">
        <v>2</v>
      </c>
      <c r="E29" t="s">
        <v>1594</v>
      </c>
      <c r="F29" s="7" t="s">
        <v>1591</v>
      </c>
      <c r="H29" t="s">
        <v>1591</v>
      </c>
      <c r="J29">
        <v>3.61</v>
      </c>
      <c r="L29" t="s">
        <v>1596</v>
      </c>
    </row>
    <row r="30" spans="1:12">
      <c r="A30" s="8">
        <v>38535</v>
      </c>
      <c r="B30" s="6" t="s">
        <v>1583</v>
      </c>
      <c r="C30" s="6" t="s">
        <v>1584</v>
      </c>
      <c r="D30">
        <v>3</v>
      </c>
      <c r="E30" s="10" t="s">
        <v>1597</v>
      </c>
      <c r="F30" s="7" t="s">
        <v>1590</v>
      </c>
      <c r="H30" t="s">
        <v>1590</v>
      </c>
      <c r="J30">
        <v>0.56999999999999995</v>
      </c>
    </row>
    <row r="31" spans="1:12">
      <c r="A31" s="8">
        <v>38535</v>
      </c>
      <c r="B31" s="6" t="s">
        <v>1583</v>
      </c>
      <c r="C31" s="6" t="s">
        <v>1584</v>
      </c>
      <c r="D31">
        <v>3</v>
      </c>
      <c r="E31" s="10" t="s">
        <v>1597</v>
      </c>
      <c r="F31" s="7" t="s">
        <v>1598</v>
      </c>
      <c r="H31" t="s">
        <v>1589</v>
      </c>
      <c r="J31">
        <v>7.69</v>
      </c>
    </row>
    <row r="32" spans="1:12">
      <c r="A32" s="8">
        <v>38535</v>
      </c>
      <c r="B32" s="6" t="s">
        <v>1583</v>
      </c>
      <c r="C32" s="6" t="s">
        <v>1584</v>
      </c>
      <c r="D32">
        <v>3</v>
      </c>
      <c r="E32" s="10" t="s">
        <v>1597</v>
      </c>
      <c r="F32" s="7" t="s">
        <v>1777</v>
      </c>
      <c r="G32" t="s">
        <v>1778</v>
      </c>
      <c r="H32" t="s">
        <v>1593</v>
      </c>
      <c r="I32" t="s">
        <v>1718</v>
      </c>
      <c r="J32">
        <v>4.09</v>
      </c>
      <c r="L32" t="s">
        <v>1778</v>
      </c>
    </row>
    <row r="33" spans="1:12">
      <c r="A33" s="21">
        <v>38536</v>
      </c>
      <c r="B33" s="22" t="s">
        <v>1583</v>
      </c>
      <c r="C33" s="22" t="s">
        <v>1584</v>
      </c>
      <c r="D33" s="22">
        <v>4</v>
      </c>
      <c r="E33" s="23" t="s">
        <v>845</v>
      </c>
      <c r="F33" s="22" t="s">
        <v>1779</v>
      </c>
      <c r="G33" s="22"/>
      <c r="H33" s="22" t="s">
        <v>1779</v>
      </c>
      <c r="I33" s="22"/>
      <c r="J33" s="22">
        <v>9.0400000000000009</v>
      </c>
      <c r="K33" s="22"/>
      <c r="L33" s="22"/>
    </row>
    <row r="34" spans="1:12">
      <c r="A34" s="8">
        <v>38535</v>
      </c>
      <c r="B34" s="6" t="s">
        <v>1583</v>
      </c>
      <c r="C34" s="6" t="s">
        <v>1584</v>
      </c>
      <c r="D34">
        <v>4</v>
      </c>
      <c r="E34" t="s">
        <v>1780</v>
      </c>
      <c r="F34" s="7" t="s">
        <v>1586</v>
      </c>
      <c r="H34" t="s">
        <v>1587</v>
      </c>
      <c r="I34" t="s">
        <v>1719</v>
      </c>
      <c r="J34">
        <v>5.05</v>
      </c>
      <c r="L34" t="s">
        <v>1781</v>
      </c>
    </row>
    <row r="35" spans="1:12">
      <c r="A35" s="8">
        <v>38535</v>
      </c>
      <c r="B35" s="6" t="s">
        <v>1583</v>
      </c>
      <c r="C35" s="6" t="s">
        <v>1584</v>
      </c>
      <c r="D35">
        <v>4</v>
      </c>
      <c r="E35" t="s">
        <v>1780</v>
      </c>
      <c r="F35" s="7" t="s">
        <v>1782</v>
      </c>
      <c r="G35" t="s">
        <v>1778</v>
      </c>
      <c r="H35" t="s">
        <v>1587</v>
      </c>
      <c r="I35" t="s">
        <v>1720</v>
      </c>
      <c r="J35">
        <v>7.34</v>
      </c>
      <c r="L35" t="s">
        <v>1778</v>
      </c>
    </row>
    <row r="36" spans="1:12">
      <c r="A36" s="8">
        <v>38535</v>
      </c>
      <c r="B36" s="6" t="s">
        <v>1583</v>
      </c>
      <c r="C36" s="6" t="s">
        <v>1584</v>
      </c>
      <c r="D36">
        <v>4</v>
      </c>
      <c r="E36" t="s">
        <v>1780</v>
      </c>
      <c r="F36" s="7" t="s">
        <v>1595</v>
      </c>
      <c r="G36" t="s">
        <v>1778</v>
      </c>
      <c r="H36" t="s">
        <v>1587</v>
      </c>
      <c r="I36" t="s">
        <v>1721</v>
      </c>
      <c r="J36">
        <v>14.77</v>
      </c>
      <c r="L36" t="s">
        <v>1778</v>
      </c>
    </row>
    <row r="37" spans="1:12">
      <c r="A37" s="8">
        <v>38535</v>
      </c>
      <c r="B37" s="6" t="s">
        <v>1583</v>
      </c>
      <c r="C37" s="6" t="s">
        <v>1584</v>
      </c>
      <c r="D37">
        <v>4</v>
      </c>
      <c r="E37" t="s">
        <v>1780</v>
      </c>
      <c r="F37" s="7" t="s">
        <v>1783</v>
      </c>
      <c r="H37" t="s">
        <v>1593</v>
      </c>
      <c r="J37">
        <v>69.48</v>
      </c>
      <c r="L37" t="s">
        <v>1784</v>
      </c>
    </row>
    <row r="38" spans="1:12">
      <c r="A38" s="8">
        <v>38535</v>
      </c>
      <c r="B38" s="6" t="s">
        <v>1583</v>
      </c>
      <c r="C38" s="6" t="s">
        <v>1584</v>
      </c>
      <c r="D38">
        <v>5</v>
      </c>
      <c r="E38" t="s">
        <v>1785</v>
      </c>
      <c r="F38" s="7" t="s">
        <v>1586</v>
      </c>
      <c r="G38" t="s">
        <v>1778</v>
      </c>
      <c r="H38" t="s">
        <v>1587</v>
      </c>
      <c r="I38" t="s">
        <v>1722</v>
      </c>
      <c r="J38">
        <v>6.56</v>
      </c>
    </row>
    <row r="39" spans="1:12">
      <c r="A39" s="8">
        <v>38535</v>
      </c>
      <c r="B39" s="6" t="s">
        <v>1583</v>
      </c>
      <c r="C39" s="6" t="s">
        <v>1584</v>
      </c>
      <c r="D39">
        <v>5</v>
      </c>
      <c r="E39" t="s">
        <v>1785</v>
      </c>
      <c r="F39" s="7" t="s">
        <v>1595</v>
      </c>
      <c r="H39" t="s">
        <v>1587</v>
      </c>
      <c r="J39">
        <v>7.21</v>
      </c>
    </row>
    <row r="40" spans="1:12">
      <c r="A40" s="8">
        <v>38535</v>
      </c>
      <c r="B40" s="6" t="s">
        <v>1583</v>
      </c>
      <c r="C40" s="6" t="s">
        <v>1584</v>
      </c>
      <c r="D40">
        <v>5</v>
      </c>
      <c r="E40" t="s">
        <v>1785</v>
      </c>
      <c r="F40" s="7" t="s">
        <v>1590</v>
      </c>
      <c r="H40" t="s">
        <v>1590</v>
      </c>
      <c r="J40">
        <v>6.61</v>
      </c>
    </row>
    <row r="41" spans="1:12">
      <c r="A41" s="8">
        <v>38535</v>
      </c>
      <c r="B41" s="6" t="s">
        <v>1583</v>
      </c>
      <c r="C41" s="6" t="s">
        <v>1584</v>
      </c>
      <c r="D41">
        <v>5</v>
      </c>
      <c r="E41" t="s">
        <v>1785</v>
      </c>
      <c r="F41" s="7" t="s">
        <v>1591</v>
      </c>
      <c r="H41" t="s">
        <v>1591</v>
      </c>
      <c r="J41">
        <v>10.09</v>
      </c>
      <c r="L41" t="s">
        <v>1786</v>
      </c>
    </row>
    <row r="42" spans="1:12" s="18" customFormat="1">
      <c r="A42" s="17"/>
      <c r="C42" s="18" t="s">
        <v>1225</v>
      </c>
      <c r="E42" s="18" t="s">
        <v>1089</v>
      </c>
      <c r="F42" s="24" t="s">
        <v>1714</v>
      </c>
      <c r="I42" s="18" t="s">
        <v>1748</v>
      </c>
      <c r="K42" s="18" t="s">
        <v>2091</v>
      </c>
    </row>
    <row r="43" spans="1:12">
      <c r="A43" s="8">
        <v>38535</v>
      </c>
      <c r="B43" s="6" t="s">
        <v>1583</v>
      </c>
      <c r="C43" s="6" t="s">
        <v>1584</v>
      </c>
      <c r="D43">
        <v>6</v>
      </c>
      <c r="E43" t="s">
        <v>1787</v>
      </c>
      <c r="F43" s="7" t="s">
        <v>1586</v>
      </c>
      <c r="G43" t="s">
        <v>1788</v>
      </c>
      <c r="H43" t="s">
        <v>1587</v>
      </c>
      <c r="I43" s="12" t="s">
        <v>1722</v>
      </c>
      <c r="J43">
        <v>2.12</v>
      </c>
      <c r="L43" t="s">
        <v>1789</v>
      </c>
    </row>
    <row r="44" spans="1:12">
      <c r="A44" s="8">
        <v>38535</v>
      </c>
      <c r="B44" s="6" t="s">
        <v>1583</v>
      </c>
      <c r="C44" s="6" t="s">
        <v>1584</v>
      </c>
      <c r="D44">
        <v>6</v>
      </c>
      <c r="E44" t="s">
        <v>1787</v>
      </c>
      <c r="F44" s="7" t="s">
        <v>1595</v>
      </c>
      <c r="H44" t="s">
        <v>1587</v>
      </c>
      <c r="J44">
        <v>0.38</v>
      </c>
    </row>
    <row r="45" spans="1:12">
      <c r="A45" s="8">
        <v>38535</v>
      </c>
      <c r="B45" s="6" t="s">
        <v>1583</v>
      </c>
      <c r="C45" s="6" t="s">
        <v>1584</v>
      </c>
      <c r="D45">
        <v>6</v>
      </c>
      <c r="E45" t="s">
        <v>1787</v>
      </c>
      <c r="F45" s="7" t="s">
        <v>1590</v>
      </c>
      <c r="H45" t="s">
        <v>1590</v>
      </c>
      <c r="J45">
        <v>1.68</v>
      </c>
    </row>
    <row r="46" spans="1:12">
      <c r="A46" s="21">
        <v>38535</v>
      </c>
      <c r="B46" s="22" t="s">
        <v>1583</v>
      </c>
      <c r="C46" s="22" t="s">
        <v>1584</v>
      </c>
      <c r="D46" s="22">
        <v>7</v>
      </c>
      <c r="E46" s="23" t="s">
        <v>1116</v>
      </c>
      <c r="F46" s="22" t="s">
        <v>876</v>
      </c>
      <c r="G46" s="22"/>
      <c r="H46" s="22" t="s">
        <v>876</v>
      </c>
      <c r="I46" s="22"/>
      <c r="J46" s="22">
        <v>4.3900000000000006</v>
      </c>
      <c r="K46" s="22"/>
      <c r="L46" s="22" t="s">
        <v>1790</v>
      </c>
    </row>
    <row r="47" spans="1:12">
      <c r="A47" s="8">
        <v>38536</v>
      </c>
      <c r="B47" s="6" t="s">
        <v>1583</v>
      </c>
      <c r="C47" s="6" t="s">
        <v>1584</v>
      </c>
      <c r="D47">
        <v>7</v>
      </c>
      <c r="E47" t="s">
        <v>1791</v>
      </c>
      <c r="F47" s="7" t="s">
        <v>1586</v>
      </c>
      <c r="G47" t="s">
        <v>1792</v>
      </c>
      <c r="H47" t="s">
        <v>1587</v>
      </c>
      <c r="I47" s="12" t="s">
        <v>1720</v>
      </c>
      <c r="J47">
        <v>3.4</v>
      </c>
      <c r="L47" t="s">
        <v>1793</v>
      </c>
    </row>
    <row r="48" spans="1:12">
      <c r="A48" s="8">
        <v>38536</v>
      </c>
      <c r="B48" s="6" t="s">
        <v>1583</v>
      </c>
      <c r="C48" s="6" t="s">
        <v>1584</v>
      </c>
      <c r="D48">
        <v>7</v>
      </c>
      <c r="E48" t="s">
        <v>1791</v>
      </c>
      <c r="F48" s="7" t="s">
        <v>1794</v>
      </c>
      <c r="H48" t="s">
        <v>1795</v>
      </c>
      <c r="J48">
        <v>1.7</v>
      </c>
    </row>
    <row r="49" spans="1:12">
      <c r="A49" s="8">
        <v>38536</v>
      </c>
      <c r="B49" s="6" t="s">
        <v>1583</v>
      </c>
      <c r="C49" s="6" t="s">
        <v>1584</v>
      </c>
      <c r="D49">
        <v>7</v>
      </c>
      <c r="E49" t="s">
        <v>1791</v>
      </c>
      <c r="F49" s="7" t="s">
        <v>1590</v>
      </c>
      <c r="H49" t="s">
        <v>1590</v>
      </c>
      <c r="J49">
        <v>5.41</v>
      </c>
      <c r="L49" t="s">
        <v>1796</v>
      </c>
    </row>
    <row r="50" spans="1:12">
      <c r="A50" s="8">
        <v>38536</v>
      </c>
      <c r="B50" s="6" t="s">
        <v>1583</v>
      </c>
      <c r="C50" s="6" t="s">
        <v>1584</v>
      </c>
      <c r="D50">
        <v>7</v>
      </c>
      <c r="E50" t="s">
        <v>1791</v>
      </c>
      <c r="F50" s="7" t="s">
        <v>1591</v>
      </c>
      <c r="H50" t="s">
        <v>1591</v>
      </c>
      <c r="J50">
        <v>0.92</v>
      </c>
    </row>
    <row r="51" spans="1:12">
      <c r="A51" s="8">
        <v>38536</v>
      </c>
      <c r="B51" s="6" t="s">
        <v>1583</v>
      </c>
      <c r="C51" s="6" t="s">
        <v>1584</v>
      </c>
      <c r="D51">
        <v>8</v>
      </c>
      <c r="E51" t="s">
        <v>1797</v>
      </c>
      <c r="F51" s="7" t="s">
        <v>1586</v>
      </c>
      <c r="G51" t="s">
        <v>1778</v>
      </c>
      <c r="H51" t="s">
        <v>1587</v>
      </c>
      <c r="I51" t="s">
        <v>1720</v>
      </c>
      <c r="J51">
        <v>0.92</v>
      </c>
    </row>
    <row r="52" spans="1:12">
      <c r="A52" s="8">
        <v>38536</v>
      </c>
      <c r="B52" s="6" t="s">
        <v>1583</v>
      </c>
      <c r="C52" s="6" t="s">
        <v>1584</v>
      </c>
      <c r="D52">
        <v>8</v>
      </c>
      <c r="E52" t="s">
        <v>1797</v>
      </c>
      <c r="F52" s="7" t="s">
        <v>1798</v>
      </c>
      <c r="H52" t="s">
        <v>1799</v>
      </c>
      <c r="J52">
        <v>2.7</v>
      </c>
    </row>
    <row r="53" spans="1:12">
      <c r="A53" s="8">
        <v>38536</v>
      </c>
      <c r="B53" s="6" t="s">
        <v>1583</v>
      </c>
      <c r="C53" s="6" t="s">
        <v>1584</v>
      </c>
      <c r="D53">
        <v>8</v>
      </c>
      <c r="E53" t="s">
        <v>1797</v>
      </c>
      <c r="F53" s="7" t="s">
        <v>1590</v>
      </c>
      <c r="H53" t="s">
        <v>1590</v>
      </c>
      <c r="J53">
        <v>1</v>
      </c>
    </row>
    <row r="54" spans="1:12">
      <c r="A54" s="8">
        <v>38536</v>
      </c>
      <c r="B54" s="6" t="s">
        <v>1583</v>
      </c>
      <c r="C54" s="6" t="s">
        <v>1584</v>
      </c>
      <c r="D54">
        <v>8</v>
      </c>
      <c r="E54" t="s">
        <v>1797</v>
      </c>
      <c r="F54" s="7" t="s">
        <v>1591</v>
      </c>
      <c r="H54" t="s">
        <v>1591</v>
      </c>
      <c r="J54">
        <v>10.77</v>
      </c>
    </row>
    <row r="55" spans="1:12">
      <c r="A55" s="8">
        <v>38536</v>
      </c>
      <c r="B55" s="6" t="s">
        <v>1583</v>
      </c>
      <c r="C55" s="6" t="s">
        <v>1584</v>
      </c>
      <c r="D55">
        <v>8</v>
      </c>
      <c r="E55" t="s">
        <v>1797</v>
      </c>
      <c r="F55" s="7" t="s">
        <v>1800</v>
      </c>
      <c r="H55" t="s">
        <v>1593</v>
      </c>
      <c r="J55">
        <v>18.89</v>
      </c>
    </row>
    <row r="56" spans="1:12" s="41" customFormat="1">
      <c r="A56" s="40">
        <v>38536</v>
      </c>
      <c r="B56" s="41" t="s">
        <v>1583</v>
      </c>
      <c r="C56" s="41" t="s">
        <v>1584</v>
      </c>
      <c r="D56" s="41">
        <v>8</v>
      </c>
      <c r="E56" s="41" t="s">
        <v>1797</v>
      </c>
      <c r="F56" s="42" t="s">
        <v>1801</v>
      </c>
      <c r="G56" s="41" t="s">
        <v>1778</v>
      </c>
      <c r="H56" s="41" t="s">
        <v>1589</v>
      </c>
      <c r="I56" s="41" t="s">
        <v>2169</v>
      </c>
      <c r="J56" s="41">
        <v>0.38</v>
      </c>
    </row>
    <row r="57" spans="1:12">
      <c r="A57" s="8">
        <v>38536</v>
      </c>
      <c r="B57" s="6" t="s">
        <v>1583</v>
      </c>
      <c r="C57" s="6" t="s">
        <v>1584</v>
      </c>
      <c r="D57">
        <v>9</v>
      </c>
      <c r="E57" t="s">
        <v>1802</v>
      </c>
      <c r="F57" s="7" t="s">
        <v>1586</v>
      </c>
      <c r="G57" t="s">
        <v>1803</v>
      </c>
      <c r="H57" t="s">
        <v>1587</v>
      </c>
      <c r="I57" s="12" t="s">
        <v>1720</v>
      </c>
      <c r="J57">
        <v>2.57</v>
      </c>
      <c r="L57" t="s">
        <v>1803</v>
      </c>
    </row>
    <row r="58" spans="1:12">
      <c r="A58" s="8">
        <v>38536</v>
      </c>
      <c r="B58" s="6" t="s">
        <v>1583</v>
      </c>
      <c r="C58" s="6" t="s">
        <v>1584</v>
      </c>
      <c r="D58">
        <v>9</v>
      </c>
      <c r="E58" t="s">
        <v>1802</v>
      </c>
      <c r="F58" s="7" t="s">
        <v>1798</v>
      </c>
      <c r="H58" t="s">
        <v>1799</v>
      </c>
      <c r="J58">
        <v>2.02</v>
      </c>
    </row>
    <row r="59" spans="1:12">
      <c r="A59" s="8">
        <v>38536</v>
      </c>
      <c r="B59" s="6" t="s">
        <v>1583</v>
      </c>
      <c r="C59" s="6" t="s">
        <v>1584</v>
      </c>
      <c r="D59">
        <v>9</v>
      </c>
      <c r="E59" t="s">
        <v>1802</v>
      </c>
      <c r="F59" s="7" t="s">
        <v>1590</v>
      </c>
      <c r="H59" t="s">
        <v>1590</v>
      </c>
      <c r="J59">
        <v>0.09</v>
      </c>
    </row>
    <row r="60" spans="1:12">
      <c r="A60" s="8">
        <v>38536</v>
      </c>
      <c r="B60" s="6" t="s">
        <v>1583</v>
      </c>
      <c r="C60" s="6" t="s">
        <v>1584</v>
      </c>
      <c r="D60">
        <v>9</v>
      </c>
      <c r="E60" t="s">
        <v>1802</v>
      </c>
      <c r="F60" s="7" t="s">
        <v>1591</v>
      </c>
      <c r="H60" t="s">
        <v>1591</v>
      </c>
      <c r="J60">
        <v>3.41</v>
      </c>
    </row>
    <row r="61" spans="1:12">
      <c r="A61" s="8">
        <v>38536</v>
      </c>
      <c r="B61" s="6" t="s">
        <v>1583</v>
      </c>
      <c r="C61" s="6" t="s">
        <v>1584</v>
      </c>
      <c r="D61">
        <v>9</v>
      </c>
      <c r="E61" t="s">
        <v>1802</v>
      </c>
      <c r="F61" s="7" t="s">
        <v>1804</v>
      </c>
      <c r="H61" t="s">
        <v>1591</v>
      </c>
      <c r="J61">
        <v>2.0699999999999998</v>
      </c>
    </row>
    <row r="62" spans="1:12">
      <c r="A62" s="8">
        <v>38536</v>
      </c>
      <c r="B62" s="6" t="s">
        <v>1583</v>
      </c>
      <c r="C62" s="6" t="s">
        <v>1584</v>
      </c>
      <c r="D62">
        <v>9</v>
      </c>
      <c r="E62" t="s">
        <v>1802</v>
      </c>
      <c r="F62" s="7" t="s">
        <v>1805</v>
      </c>
      <c r="H62" t="s">
        <v>1593</v>
      </c>
      <c r="J62">
        <v>2.36</v>
      </c>
    </row>
    <row r="63" spans="1:12">
      <c r="A63" s="8">
        <v>38536</v>
      </c>
      <c r="B63" s="6" t="s">
        <v>1583</v>
      </c>
      <c r="C63" s="6" t="s">
        <v>1584</v>
      </c>
      <c r="D63">
        <v>9</v>
      </c>
      <c r="E63" t="s">
        <v>1802</v>
      </c>
      <c r="F63" s="7" t="s">
        <v>1806</v>
      </c>
      <c r="H63" t="s">
        <v>1593</v>
      </c>
      <c r="J63">
        <v>22.43</v>
      </c>
      <c r="L63" t="s">
        <v>1807</v>
      </c>
    </row>
    <row r="64" spans="1:12">
      <c r="A64" s="8">
        <v>38536</v>
      </c>
      <c r="B64" s="6" t="s">
        <v>1583</v>
      </c>
      <c r="C64" s="6" t="s">
        <v>1584</v>
      </c>
      <c r="D64">
        <v>9</v>
      </c>
      <c r="E64" t="s">
        <v>1802</v>
      </c>
      <c r="F64" s="7" t="s">
        <v>1783</v>
      </c>
      <c r="H64" t="s">
        <v>1593</v>
      </c>
      <c r="J64">
        <v>10.87</v>
      </c>
    </row>
    <row r="65" spans="1:12">
      <c r="A65" s="5">
        <v>38532</v>
      </c>
      <c r="B65" s="6" t="s">
        <v>1583</v>
      </c>
      <c r="C65" s="6" t="s">
        <v>1819</v>
      </c>
      <c r="D65">
        <v>13</v>
      </c>
      <c r="E65" s="7" t="s">
        <v>1585</v>
      </c>
      <c r="F65" s="6" t="s">
        <v>679</v>
      </c>
      <c r="H65" t="s">
        <v>1589</v>
      </c>
      <c r="J65" s="6">
        <v>5.52</v>
      </c>
    </row>
    <row r="66" spans="1:12">
      <c r="A66" s="5">
        <v>38533</v>
      </c>
      <c r="B66" s="6" t="s">
        <v>1583</v>
      </c>
      <c r="C66" s="6" t="s">
        <v>1819</v>
      </c>
      <c r="D66">
        <v>22</v>
      </c>
      <c r="E66" t="s">
        <v>1808</v>
      </c>
      <c r="F66" s="7" t="s">
        <v>1688</v>
      </c>
      <c r="H66" t="s">
        <v>1590</v>
      </c>
      <c r="J66">
        <v>0.05</v>
      </c>
      <c r="L66" t="s">
        <v>1689</v>
      </c>
    </row>
    <row r="67" spans="1:12">
      <c r="A67" s="5">
        <v>38533</v>
      </c>
      <c r="B67" s="6" t="s">
        <v>1583</v>
      </c>
      <c r="C67" s="6" t="s">
        <v>1819</v>
      </c>
      <c r="D67">
        <v>23</v>
      </c>
      <c r="E67" t="s">
        <v>1813</v>
      </c>
      <c r="F67" s="7" t="s">
        <v>1598</v>
      </c>
      <c r="H67" t="s">
        <v>1589</v>
      </c>
      <c r="J67">
        <v>3.48</v>
      </c>
    </row>
    <row r="68" spans="1:12">
      <c r="A68" s="5">
        <v>38533</v>
      </c>
      <c r="B68" s="6" t="s">
        <v>1583</v>
      </c>
      <c r="C68" s="6" t="s">
        <v>1819</v>
      </c>
      <c r="D68">
        <v>24</v>
      </c>
      <c r="E68" t="s">
        <v>1815</v>
      </c>
      <c r="F68" s="7" t="s">
        <v>1595</v>
      </c>
      <c r="H68" t="s">
        <v>1587</v>
      </c>
      <c r="J68">
        <v>2.62</v>
      </c>
    </row>
    <row r="69" spans="1:12">
      <c r="A69" s="5">
        <v>38533</v>
      </c>
      <c r="B69" s="6" t="s">
        <v>1583</v>
      </c>
      <c r="C69" s="6" t="s">
        <v>1819</v>
      </c>
      <c r="D69">
        <v>24</v>
      </c>
      <c r="E69" t="s">
        <v>1815</v>
      </c>
      <c r="F69" s="7" t="s">
        <v>1588</v>
      </c>
      <c r="H69" t="s">
        <v>1589</v>
      </c>
      <c r="J69">
        <v>0.26</v>
      </c>
    </row>
    <row r="70" spans="1:12">
      <c r="A70" s="5">
        <v>38533</v>
      </c>
      <c r="B70" s="6" t="s">
        <v>1583</v>
      </c>
      <c r="C70" s="6" t="s">
        <v>1819</v>
      </c>
      <c r="D70">
        <v>24</v>
      </c>
      <c r="E70" t="s">
        <v>1815</v>
      </c>
      <c r="F70" s="7" t="s">
        <v>1590</v>
      </c>
      <c r="H70" t="s">
        <v>1590</v>
      </c>
      <c r="J70">
        <v>0.94</v>
      </c>
    </row>
    <row r="71" spans="1:12">
      <c r="A71" s="5">
        <v>38533</v>
      </c>
      <c r="B71" s="6" t="s">
        <v>1583</v>
      </c>
      <c r="C71" s="6" t="s">
        <v>1819</v>
      </c>
      <c r="D71">
        <v>24</v>
      </c>
      <c r="E71" t="s">
        <v>1815</v>
      </c>
      <c r="F71" s="7" t="s">
        <v>1591</v>
      </c>
      <c r="H71" t="s">
        <v>1591</v>
      </c>
      <c r="J71">
        <v>0.44</v>
      </c>
    </row>
    <row r="72" spans="1:12">
      <c r="A72" s="5">
        <v>38533</v>
      </c>
      <c r="B72" s="6" t="s">
        <v>1583</v>
      </c>
      <c r="C72" s="6" t="s">
        <v>1819</v>
      </c>
      <c r="D72">
        <v>26</v>
      </c>
      <c r="E72" t="s">
        <v>1690</v>
      </c>
      <c r="F72" s="7" t="s">
        <v>1590</v>
      </c>
      <c r="H72" t="s">
        <v>1590</v>
      </c>
      <c r="J72">
        <v>0.09</v>
      </c>
    </row>
    <row r="73" spans="1:12">
      <c r="A73" s="5">
        <v>38533</v>
      </c>
      <c r="B73" s="6" t="s">
        <v>1583</v>
      </c>
      <c r="C73" s="6" t="s">
        <v>1819</v>
      </c>
      <c r="D73">
        <v>26</v>
      </c>
      <c r="E73" t="s">
        <v>1690</v>
      </c>
      <c r="F73" s="7" t="s">
        <v>1591</v>
      </c>
      <c r="H73" t="s">
        <v>1591</v>
      </c>
      <c r="J73">
        <v>0.28000000000000003</v>
      </c>
    </row>
    <row r="74" spans="1:12">
      <c r="A74" s="5">
        <v>38533</v>
      </c>
      <c r="B74" s="6" t="s">
        <v>1583</v>
      </c>
      <c r="C74" s="6" t="s">
        <v>1819</v>
      </c>
      <c r="D74">
        <v>27</v>
      </c>
      <c r="E74" t="s">
        <v>1691</v>
      </c>
      <c r="F74" s="7" t="s">
        <v>1595</v>
      </c>
      <c r="H74" t="s">
        <v>1587</v>
      </c>
      <c r="J74">
        <v>0.65</v>
      </c>
    </row>
    <row r="75" spans="1:12">
      <c r="A75" s="5">
        <v>38533</v>
      </c>
      <c r="B75" s="6" t="s">
        <v>1583</v>
      </c>
      <c r="C75" s="6" t="s">
        <v>1819</v>
      </c>
      <c r="D75">
        <v>27</v>
      </c>
      <c r="E75" t="s">
        <v>1691</v>
      </c>
      <c r="F75" s="7" t="s">
        <v>1588</v>
      </c>
      <c r="H75" t="s">
        <v>1589</v>
      </c>
      <c r="J75">
        <v>0.25</v>
      </c>
    </row>
    <row r="76" spans="1:12">
      <c r="A76" s="5">
        <v>38533</v>
      </c>
      <c r="B76" s="6" t="s">
        <v>1583</v>
      </c>
      <c r="C76" s="6" t="s">
        <v>1819</v>
      </c>
      <c r="D76">
        <v>27</v>
      </c>
      <c r="E76" t="s">
        <v>1691</v>
      </c>
      <c r="F76" s="7" t="s">
        <v>1591</v>
      </c>
      <c r="H76" t="s">
        <v>1591</v>
      </c>
      <c r="J76">
        <v>4.7</v>
      </c>
    </row>
    <row r="77" spans="1:12">
      <c r="A77" s="5">
        <v>38533</v>
      </c>
      <c r="B77" s="6" t="s">
        <v>1583</v>
      </c>
      <c r="C77" s="6" t="s">
        <v>1819</v>
      </c>
      <c r="D77">
        <v>27</v>
      </c>
      <c r="E77" t="s">
        <v>1691</v>
      </c>
      <c r="F77" s="7" t="s">
        <v>1598</v>
      </c>
      <c r="H77" t="s">
        <v>1589</v>
      </c>
      <c r="J77">
        <v>11.3</v>
      </c>
    </row>
    <row r="78" spans="1:12">
      <c r="A78" s="5">
        <v>38533</v>
      </c>
      <c r="B78" s="6" t="s">
        <v>1583</v>
      </c>
      <c r="C78" s="6" t="s">
        <v>1819</v>
      </c>
      <c r="D78">
        <v>29</v>
      </c>
      <c r="E78" t="s">
        <v>1692</v>
      </c>
      <c r="F78" s="7" t="s">
        <v>1590</v>
      </c>
      <c r="H78" t="s">
        <v>1590</v>
      </c>
      <c r="J78">
        <v>0.09</v>
      </c>
    </row>
    <row r="79" spans="1:12">
      <c r="A79" s="5">
        <v>38533</v>
      </c>
      <c r="B79" s="6" t="s">
        <v>1583</v>
      </c>
      <c r="C79" s="6" t="s">
        <v>1819</v>
      </c>
      <c r="D79">
        <v>30</v>
      </c>
      <c r="E79" t="s">
        <v>1693</v>
      </c>
      <c r="F79" s="7" t="s">
        <v>1588</v>
      </c>
      <c r="H79" t="s">
        <v>1589</v>
      </c>
      <c r="J79">
        <v>7.0000000000000007E-2</v>
      </c>
    </row>
    <row r="80" spans="1:12">
      <c r="A80" s="5">
        <v>38532</v>
      </c>
      <c r="B80" s="6" t="s">
        <v>1583</v>
      </c>
      <c r="C80" s="6" t="s">
        <v>1819</v>
      </c>
      <c r="D80">
        <v>15</v>
      </c>
      <c r="E80" s="7" t="s">
        <v>1597</v>
      </c>
      <c r="F80" s="7" t="s">
        <v>1591</v>
      </c>
      <c r="H80" t="s">
        <v>1591</v>
      </c>
      <c r="J80" s="7">
        <v>4.16</v>
      </c>
    </row>
    <row r="81" spans="1:12">
      <c r="A81" s="5">
        <v>38532</v>
      </c>
      <c r="B81" s="6" t="s">
        <v>1583</v>
      </c>
      <c r="C81" s="6" t="s">
        <v>1819</v>
      </c>
      <c r="D81">
        <v>15</v>
      </c>
      <c r="E81" s="7" t="s">
        <v>1597</v>
      </c>
      <c r="F81" s="7" t="s">
        <v>1592</v>
      </c>
      <c r="H81" t="s">
        <v>1593</v>
      </c>
      <c r="J81" s="7">
        <v>15.29</v>
      </c>
    </row>
    <row r="82" spans="1:12">
      <c r="A82" s="5">
        <v>38532</v>
      </c>
      <c r="B82" s="6" t="s">
        <v>1583</v>
      </c>
      <c r="C82" s="6" t="s">
        <v>1819</v>
      </c>
      <c r="D82">
        <v>15</v>
      </c>
      <c r="E82" s="7" t="s">
        <v>1597</v>
      </c>
      <c r="F82" s="7" t="s">
        <v>1820</v>
      </c>
      <c r="H82" t="s">
        <v>1591</v>
      </c>
      <c r="J82" s="7">
        <v>16.64</v>
      </c>
    </row>
    <row r="83" spans="1:12">
      <c r="A83" s="5">
        <v>38532</v>
      </c>
      <c r="B83" s="6" t="s">
        <v>1583</v>
      </c>
      <c r="C83" s="6" t="s">
        <v>1819</v>
      </c>
      <c r="D83">
        <v>15</v>
      </c>
      <c r="E83" s="7" t="s">
        <v>1597</v>
      </c>
      <c r="F83" s="7" t="s">
        <v>1681</v>
      </c>
      <c r="H83" t="s">
        <v>1682</v>
      </c>
      <c r="I83" t="s">
        <v>1723</v>
      </c>
      <c r="J83" s="7">
        <v>14.48</v>
      </c>
    </row>
    <row r="84" spans="1:12" s="18" customFormat="1">
      <c r="A84" s="17"/>
      <c r="C84" s="18" t="s">
        <v>1226</v>
      </c>
      <c r="E84" s="24" t="s">
        <v>1073</v>
      </c>
      <c r="F84" s="24" t="s">
        <v>1712</v>
      </c>
      <c r="I84" s="18" t="s">
        <v>1746</v>
      </c>
      <c r="J84" s="24"/>
    </row>
    <row r="85" spans="1:12">
      <c r="A85" s="5">
        <v>38533</v>
      </c>
      <c r="B85" s="6" t="s">
        <v>1583</v>
      </c>
      <c r="C85" s="6" t="s">
        <v>1819</v>
      </c>
      <c r="D85">
        <v>16</v>
      </c>
      <c r="E85" s="7" t="s">
        <v>1780</v>
      </c>
      <c r="F85" s="7" t="s">
        <v>1595</v>
      </c>
      <c r="G85" t="s">
        <v>1683</v>
      </c>
      <c r="H85" t="s">
        <v>1587</v>
      </c>
      <c r="I85" t="s">
        <v>1721</v>
      </c>
      <c r="J85" s="7">
        <v>8.81</v>
      </c>
      <c r="L85" t="s">
        <v>1684</v>
      </c>
    </row>
    <row r="86" spans="1:12">
      <c r="A86" s="5">
        <v>38533</v>
      </c>
      <c r="B86" s="6" t="s">
        <v>1583</v>
      </c>
      <c r="C86" s="6" t="s">
        <v>1819</v>
      </c>
      <c r="D86">
        <v>16</v>
      </c>
      <c r="E86" s="7" t="s">
        <v>1780</v>
      </c>
      <c r="F86" s="7" t="s">
        <v>1591</v>
      </c>
      <c r="H86" t="s">
        <v>1591</v>
      </c>
      <c r="J86" s="7">
        <v>0.73</v>
      </c>
    </row>
    <row r="87" spans="1:12">
      <c r="A87" s="5">
        <v>38533</v>
      </c>
      <c r="B87" s="6" t="s">
        <v>1583</v>
      </c>
      <c r="C87" s="6" t="s">
        <v>1819</v>
      </c>
      <c r="D87">
        <v>19</v>
      </c>
      <c r="E87" s="7" t="s">
        <v>1791</v>
      </c>
      <c r="F87" s="7" t="s">
        <v>1595</v>
      </c>
      <c r="H87" t="s">
        <v>1587</v>
      </c>
      <c r="J87">
        <v>0.6</v>
      </c>
    </row>
    <row r="88" spans="1:12">
      <c r="A88" s="5">
        <v>38533</v>
      </c>
      <c r="B88" s="6" t="s">
        <v>1583</v>
      </c>
      <c r="C88" s="6" t="s">
        <v>1819</v>
      </c>
      <c r="D88">
        <v>21</v>
      </c>
      <c r="E88" s="7" t="s">
        <v>1802</v>
      </c>
      <c r="F88" s="7" t="s">
        <v>1685</v>
      </c>
      <c r="H88" t="s">
        <v>1589</v>
      </c>
      <c r="J88">
        <v>0.86</v>
      </c>
      <c r="L88" t="s">
        <v>1686</v>
      </c>
    </row>
    <row r="89" spans="1:12">
      <c r="A89" s="5">
        <v>38533</v>
      </c>
      <c r="B89" s="6" t="s">
        <v>1583</v>
      </c>
      <c r="C89" s="6" t="s">
        <v>1819</v>
      </c>
      <c r="D89">
        <v>21</v>
      </c>
      <c r="E89" s="7" t="s">
        <v>1802</v>
      </c>
      <c r="F89" s="7" t="s">
        <v>1588</v>
      </c>
      <c r="H89" t="s">
        <v>1589</v>
      </c>
      <c r="J89">
        <v>0.3</v>
      </c>
      <c r="L89" t="s">
        <v>1687</v>
      </c>
    </row>
    <row r="90" spans="1:12">
      <c r="A90" s="5">
        <v>38533</v>
      </c>
      <c r="B90" s="6" t="s">
        <v>1583</v>
      </c>
      <c r="C90" s="6" t="s">
        <v>1819</v>
      </c>
      <c r="D90">
        <v>21</v>
      </c>
      <c r="E90" s="7" t="s">
        <v>1802</v>
      </c>
      <c r="F90" s="7" t="s">
        <v>1590</v>
      </c>
      <c r="H90" t="s">
        <v>1590</v>
      </c>
      <c r="J90">
        <v>0.18</v>
      </c>
    </row>
    <row r="91" spans="1:12">
      <c r="A91" s="5">
        <v>38533</v>
      </c>
      <c r="B91" s="6" t="s">
        <v>1583</v>
      </c>
      <c r="C91" s="6" t="s">
        <v>1819</v>
      </c>
      <c r="D91">
        <v>21</v>
      </c>
      <c r="E91" s="7" t="s">
        <v>1802</v>
      </c>
      <c r="F91" s="7" t="s">
        <v>1591</v>
      </c>
      <c r="H91" t="s">
        <v>1591</v>
      </c>
      <c r="J91">
        <v>1.29</v>
      </c>
    </row>
    <row r="92" spans="1:12">
      <c r="A92" s="4">
        <v>38583</v>
      </c>
      <c r="B92" t="s">
        <v>1699</v>
      </c>
      <c r="C92" t="s">
        <v>1700</v>
      </c>
      <c r="D92">
        <v>51</v>
      </c>
      <c r="E92" t="s">
        <v>1774</v>
      </c>
      <c r="F92" t="s">
        <v>1703</v>
      </c>
      <c r="H92" t="s">
        <v>1589</v>
      </c>
      <c r="J92">
        <v>3.76</v>
      </c>
    </row>
    <row r="93" spans="1:12">
      <c r="A93" s="4">
        <v>38583</v>
      </c>
      <c r="B93" t="s">
        <v>1699</v>
      </c>
      <c r="C93" t="s">
        <v>1700</v>
      </c>
      <c r="D93">
        <v>51</v>
      </c>
      <c r="E93" t="s">
        <v>1774</v>
      </c>
      <c r="F93" t="s">
        <v>1838</v>
      </c>
      <c r="H93" t="s">
        <v>1589</v>
      </c>
      <c r="J93">
        <v>40.71</v>
      </c>
    </row>
    <row r="94" spans="1:12">
      <c r="A94" s="4">
        <v>38583</v>
      </c>
      <c r="B94" t="s">
        <v>1699</v>
      </c>
      <c r="C94" t="s">
        <v>1700</v>
      </c>
      <c r="D94">
        <v>51</v>
      </c>
      <c r="E94" t="s">
        <v>1774</v>
      </c>
      <c r="F94" t="s">
        <v>1861</v>
      </c>
      <c r="H94" t="s">
        <v>1799</v>
      </c>
      <c r="J94">
        <v>0.61</v>
      </c>
    </row>
    <row r="95" spans="1:12">
      <c r="A95" s="4">
        <v>38583</v>
      </c>
      <c r="B95" t="s">
        <v>1699</v>
      </c>
      <c r="C95" t="s">
        <v>1700</v>
      </c>
      <c r="D95">
        <v>51</v>
      </c>
      <c r="E95" t="s">
        <v>1774</v>
      </c>
      <c r="F95" t="s">
        <v>1763</v>
      </c>
      <c r="H95" t="s">
        <v>1589</v>
      </c>
      <c r="J95">
        <v>0.76</v>
      </c>
    </row>
    <row r="96" spans="1:12">
      <c r="A96" s="4">
        <v>38583</v>
      </c>
      <c r="B96" t="s">
        <v>1699</v>
      </c>
      <c r="C96" t="s">
        <v>1700</v>
      </c>
      <c r="D96">
        <v>51</v>
      </c>
      <c r="E96" t="s">
        <v>1774</v>
      </c>
      <c r="F96" t="s">
        <v>1842</v>
      </c>
      <c r="H96" t="s">
        <v>1589</v>
      </c>
      <c r="J96">
        <v>7.79</v>
      </c>
    </row>
    <row r="97" spans="1:10">
      <c r="A97" s="4">
        <v>38583</v>
      </c>
      <c r="B97" t="s">
        <v>1699</v>
      </c>
      <c r="C97" t="s">
        <v>1700</v>
      </c>
      <c r="D97">
        <v>51</v>
      </c>
      <c r="E97" t="s">
        <v>1774</v>
      </c>
      <c r="F97" t="s">
        <v>1766</v>
      </c>
      <c r="H97" t="s">
        <v>1589</v>
      </c>
      <c r="J97">
        <v>6.14</v>
      </c>
    </row>
    <row r="98" spans="1:10">
      <c r="A98" s="4">
        <v>38583</v>
      </c>
      <c r="B98" t="s">
        <v>1699</v>
      </c>
      <c r="C98" t="s">
        <v>1700</v>
      </c>
      <c r="D98">
        <v>51</v>
      </c>
      <c r="E98" t="s">
        <v>1774</v>
      </c>
      <c r="F98" t="s">
        <v>1867</v>
      </c>
      <c r="G98" t="s">
        <v>1776</v>
      </c>
      <c r="H98" t="s">
        <v>1589</v>
      </c>
      <c r="I98" t="s">
        <v>1729</v>
      </c>
      <c r="J98">
        <v>4.2300000000000004</v>
      </c>
    </row>
    <row r="99" spans="1:10">
      <c r="A99" s="4">
        <v>38583</v>
      </c>
      <c r="B99" t="s">
        <v>1699</v>
      </c>
      <c r="C99" t="s">
        <v>1700</v>
      </c>
      <c r="D99">
        <v>51</v>
      </c>
      <c r="E99" t="s">
        <v>1774</v>
      </c>
      <c r="F99" t="s">
        <v>1870</v>
      </c>
      <c r="G99" t="s">
        <v>1897</v>
      </c>
      <c r="H99" t="s">
        <v>1589</v>
      </c>
      <c r="I99" t="s">
        <v>1729</v>
      </c>
      <c r="J99">
        <v>0.7</v>
      </c>
    </row>
    <row r="100" spans="1:10">
      <c r="A100" s="4">
        <v>38583</v>
      </c>
      <c r="B100" t="s">
        <v>1699</v>
      </c>
      <c r="C100" t="s">
        <v>1700</v>
      </c>
      <c r="D100">
        <v>50</v>
      </c>
      <c r="E100" t="s">
        <v>1760</v>
      </c>
      <c r="F100" t="s">
        <v>1838</v>
      </c>
      <c r="H100" t="s">
        <v>1589</v>
      </c>
      <c r="J100">
        <v>2.75</v>
      </c>
    </row>
    <row r="101" spans="1:10">
      <c r="A101" s="4">
        <v>38583</v>
      </c>
      <c r="B101" t="s">
        <v>1699</v>
      </c>
      <c r="C101" t="s">
        <v>1700</v>
      </c>
      <c r="D101">
        <v>50</v>
      </c>
      <c r="E101" t="s">
        <v>1760</v>
      </c>
      <c r="F101" t="s">
        <v>1798</v>
      </c>
      <c r="H101" t="s">
        <v>1799</v>
      </c>
      <c r="J101">
        <v>19.919999999999998</v>
      </c>
    </row>
    <row r="102" spans="1:10">
      <c r="A102" s="4">
        <v>38583</v>
      </c>
      <c r="B102" t="s">
        <v>1699</v>
      </c>
      <c r="C102" t="s">
        <v>1700</v>
      </c>
      <c r="D102">
        <v>50</v>
      </c>
      <c r="E102" t="s">
        <v>1760</v>
      </c>
      <c r="F102" t="s">
        <v>1762</v>
      </c>
      <c r="H102" t="s">
        <v>1589</v>
      </c>
      <c r="J102">
        <v>0.39</v>
      </c>
    </row>
    <row r="103" spans="1:10">
      <c r="A103" s="4">
        <v>38583</v>
      </c>
      <c r="B103" t="s">
        <v>1699</v>
      </c>
      <c r="C103" t="s">
        <v>1700</v>
      </c>
      <c r="D103">
        <v>50</v>
      </c>
      <c r="E103" t="s">
        <v>1760</v>
      </c>
      <c r="F103" t="s">
        <v>1763</v>
      </c>
      <c r="H103" t="s">
        <v>1589</v>
      </c>
      <c r="J103">
        <v>0.65</v>
      </c>
    </row>
    <row r="104" spans="1:10">
      <c r="A104" s="4">
        <v>38583</v>
      </c>
      <c r="B104" t="s">
        <v>1699</v>
      </c>
      <c r="C104" t="s">
        <v>1700</v>
      </c>
      <c r="D104">
        <v>50</v>
      </c>
      <c r="E104" t="s">
        <v>1760</v>
      </c>
      <c r="F104" t="s">
        <v>1766</v>
      </c>
      <c r="H104" t="s">
        <v>1589</v>
      </c>
      <c r="J104">
        <v>0.16</v>
      </c>
    </row>
    <row r="105" spans="1:10">
      <c r="A105" s="4">
        <v>38583</v>
      </c>
      <c r="B105" t="s">
        <v>1699</v>
      </c>
      <c r="C105" t="s">
        <v>1700</v>
      </c>
      <c r="D105">
        <v>46</v>
      </c>
      <c r="E105" t="s">
        <v>1701</v>
      </c>
      <c r="F105" t="s">
        <v>1702</v>
      </c>
      <c r="H105" t="s">
        <v>1589</v>
      </c>
      <c r="I105" t="s">
        <v>1724</v>
      </c>
      <c r="J105">
        <v>0.55000000000000004</v>
      </c>
    </row>
    <row r="106" spans="1:10">
      <c r="A106" s="4">
        <v>38583</v>
      </c>
      <c r="B106" t="s">
        <v>1699</v>
      </c>
      <c r="C106" t="s">
        <v>1700</v>
      </c>
      <c r="D106">
        <v>46</v>
      </c>
      <c r="E106" t="s">
        <v>1701</v>
      </c>
      <c r="F106" t="s">
        <v>1703</v>
      </c>
      <c r="H106" t="s">
        <v>1589</v>
      </c>
      <c r="J106">
        <v>40.040000000000006</v>
      </c>
    </row>
    <row r="107" spans="1:10">
      <c r="A107" s="4">
        <v>38583</v>
      </c>
      <c r="B107" t="s">
        <v>1699</v>
      </c>
      <c r="C107" t="s">
        <v>1700</v>
      </c>
      <c r="D107">
        <v>46</v>
      </c>
      <c r="E107" t="s">
        <v>1701</v>
      </c>
      <c r="F107" t="s">
        <v>1838</v>
      </c>
      <c r="H107" t="s">
        <v>1589</v>
      </c>
      <c r="J107">
        <v>3.13</v>
      </c>
    </row>
    <row r="108" spans="1:10">
      <c r="A108" s="4">
        <v>38583</v>
      </c>
      <c r="B108" t="s">
        <v>1699</v>
      </c>
      <c r="C108" t="s">
        <v>1700</v>
      </c>
      <c r="D108">
        <v>46</v>
      </c>
      <c r="E108" t="s">
        <v>1701</v>
      </c>
      <c r="F108" t="s">
        <v>1838</v>
      </c>
      <c r="H108" t="s">
        <v>1589</v>
      </c>
      <c r="J108">
        <v>61.339999999999996</v>
      </c>
    </row>
    <row r="109" spans="1:10">
      <c r="A109" s="4">
        <v>38583</v>
      </c>
      <c r="B109" t="s">
        <v>1699</v>
      </c>
      <c r="C109" t="s">
        <v>1700</v>
      </c>
      <c r="D109">
        <v>46</v>
      </c>
      <c r="E109" t="s">
        <v>1701</v>
      </c>
      <c r="F109" t="s">
        <v>1839</v>
      </c>
      <c r="H109" t="s">
        <v>1589</v>
      </c>
      <c r="J109">
        <v>2.65</v>
      </c>
    </row>
    <row r="110" spans="1:10">
      <c r="A110" s="4">
        <v>38583</v>
      </c>
      <c r="B110" t="s">
        <v>1699</v>
      </c>
      <c r="C110" t="s">
        <v>1700</v>
      </c>
      <c r="D110">
        <v>46</v>
      </c>
      <c r="E110" t="s">
        <v>1701</v>
      </c>
      <c r="F110" t="s">
        <v>1840</v>
      </c>
      <c r="H110" t="s">
        <v>1587</v>
      </c>
      <c r="J110">
        <v>0.09</v>
      </c>
    </row>
    <row r="111" spans="1:10">
      <c r="A111" s="4">
        <v>38583</v>
      </c>
      <c r="B111" t="s">
        <v>1699</v>
      </c>
      <c r="C111" t="s">
        <v>1700</v>
      </c>
      <c r="D111">
        <v>46</v>
      </c>
      <c r="E111" t="s">
        <v>1701</v>
      </c>
      <c r="F111" t="s">
        <v>1841</v>
      </c>
      <c r="H111" t="s">
        <v>1589</v>
      </c>
      <c r="I111" t="s">
        <v>1725</v>
      </c>
      <c r="J111">
        <v>0.79</v>
      </c>
    </row>
    <row r="112" spans="1:10">
      <c r="A112" s="4">
        <v>38583</v>
      </c>
      <c r="B112" t="s">
        <v>1699</v>
      </c>
      <c r="C112" t="s">
        <v>1700</v>
      </c>
      <c r="D112">
        <v>46</v>
      </c>
      <c r="E112" t="s">
        <v>1701</v>
      </c>
      <c r="F112" t="s">
        <v>1798</v>
      </c>
      <c r="H112" t="s">
        <v>1799</v>
      </c>
      <c r="J112">
        <v>1.86</v>
      </c>
    </row>
    <row r="113" spans="1:14">
      <c r="A113" s="4">
        <v>38583</v>
      </c>
      <c r="B113" t="s">
        <v>1699</v>
      </c>
      <c r="C113" t="s">
        <v>1700</v>
      </c>
      <c r="D113">
        <v>46</v>
      </c>
      <c r="E113" t="s">
        <v>1701</v>
      </c>
      <c r="F113" t="s">
        <v>1842</v>
      </c>
      <c r="H113" t="s">
        <v>1589</v>
      </c>
      <c r="I113" t="s">
        <v>1709</v>
      </c>
      <c r="J113">
        <v>0.6</v>
      </c>
    </row>
    <row r="114" spans="1:14">
      <c r="A114" s="4">
        <v>38583</v>
      </c>
      <c r="B114" t="s">
        <v>1699</v>
      </c>
      <c r="C114" t="s">
        <v>1700</v>
      </c>
      <c r="D114">
        <v>46</v>
      </c>
      <c r="E114" t="s">
        <v>1701</v>
      </c>
      <c r="F114" t="s">
        <v>1843</v>
      </c>
      <c r="H114" t="s">
        <v>1589</v>
      </c>
      <c r="I114" t="s">
        <v>1726</v>
      </c>
      <c r="J114">
        <v>1.2</v>
      </c>
    </row>
    <row r="115" spans="1:14" s="6" customFormat="1">
      <c r="A115" s="26">
        <v>38583</v>
      </c>
      <c r="B115" s="6" t="s">
        <v>1699</v>
      </c>
      <c r="C115" s="6" t="s">
        <v>1700</v>
      </c>
      <c r="D115" s="6">
        <v>46</v>
      </c>
      <c r="E115" s="6" t="s">
        <v>1701</v>
      </c>
      <c r="F115" s="6" t="s">
        <v>1844</v>
      </c>
      <c r="G115" s="6" t="s">
        <v>1845</v>
      </c>
      <c r="H115" s="6" t="s">
        <v>1589</v>
      </c>
      <c r="I115" s="6" t="s">
        <v>1728</v>
      </c>
      <c r="J115" s="6">
        <v>8.76</v>
      </c>
      <c r="L115" s="6" t="s">
        <v>1846</v>
      </c>
      <c r="N115" s="20" t="s">
        <v>1752</v>
      </c>
    </row>
    <row r="116" spans="1:14" s="6" customFormat="1">
      <c r="A116" s="26">
        <v>38583</v>
      </c>
      <c r="B116" s="6" t="s">
        <v>1699</v>
      </c>
      <c r="C116" s="6" t="s">
        <v>1700</v>
      </c>
      <c r="D116" s="6">
        <v>46</v>
      </c>
      <c r="E116" s="6" t="s">
        <v>1701</v>
      </c>
      <c r="F116" s="6" t="s">
        <v>1847</v>
      </c>
      <c r="G116" s="6" t="s">
        <v>1848</v>
      </c>
      <c r="H116" s="6" t="s">
        <v>1589</v>
      </c>
      <c r="I116" s="6" t="s">
        <v>1728</v>
      </c>
      <c r="J116" s="6">
        <v>0.47</v>
      </c>
      <c r="N116" s="20" t="s">
        <v>1752</v>
      </c>
    </row>
    <row r="117" spans="1:14">
      <c r="A117" s="4">
        <v>38583</v>
      </c>
      <c r="B117" t="s">
        <v>1699</v>
      </c>
      <c r="C117" t="s">
        <v>1700</v>
      </c>
      <c r="D117">
        <v>49</v>
      </c>
      <c r="E117" t="s">
        <v>1860</v>
      </c>
      <c r="F117" t="s">
        <v>1838</v>
      </c>
      <c r="H117" t="s">
        <v>1589</v>
      </c>
      <c r="J117">
        <v>15.040000000000001</v>
      </c>
    </row>
    <row r="118" spans="1:14">
      <c r="A118" s="4">
        <v>38583</v>
      </c>
      <c r="B118" t="s">
        <v>1699</v>
      </c>
      <c r="C118" t="s">
        <v>1700</v>
      </c>
      <c r="D118">
        <v>49</v>
      </c>
      <c r="E118" t="s">
        <v>1860</v>
      </c>
      <c r="F118" t="s">
        <v>1838</v>
      </c>
      <c r="H118" t="s">
        <v>1589</v>
      </c>
      <c r="J118">
        <v>2.7</v>
      </c>
    </row>
    <row r="119" spans="1:14">
      <c r="A119" s="4">
        <v>38583</v>
      </c>
      <c r="B119" t="s">
        <v>1699</v>
      </c>
      <c r="C119" t="s">
        <v>1700</v>
      </c>
      <c r="D119">
        <v>49</v>
      </c>
      <c r="E119" t="s">
        <v>1860</v>
      </c>
      <c r="F119" t="s">
        <v>1861</v>
      </c>
      <c r="H119" t="s">
        <v>1799</v>
      </c>
      <c r="J119">
        <v>26.98</v>
      </c>
      <c r="L119" t="s">
        <v>1862</v>
      </c>
    </row>
    <row r="120" spans="1:14">
      <c r="A120" s="4">
        <v>38583</v>
      </c>
      <c r="B120" t="s">
        <v>1699</v>
      </c>
      <c r="C120" t="s">
        <v>1700</v>
      </c>
      <c r="D120">
        <v>49</v>
      </c>
      <c r="E120" t="s">
        <v>1860</v>
      </c>
      <c r="F120" t="s">
        <v>1591</v>
      </c>
      <c r="H120" t="s">
        <v>1591</v>
      </c>
      <c r="J120">
        <v>4.28</v>
      </c>
    </row>
    <row r="121" spans="1:14">
      <c r="A121" s="4">
        <v>38583</v>
      </c>
      <c r="B121" t="s">
        <v>1699</v>
      </c>
      <c r="C121" t="s">
        <v>1700</v>
      </c>
      <c r="D121">
        <v>49</v>
      </c>
      <c r="E121" t="s">
        <v>1860</v>
      </c>
      <c r="F121" t="s">
        <v>1863</v>
      </c>
      <c r="H121" t="s">
        <v>1682</v>
      </c>
      <c r="J121">
        <v>0.73</v>
      </c>
    </row>
    <row r="122" spans="1:14">
      <c r="A122" s="4">
        <v>38583</v>
      </c>
      <c r="B122" t="s">
        <v>1699</v>
      </c>
      <c r="C122" t="s">
        <v>1700</v>
      </c>
      <c r="D122">
        <v>49</v>
      </c>
      <c r="E122" t="s">
        <v>1860</v>
      </c>
      <c r="F122" t="s">
        <v>1864</v>
      </c>
      <c r="H122" t="s">
        <v>1589</v>
      </c>
      <c r="J122">
        <v>4.38</v>
      </c>
    </row>
    <row r="123" spans="1:14">
      <c r="A123" s="4">
        <v>38583</v>
      </c>
      <c r="B123" t="s">
        <v>1699</v>
      </c>
      <c r="C123" t="s">
        <v>1700</v>
      </c>
      <c r="D123">
        <v>49</v>
      </c>
      <c r="E123" t="s">
        <v>1860</v>
      </c>
      <c r="F123" t="s">
        <v>1867</v>
      </c>
      <c r="G123" t="s">
        <v>1868</v>
      </c>
      <c r="H123" t="s">
        <v>1589</v>
      </c>
      <c r="I123" t="s">
        <v>1725</v>
      </c>
      <c r="J123">
        <v>0.45</v>
      </c>
    </row>
    <row r="124" spans="1:14">
      <c r="A124" s="4">
        <v>38583</v>
      </c>
      <c r="B124" t="s">
        <v>1699</v>
      </c>
      <c r="C124" t="s">
        <v>1700</v>
      </c>
      <c r="D124">
        <v>49</v>
      </c>
      <c r="E124" t="s">
        <v>1860</v>
      </c>
      <c r="F124" t="s">
        <v>1870</v>
      </c>
      <c r="G124" t="s">
        <v>1871</v>
      </c>
      <c r="H124" t="s">
        <v>1589</v>
      </c>
      <c r="I124" t="s">
        <v>1727</v>
      </c>
      <c r="J124">
        <v>3.18</v>
      </c>
    </row>
    <row r="125" spans="1:14">
      <c r="A125" s="4">
        <v>38583</v>
      </c>
      <c r="B125" t="s">
        <v>1699</v>
      </c>
      <c r="C125" t="s">
        <v>1700</v>
      </c>
      <c r="D125">
        <v>49</v>
      </c>
      <c r="E125" t="s">
        <v>1860</v>
      </c>
      <c r="F125" t="s">
        <v>1873</v>
      </c>
      <c r="G125" t="s">
        <v>1874</v>
      </c>
      <c r="H125" t="s">
        <v>1589</v>
      </c>
      <c r="I125" t="s">
        <v>1711</v>
      </c>
      <c r="J125">
        <v>2.1</v>
      </c>
    </row>
    <row r="126" spans="1:14">
      <c r="A126" s="4">
        <v>38583</v>
      </c>
      <c r="B126" t="s">
        <v>1699</v>
      </c>
      <c r="C126" t="s">
        <v>1700</v>
      </c>
      <c r="D126">
        <v>47</v>
      </c>
      <c r="E126" t="s">
        <v>1849</v>
      </c>
      <c r="F126" t="s">
        <v>1850</v>
      </c>
      <c r="H126" t="s">
        <v>1589</v>
      </c>
      <c r="J126">
        <v>5.58</v>
      </c>
    </row>
    <row r="127" spans="1:14">
      <c r="A127" s="4">
        <v>38583</v>
      </c>
      <c r="B127" t="s">
        <v>1699</v>
      </c>
      <c r="C127" t="s">
        <v>1700</v>
      </c>
      <c r="D127">
        <v>47</v>
      </c>
      <c r="E127" t="s">
        <v>1849</v>
      </c>
      <c r="F127" t="s">
        <v>1839</v>
      </c>
      <c r="H127" t="s">
        <v>1589</v>
      </c>
      <c r="J127">
        <v>4.17</v>
      </c>
    </row>
    <row r="128" spans="1:14">
      <c r="A128" s="4">
        <v>38583</v>
      </c>
      <c r="B128" t="s">
        <v>1699</v>
      </c>
      <c r="C128" t="s">
        <v>1700</v>
      </c>
      <c r="D128">
        <v>47</v>
      </c>
      <c r="E128" t="s">
        <v>1849</v>
      </c>
      <c r="F128" t="s">
        <v>1851</v>
      </c>
      <c r="H128" t="s">
        <v>1589</v>
      </c>
      <c r="J128">
        <v>17.190000000000001</v>
      </c>
    </row>
    <row r="129" spans="1:12">
      <c r="A129" s="4">
        <v>38583</v>
      </c>
      <c r="B129" t="s">
        <v>1699</v>
      </c>
      <c r="C129" t="s">
        <v>1700</v>
      </c>
      <c r="D129">
        <v>47</v>
      </c>
      <c r="E129" t="s">
        <v>1849</v>
      </c>
      <c r="F129" t="s">
        <v>1852</v>
      </c>
      <c r="H129" t="s">
        <v>1853</v>
      </c>
      <c r="J129">
        <v>0.14000000000000001</v>
      </c>
    </row>
    <row r="130" spans="1:12">
      <c r="A130" s="4">
        <v>38583</v>
      </c>
      <c r="B130" t="s">
        <v>1699</v>
      </c>
      <c r="C130" t="s">
        <v>1700</v>
      </c>
      <c r="D130">
        <v>47</v>
      </c>
      <c r="E130" t="s">
        <v>1849</v>
      </c>
      <c r="F130" t="s">
        <v>1842</v>
      </c>
      <c r="H130" t="s">
        <v>1589</v>
      </c>
      <c r="J130">
        <v>15.69</v>
      </c>
    </row>
    <row r="131" spans="1:12">
      <c r="A131" s="4">
        <v>38583</v>
      </c>
      <c r="B131" t="s">
        <v>1699</v>
      </c>
      <c r="C131" t="s">
        <v>1700</v>
      </c>
      <c r="D131">
        <v>48</v>
      </c>
      <c r="E131" t="s">
        <v>1854</v>
      </c>
      <c r="F131" t="s">
        <v>1855</v>
      </c>
      <c r="H131" t="s">
        <v>1589</v>
      </c>
      <c r="J131">
        <v>15.9</v>
      </c>
    </row>
    <row r="132" spans="1:12">
      <c r="A132" s="4">
        <v>38583</v>
      </c>
      <c r="B132" t="s">
        <v>1699</v>
      </c>
      <c r="C132" t="s">
        <v>1700</v>
      </c>
      <c r="D132">
        <v>48</v>
      </c>
      <c r="E132" t="s">
        <v>1854</v>
      </c>
      <c r="F132" t="s">
        <v>1856</v>
      </c>
      <c r="H132" t="s">
        <v>1589</v>
      </c>
      <c r="J132">
        <v>4.3600000000000003</v>
      </c>
    </row>
    <row r="133" spans="1:12">
      <c r="A133" s="4">
        <v>38583</v>
      </c>
      <c r="B133" t="s">
        <v>1699</v>
      </c>
      <c r="C133" t="s">
        <v>1700</v>
      </c>
      <c r="D133">
        <v>48</v>
      </c>
      <c r="E133" t="s">
        <v>1854</v>
      </c>
      <c r="F133" t="s">
        <v>1842</v>
      </c>
      <c r="H133" t="s">
        <v>1589</v>
      </c>
      <c r="J133">
        <v>2.35</v>
      </c>
    </row>
    <row r="134" spans="1:12">
      <c r="A134" s="4">
        <v>38583</v>
      </c>
      <c r="B134" t="s">
        <v>1699</v>
      </c>
      <c r="C134" t="s">
        <v>1700</v>
      </c>
      <c r="D134">
        <v>48</v>
      </c>
      <c r="E134" t="s">
        <v>1854</v>
      </c>
      <c r="F134" t="s">
        <v>1857</v>
      </c>
      <c r="H134" t="s">
        <v>1589</v>
      </c>
      <c r="J134">
        <v>2.13</v>
      </c>
    </row>
    <row r="135" spans="1:12">
      <c r="A135" s="4">
        <v>38583</v>
      </c>
      <c r="B135" t="s">
        <v>1699</v>
      </c>
      <c r="C135" t="s">
        <v>1700</v>
      </c>
      <c r="D135">
        <v>48</v>
      </c>
      <c r="E135" t="s">
        <v>1854</v>
      </c>
      <c r="F135" t="s">
        <v>1858</v>
      </c>
      <c r="H135" t="s">
        <v>1589</v>
      </c>
      <c r="J135">
        <v>0.56999999999999995</v>
      </c>
      <c r="L135" t="s">
        <v>1859</v>
      </c>
    </row>
    <row r="136" spans="1:12">
      <c r="A136" s="4">
        <v>38585</v>
      </c>
      <c r="B136" t="s">
        <v>1699</v>
      </c>
      <c r="C136" t="s">
        <v>1700</v>
      </c>
      <c r="D136" s="6">
        <v>80</v>
      </c>
      <c r="E136" t="s">
        <v>1775</v>
      </c>
      <c r="F136" t="s">
        <v>1766</v>
      </c>
      <c r="H136" t="s">
        <v>1589</v>
      </c>
      <c r="J136">
        <v>10.119999999999999</v>
      </c>
    </row>
    <row r="137" spans="1:12" s="6" customFormat="1">
      <c r="A137" s="26">
        <v>38585</v>
      </c>
      <c r="B137" s="6" t="s">
        <v>1699</v>
      </c>
      <c r="C137" s="6" t="s">
        <v>1700</v>
      </c>
      <c r="D137" s="6">
        <v>80</v>
      </c>
      <c r="E137" s="6" t="s">
        <v>1775</v>
      </c>
      <c r="F137" s="6" t="s">
        <v>1867</v>
      </c>
      <c r="G137" s="6" t="s">
        <v>1896</v>
      </c>
      <c r="H137" s="6" t="s">
        <v>1589</v>
      </c>
      <c r="I137" s="6" t="s">
        <v>1725</v>
      </c>
      <c r="J137" s="6">
        <v>8.39</v>
      </c>
    </row>
    <row r="138" spans="1:12">
      <c r="A138" s="4">
        <v>38585</v>
      </c>
      <c r="B138" t="s">
        <v>1699</v>
      </c>
      <c r="C138" t="s">
        <v>1700</v>
      </c>
      <c r="D138">
        <v>80</v>
      </c>
      <c r="E138" t="s">
        <v>1775</v>
      </c>
      <c r="F138" t="s">
        <v>1870</v>
      </c>
      <c r="G138" t="s">
        <v>1898</v>
      </c>
      <c r="H138" t="s">
        <v>1589</v>
      </c>
      <c r="I138" s="12" t="s">
        <v>1725</v>
      </c>
      <c r="J138">
        <v>12.660000000000002</v>
      </c>
    </row>
    <row r="139" spans="1:12" s="18" customFormat="1">
      <c r="A139" s="25">
        <v>38585</v>
      </c>
      <c r="B139" s="18" t="s">
        <v>1699</v>
      </c>
      <c r="C139" s="18" t="s">
        <v>1700</v>
      </c>
      <c r="D139" s="18">
        <v>80</v>
      </c>
      <c r="E139" s="18" t="s">
        <v>1775</v>
      </c>
      <c r="F139" s="18" t="s">
        <v>1876</v>
      </c>
      <c r="G139" s="18" t="s">
        <v>1875</v>
      </c>
      <c r="H139" s="18" t="s">
        <v>1589</v>
      </c>
      <c r="I139" s="18" t="s">
        <v>1711</v>
      </c>
      <c r="J139" s="18">
        <v>11.07</v>
      </c>
      <c r="L139" s="18" t="s">
        <v>2178</v>
      </c>
    </row>
    <row r="140" spans="1:12" s="18" customFormat="1">
      <c r="A140" s="25">
        <v>38585</v>
      </c>
      <c r="B140" s="18" t="s">
        <v>1699</v>
      </c>
      <c r="C140" s="18" t="s">
        <v>1700</v>
      </c>
      <c r="D140" s="18">
        <v>80</v>
      </c>
      <c r="E140" s="18" t="s">
        <v>1775</v>
      </c>
      <c r="F140" s="18" t="s">
        <v>1759</v>
      </c>
      <c r="G140" s="18" t="s">
        <v>1899</v>
      </c>
      <c r="H140" s="18" t="s">
        <v>1589</v>
      </c>
      <c r="I140" s="18" t="s">
        <v>1728</v>
      </c>
      <c r="J140" s="18">
        <v>10.18</v>
      </c>
      <c r="L140" s="18" t="s">
        <v>2178</v>
      </c>
    </row>
    <row r="141" spans="1:12" s="18" customFormat="1">
      <c r="A141" s="25">
        <v>38585</v>
      </c>
      <c r="B141" s="18" t="s">
        <v>1699</v>
      </c>
      <c r="C141" s="18" t="s">
        <v>1700</v>
      </c>
      <c r="D141" s="18">
        <v>80</v>
      </c>
      <c r="E141" s="18" t="s">
        <v>1775</v>
      </c>
      <c r="F141" s="18" t="s">
        <v>1772</v>
      </c>
      <c r="G141" s="18" t="s">
        <v>1773</v>
      </c>
      <c r="H141" s="18" t="s">
        <v>1589</v>
      </c>
      <c r="I141" s="18" t="s">
        <v>2171</v>
      </c>
      <c r="J141" s="18">
        <v>11.95</v>
      </c>
      <c r="L141" s="18" t="s">
        <v>2178</v>
      </c>
    </row>
    <row r="142" spans="1:12" s="18" customFormat="1">
      <c r="A142" s="25">
        <v>38585</v>
      </c>
      <c r="B142" s="18" t="s">
        <v>1699</v>
      </c>
      <c r="C142" s="18" t="s">
        <v>1700</v>
      </c>
      <c r="D142" s="18">
        <v>80</v>
      </c>
      <c r="E142" s="18" t="s">
        <v>1775</v>
      </c>
      <c r="F142" s="18" t="s">
        <v>1900</v>
      </c>
      <c r="G142" s="18" t="s">
        <v>1901</v>
      </c>
      <c r="H142" s="18" t="s">
        <v>1589</v>
      </c>
      <c r="I142" s="18" t="s">
        <v>2172</v>
      </c>
      <c r="J142" s="18">
        <v>14.75</v>
      </c>
      <c r="L142" s="18" t="s">
        <v>2178</v>
      </c>
    </row>
    <row r="143" spans="1:12" s="18" customFormat="1">
      <c r="A143" s="25">
        <v>38585</v>
      </c>
      <c r="B143" s="18" t="s">
        <v>1699</v>
      </c>
      <c r="C143" s="18" t="s">
        <v>1700</v>
      </c>
      <c r="D143" s="18">
        <v>80</v>
      </c>
      <c r="E143" s="18" t="s">
        <v>1775</v>
      </c>
      <c r="F143" s="18" t="s">
        <v>1902</v>
      </c>
      <c r="G143" s="18" t="s">
        <v>1770</v>
      </c>
      <c r="H143" s="18" t="s">
        <v>1589</v>
      </c>
      <c r="I143" s="18" t="s">
        <v>1728</v>
      </c>
      <c r="J143" s="18">
        <v>2.3199999999999998</v>
      </c>
      <c r="L143" s="18" t="s">
        <v>2178</v>
      </c>
    </row>
    <row r="144" spans="1:12" s="18" customFormat="1">
      <c r="A144" s="25">
        <v>38585</v>
      </c>
      <c r="B144" s="18" t="s">
        <v>1699</v>
      </c>
      <c r="C144" s="18" t="s">
        <v>1700</v>
      </c>
      <c r="D144" s="18">
        <v>80</v>
      </c>
      <c r="E144" s="18" t="s">
        <v>1775</v>
      </c>
      <c r="F144" s="18" t="s">
        <v>1903</v>
      </c>
      <c r="G144" s="18" t="s">
        <v>1767</v>
      </c>
      <c r="H144" s="18" t="s">
        <v>1589</v>
      </c>
      <c r="I144" s="18" t="s">
        <v>1711</v>
      </c>
      <c r="J144" s="18">
        <v>5.45</v>
      </c>
      <c r="L144" s="18" t="s">
        <v>2178</v>
      </c>
    </row>
    <row r="145" spans="1:12">
      <c r="A145" s="4">
        <v>38585</v>
      </c>
      <c r="B145" t="s">
        <v>1699</v>
      </c>
      <c r="C145" t="s">
        <v>1700</v>
      </c>
      <c r="D145">
        <v>79</v>
      </c>
      <c r="E145" t="s">
        <v>1761</v>
      </c>
      <c r="F145" t="s">
        <v>1839</v>
      </c>
      <c r="H145" t="s">
        <v>1589</v>
      </c>
      <c r="J145">
        <v>3.91</v>
      </c>
    </row>
    <row r="146" spans="1:12">
      <c r="A146" s="4">
        <v>38585</v>
      </c>
      <c r="B146" t="s">
        <v>1699</v>
      </c>
      <c r="C146" t="s">
        <v>1700</v>
      </c>
      <c r="D146">
        <v>79</v>
      </c>
      <c r="E146" t="s">
        <v>1761</v>
      </c>
      <c r="F146" t="s">
        <v>1810</v>
      </c>
      <c r="H146" t="s">
        <v>1593</v>
      </c>
      <c r="J146">
        <v>9.6999999999999993</v>
      </c>
    </row>
    <row r="147" spans="1:12">
      <c r="A147" s="4">
        <v>38585</v>
      </c>
      <c r="B147" t="s">
        <v>1699</v>
      </c>
      <c r="C147" t="s">
        <v>1700</v>
      </c>
      <c r="D147" s="6">
        <v>79</v>
      </c>
      <c r="E147" t="s">
        <v>1761</v>
      </c>
      <c r="F147" t="s">
        <v>1814</v>
      </c>
      <c r="H147" t="s">
        <v>1593</v>
      </c>
      <c r="J147">
        <v>1.91</v>
      </c>
    </row>
    <row r="148" spans="1:12">
      <c r="A148" s="4">
        <v>38585</v>
      </c>
      <c r="B148" t="s">
        <v>1699</v>
      </c>
      <c r="C148" t="s">
        <v>1700</v>
      </c>
      <c r="D148">
        <v>79</v>
      </c>
      <c r="E148" t="s">
        <v>1761</v>
      </c>
      <c r="F148" t="s">
        <v>1764</v>
      </c>
      <c r="G148" t="s">
        <v>1765</v>
      </c>
      <c r="H148" t="s">
        <v>1589</v>
      </c>
      <c r="I148" s="27" t="s">
        <v>1708</v>
      </c>
      <c r="J148">
        <v>11.71</v>
      </c>
    </row>
    <row r="149" spans="1:12">
      <c r="A149" s="4">
        <v>38585</v>
      </c>
      <c r="B149" t="s">
        <v>1699</v>
      </c>
      <c r="C149" t="s">
        <v>1700</v>
      </c>
      <c r="D149">
        <v>79</v>
      </c>
      <c r="E149" t="s">
        <v>1761</v>
      </c>
      <c r="F149" t="s">
        <v>1866</v>
      </c>
      <c r="H149" t="s">
        <v>1589</v>
      </c>
      <c r="J149">
        <v>10.01</v>
      </c>
    </row>
    <row r="150" spans="1:12" s="18" customFormat="1">
      <c r="A150" s="25">
        <v>38585</v>
      </c>
      <c r="B150" s="18" t="s">
        <v>1699</v>
      </c>
      <c r="C150" s="18" t="s">
        <v>1700</v>
      </c>
      <c r="D150" s="18">
        <v>79</v>
      </c>
      <c r="E150" s="18" t="s">
        <v>1761</v>
      </c>
      <c r="F150" s="18" t="s">
        <v>1867</v>
      </c>
      <c r="G150" s="18" t="s">
        <v>1767</v>
      </c>
      <c r="H150" s="18" t="s">
        <v>1589</v>
      </c>
      <c r="J150" s="18">
        <v>2.52</v>
      </c>
      <c r="L150" s="18" t="s">
        <v>2178</v>
      </c>
    </row>
    <row r="151" spans="1:12" s="6" customFormat="1">
      <c r="A151" s="26">
        <v>38585</v>
      </c>
      <c r="B151" s="6" t="s">
        <v>1699</v>
      </c>
      <c r="C151" s="6" t="s">
        <v>1700</v>
      </c>
      <c r="D151" s="6">
        <v>79</v>
      </c>
      <c r="E151" s="6" t="s">
        <v>1761</v>
      </c>
      <c r="F151" s="6" t="s">
        <v>1870</v>
      </c>
      <c r="G151" s="6" t="s">
        <v>1768</v>
      </c>
      <c r="H151" s="6" t="s">
        <v>1589</v>
      </c>
      <c r="I151" s="6" t="s">
        <v>1725</v>
      </c>
      <c r="J151" s="6">
        <v>48.8</v>
      </c>
      <c r="L151" s="20"/>
    </row>
    <row r="152" spans="1:12" s="6" customFormat="1">
      <c r="A152" s="26">
        <v>38585</v>
      </c>
      <c r="B152" s="6" t="s">
        <v>1699</v>
      </c>
      <c r="C152" s="6" t="s">
        <v>1700</v>
      </c>
      <c r="D152" s="6">
        <v>79</v>
      </c>
      <c r="E152" s="6" t="s">
        <v>1761</v>
      </c>
      <c r="F152" s="6" t="s">
        <v>1873</v>
      </c>
      <c r="G152" s="6" t="s">
        <v>1769</v>
      </c>
      <c r="H152" s="6" t="s">
        <v>1589</v>
      </c>
      <c r="I152" s="6" t="s">
        <v>1729</v>
      </c>
      <c r="J152" s="6">
        <v>2.42</v>
      </c>
    </row>
    <row r="153" spans="1:12" s="18" customFormat="1">
      <c r="A153" s="25">
        <v>38585</v>
      </c>
      <c r="B153" s="18" t="s">
        <v>1699</v>
      </c>
      <c r="C153" s="18" t="s">
        <v>1700</v>
      </c>
      <c r="D153" s="18">
        <v>79</v>
      </c>
      <c r="E153" s="18" t="s">
        <v>1761</v>
      </c>
      <c r="F153" s="18" t="s">
        <v>1876</v>
      </c>
      <c r="G153" s="18" t="s">
        <v>1770</v>
      </c>
      <c r="H153" s="18" t="s">
        <v>1589</v>
      </c>
      <c r="J153" s="18">
        <v>3.95</v>
      </c>
      <c r="L153" s="18" t="s">
        <v>2178</v>
      </c>
    </row>
    <row r="154" spans="1:12" s="6" customFormat="1">
      <c r="A154" s="26">
        <v>38585</v>
      </c>
      <c r="B154" s="6" t="s">
        <v>1699</v>
      </c>
      <c r="C154" s="6" t="s">
        <v>1700</v>
      </c>
      <c r="D154" s="6">
        <v>79</v>
      </c>
      <c r="E154" s="6" t="s">
        <v>1761</v>
      </c>
      <c r="F154" s="6" t="s">
        <v>1759</v>
      </c>
      <c r="G154" s="6" t="s">
        <v>1771</v>
      </c>
      <c r="H154" s="6" t="s">
        <v>1589</v>
      </c>
      <c r="I154" s="6" t="s">
        <v>1726</v>
      </c>
      <c r="J154" s="6">
        <v>0.21</v>
      </c>
    </row>
    <row r="155" spans="1:12" s="6" customFormat="1" ht="11.25" customHeight="1">
      <c r="A155" s="26">
        <v>38585</v>
      </c>
      <c r="B155" s="6" t="s">
        <v>1699</v>
      </c>
      <c r="C155" s="6" t="s">
        <v>1700</v>
      </c>
      <c r="D155" s="6">
        <v>79</v>
      </c>
      <c r="E155" s="6" t="s">
        <v>1761</v>
      </c>
      <c r="F155" s="6" t="s">
        <v>1772</v>
      </c>
      <c r="G155" s="6" t="s">
        <v>2176</v>
      </c>
      <c r="H155" s="6" t="s">
        <v>1589</v>
      </c>
      <c r="I155" s="6" t="s">
        <v>1728</v>
      </c>
      <c r="J155" s="6">
        <v>2.4</v>
      </c>
    </row>
    <row r="156" spans="1:12">
      <c r="A156" s="4">
        <v>38585</v>
      </c>
      <c r="B156" t="s">
        <v>1699</v>
      </c>
      <c r="C156" t="s">
        <v>1700</v>
      </c>
      <c r="D156">
        <v>78</v>
      </c>
      <c r="E156" t="s">
        <v>1865</v>
      </c>
      <c r="F156" t="s">
        <v>1866</v>
      </c>
      <c r="H156" t="s">
        <v>1589</v>
      </c>
      <c r="J156">
        <v>13.86</v>
      </c>
    </row>
    <row r="157" spans="1:12">
      <c r="A157" s="4">
        <v>38585</v>
      </c>
      <c r="B157" t="s">
        <v>1699</v>
      </c>
      <c r="C157" t="s">
        <v>1700</v>
      </c>
      <c r="D157">
        <v>78</v>
      </c>
      <c r="E157" t="s">
        <v>1865</v>
      </c>
      <c r="F157" t="s">
        <v>1867</v>
      </c>
      <c r="G157" t="s">
        <v>1869</v>
      </c>
      <c r="H157" t="s">
        <v>1589</v>
      </c>
      <c r="I157" t="s">
        <v>1711</v>
      </c>
      <c r="J157">
        <v>20.75</v>
      </c>
    </row>
    <row r="158" spans="1:12">
      <c r="A158" s="4">
        <v>38585</v>
      </c>
      <c r="B158" t="s">
        <v>1699</v>
      </c>
      <c r="C158" t="s">
        <v>1700</v>
      </c>
      <c r="D158">
        <v>78</v>
      </c>
      <c r="E158" t="s">
        <v>1865</v>
      </c>
      <c r="F158" t="s">
        <v>1870</v>
      </c>
      <c r="G158" t="s">
        <v>1872</v>
      </c>
      <c r="H158" t="s">
        <v>1589</v>
      </c>
      <c r="I158" t="s">
        <v>1728</v>
      </c>
      <c r="J158">
        <v>3.63</v>
      </c>
    </row>
    <row r="159" spans="1:12" s="18" customFormat="1">
      <c r="A159" s="25">
        <v>38585</v>
      </c>
      <c r="B159" s="18" t="s">
        <v>1699</v>
      </c>
      <c r="C159" s="18" t="s">
        <v>1700</v>
      </c>
      <c r="D159" s="18">
        <v>78</v>
      </c>
      <c r="E159" s="18" t="s">
        <v>1865</v>
      </c>
      <c r="F159" s="18" t="s">
        <v>1873</v>
      </c>
      <c r="G159" s="18" t="s">
        <v>1875</v>
      </c>
      <c r="H159" s="18" t="s">
        <v>1589</v>
      </c>
      <c r="J159" s="18">
        <v>12.72</v>
      </c>
      <c r="L159" s="18" t="s">
        <v>2178</v>
      </c>
    </row>
    <row r="160" spans="1:12">
      <c r="A160" s="4">
        <v>38585</v>
      </c>
      <c r="B160" t="s">
        <v>1699</v>
      </c>
      <c r="C160" t="s">
        <v>1700</v>
      </c>
      <c r="D160">
        <v>78</v>
      </c>
      <c r="E160" t="s">
        <v>1865</v>
      </c>
      <c r="F160" t="s">
        <v>1876</v>
      </c>
      <c r="G160" t="s">
        <v>1877</v>
      </c>
      <c r="H160" t="s">
        <v>1589</v>
      </c>
      <c r="I160" t="s">
        <v>1711</v>
      </c>
      <c r="J160">
        <v>0.5</v>
      </c>
    </row>
    <row r="161" spans="1:12" s="6" customFormat="1">
      <c r="A161" s="26">
        <v>38585</v>
      </c>
      <c r="B161" s="6" t="s">
        <v>1699</v>
      </c>
      <c r="C161" s="6" t="s">
        <v>1700</v>
      </c>
      <c r="D161" s="6">
        <v>78</v>
      </c>
      <c r="E161" s="6" t="s">
        <v>1865</v>
      </c>
      <c r="F161" s="6" t="s">
        <v>1759</v>
      </c>
      <c r="G161" s="6" t="s">
        <v>2170</v>
      </c>
      <c r="H161" s="6" t="s">
        <v>1589</v>
      </c>
      <c r="I161" s="6" t="s">
        <v>1729</v>
      </c>
      <c r="J161" s="6">
        <v>0.31</v>
      </c>
      <c r="L161" s="20"/>
    </row>
    <row r="162" spans="1:12">
      <c r="A162" s="4">
        <v>38585</v>
      </c>
      <c r="B162" t="s">
        <v>1699</v>
      </c>
      <c r="C162" t="s">
        <v>1700</v>
      </c>
      <c r="D162">
        <v>52</v>
      </c>
      <c r="E162" t="s">
        <v>1904</v>
      </c>
      <c r="F162" t="s">
        <v>1591</v>
      </c>
      <c r="H162" t="s">
        <v>1591</v>
      </c>
      <c r="J162">
        <v>0.16</v>
      </c>
    </row>
    <row r="163" spans="1:12" s="6" customFormat="1">
      <c r="A163" s="26">
        <v>38585</v>
      </c>
      <c r="B163" s="6" t="s">
        <v>1699</v>
      </c>
      <c r="C163" s="6" t="s">
        <v>1700</v>
      </c>
      <c r="D163" s="6">
        <v>52</v>
      </c>
      <c r="E163" s="6" t="s">
        <v>1904</v>
      </c>
      <c r="F163" s="6" t="s">
        <v>1905</v>
      </c>
      <c r="H163" s="6" t="s">
        <v>1593</v>
      </c>
      <c r="J163" s="6">
        <v>0.93</v>
      </c>
    </row>
    <row r="164" spans="1:12" s="6" customFormat="1">
      <c r="A164" s="26">
        <v>38585</v>
      </c>
      <c r="B164" s="6" t="s">
        <v>1699</v>
      </c>
      <c r="C164" s="6" t="s">
        <v>1700</v>
      </c>
      <c r="D164" s="6">
        <v>52</v>
      </c>
      <c r="E164" s="6" t="s">
        <v>1904</v>
      </c>
      <c r="F164" s="6" t="s">
        <v>1906</v>
      </c>
      <c r="H164" s="6" t="s">
        <v>1589</v>
      </c>
      <c r="J164" s="6">
        <v>12.76</v>
      </c>
    </row>
    <row r="165" spans="1:12" s="18" customFormat="1">
      <c r="A165" s="25">
        <v>38585</v>
      </c>
      <c r="B165" s="18" t="s">
        <v>1699</v>
      </c>
      <c r="C165" s="18" t="s">
        <v>1700</v>
      </c>
      <c r="D165" s="18">
        <v>52</v>
      </c>
      <c r="E165" s="18" t="s">
        <v>1904</v>
      </c>
      <c r="F165" s="18" t="s">
        <v>1867</v>
      </c>
      <c r="G165" s="18" t="s">
        <v>1773</v>
      </c>
      <c r="H165" s="18" t="s">
        <v>1589</v>
      </c>
      <c r="J165" s="18">
        <v>33.620000000000005</v>
      </c>
      <c r="L165" s="18" t="s">
        <v>2178</v>
      </c>
    </row>
    <row r="166" spans="1:12" s="18" customFormat="1">
      <c r="A166" s="25">
        <v>38585</v>
      </c>
      <c r="B166" s="18" t="s">
        <v>1699</v>
      </c>
      <c r="C166" s="18" t="s">
        <v>1700</v>
      </c>
      <c r="D166" s="18">
        <v>52</v>
      </c>
      <c r="E166" s="18" t="s">
        <v>1904</v>
      </c>
      <c r="F166" s="18" t="s">
        <v>1870</v>
      </c>
      <c r="G166" s="18" t="s">
        <v>1767</v>
      </c>
      <c r="H166" s="18" t="s">
        <v>1589</v>
      </c>
      <c r="J166" s="18">
        <v>0.61</v>
      </c>
      <c r="L166" s="18" t="s">
        <v>2178</v>
      </c>
    </row>
    <row r="167" spans="1:12" s="6" customFormat="1">
      <c r="A167" s="26">
        <v>38585</v>
      </c>
      <c r="B167" s="6" t="s">
        <v>1699</v>
      </c>
      <c r="C167" s="6" t="s">
        <v>1700</v>
      </c>
      <c r="D167" s="6">
        <v>52</v>
      </c>
      <c r="E167" s="6" t="s">
        <v>1904</v>
      </c>
      <c r="F167" s="6" t="s">
        <v>1873</v>
      </c>
      <c r="G167" s="6" t="s">
        <v>1896</v>
      </c>
      <c r="H167" s="6" t="s">
        <v>1589</v>
      </c>
      <c r="I167" s="6" t="s">
        <v>1725</v>
      </c>
      <c r="J167" s="6">
        <v>36.849999999999994</v>
      </c>
    </row>
    <row r="168" spans="1:12" s="6" customFormat="1">
      <c r="A168" s="26">
        <v>38585</v>
      </c>
      <c r="B168" s="6" t="s">
        <v>1699</v>
      </c>
      <c r="C168" s="6" t="s">
        <v>1700</v>
      </c>
      <c r="D168" s="6">
        <v>52</v>
      </c>
      <c r="E168" s="6" t="s">
        <v>1904</v>
      </c>
      <c r="F168" s="6" t="s">
        <v>1876</v>
      </c>
      <c r="G168" s="6" t="s">
        <v>1768</v>
      </c>
      <c r="H168" s="6" t="s">
        <v>1589</v>
      </c>
      <c r="I168" s="6" t="s">
        <v>1725</v>
      </c>
      <c r="J168" s="6">
        <v>15.59</v>
      </c>
    </row>
    <row r="169" spans="1:12" s="6" customFormat="1">
      <c r="A169" s="26">
        <v>38585</v>
      </c>
      <c r="B169" s="6" t="s">
        <v>1699</v>
      </c>
      <c r="C169" s="6" t="s">
        <v>1700</v>
      </c>
      <c r="D169" s="6">
        <v>52</v>
      </c>
      <c r="E169" s="6" t="s">
        <v>1904</v>
      </c>
      <c r="F169" s="6" t="s">
        <v>1759</v>
      </c>
      <c r="G169" s="6" t="s">
        <v>1907</v>
      </c>
      <c r="H169" s="6" t="s">
        <v>1589</v>
      </c>
      <c r="I169" s="28" t="s">
        <v>1729</v>
      </c>
      <c r="J169" s="6">
        <v>0.34</v>
      </c>
    </row>
    <row r="170" spans="1:12">
      <c r="A170" s="4">
        <v>38585</v>
      </c>
      <c r="B170" t="s">
        <v>1699</v>
      </c>
      <c r="C170" t="s">
        <v>1700</v>
      </c>
      <c r="D170">
        <v>53</v>
      </c>
      <c r="E170" t="s">
        <v>1908</v>
      </c>
      <c r="F170" t="s">
        <v>1838</v>
      </c>
      <c r="H170" t="s">
        <v>1589</v>
      </c>
      <c r="J170">
        <v>47.230000000000004</v>
      </c>
    </row>
    <row r="171" spans="1:12">
      <c r="A171" s="4">
        <v>38585</v>
      </c>
      <c r="B171" t="s">
        <v>1699</v>
      </c>
      <c r="C171" t="s">
        <v>1700</v>
      </c>
      <c r="D171">
        <v>53</v>
      </c>
      <c r="E171" t="s">
        <v>1908</v>
      </c>
      <c r="F171" t="s">
        <v>1909</v>
      </c>
      <c r="H171" t="s">
        <v>1591</v>
      </c>
      <c r="J171">
        <v>0.39</v>
      </c>
    </row>
    <row r="172" spans="1:12">
      <c r="A172" s="4">
        <v>38585</v>
      </c>
      <c r="B172" t="s">
        <v>1699</v>
      </c>
      <c r="C172" t="s">
        <v>1700</v>
      </c>
      <c r="D172">
        <v>53</v>
      </c>
      <c r="E172" t="s">
        <v>1908</v>
      </c>
      <c r="F172" t="s">
        <v>1906</v>
      </c>
      <c r="H172" t="s">
        <v>1589</v>
      </c>
      <c r="J172">
        <v>15.65</v>
      </c>
    </row>
    <row r="173" spans="1:12" s="18" customFormat="1">
      <c r="A173" s="25">
        <v>38585</v>
      </c>
      <c r="B173" s="18" t="s">
        <v>1699</v>
      </c>
      <c r="C173" s="18" t="s">
        <v>1700</v>
      </c>
      <c r="D173" s="18">
        <v>53</v>
      </c>
      <c r="E173" s="18" t="s">
        <v>1908</v>
      </c>
      <c r="F173" s="18" t="s">
        <v>1867</v>
      </c>
      <c r="G173" s="18" t="s">
        <v>1910</v>
      </c>
      <c r="H173" s="18" t="s">
        <v>1589</v>
      </c>
      <c r="J173" s="18">
        <v>8.25</v>
      </c>
      <c r="L173" s="19" t="s">
        <v>2174</v>
      </c>
    </row>
    <row r="174" spans="1:12" s="18" customFormat="1">
      <c r="A174" s="25">
        <v>38585</v>
      </c>
      <c r="B174" s="18" t="s">
        <v>1699</v>
      </c>
      <c r="C174" s="18" t="s">
        <v>1700</v>
      </c>
      <c r="D174" s="18">
        <v>53</v>
      </c>
      <c r="E174" s="18" t="s">
        <v>1908</v>
      </c>
      <c r="F174" s="18" t="s">
        <v>1870</v>
      </c>
      <c r="G174" s="18" t="s">
        <v>1911</v>
      </c>
      <c r="H174" s="18" t="s">
        <v>1589</v>
      </c>
      <c r="J174" s="18">
        <v>4.97</v>
      </c>
      <c r="L174" s="19" t="s">
        <v>2174</v>
      </c>
    </row>
    <row r="175" spans="1:12" s="18" customFormat="1">
      <c r="A175" s="25">
        <v>38585</v>
      </c>
      <c r="B175" s="18" t="s">
        <v>1699</v>
      </c>
      <c r="C175" s="18" t="s">
        <v>1700</v>
      </c>
      <c r="D175" s="18">
        <v>53</v>
      </c>
      <c r="E175" s="18" t="s">
        <v>1908</v>
      </c>
      <c r="F175" s="18" t="s">
        <v>1873</v>
      </c>
      <c r="G175" s="18" t="s">
        <v>1912</v>
      </c>
      <c r="H175" s="18" t="s">
        <v>1589</v>
      </c>
      <c r="J175" s="18">
        <v>0.45</v>
      </c>
      <c r="L175" s="19" t="s">
        <v>2174</v>
      </c>
    </row>
    <row r="176" spans="1:12">
      <c r="A176" s="4">
        <v>38585</v>
      </c>
      <c r="B176" t="s">
        <v>1699</v>
      </c>
      <c r="C176" t="s">
        <v>1700</v>
      </c>
      <c r="D176">
        <v>53</v>
      </c>
      <c r="E176" t="s">
        <v>1908</v>
      </c>
      <c r="F176" t="s">
        <v>1876</v>
      </c>
      <c r="G176" t="s">
        <v>1913</v>
      </c>
      <c r="H176" t="s">
        <v>1589</v>
      </c>
      <c r="I176" s="12" t="s">
        <v>1730</v>
      </c>
      <c r="J176">
        <v>0.39</v>
      </c>
    </row>
    <row r="177" spans="1:12" s="18" customFormat="1">
      <c r="A177" s="25">
        <v>38585</v>
      </c>
      <c r="B177" s="18" t="s">
        <v>1699</v>
      </c>
      <c r="C177" s="18" t="s">
        <v>1700</v>
      </c>
      <c r="D177" s="18">
        <v>53</v>
      </c>
      <c r="E177" s="18" t="s">
        <v>1908</v>
      </c>
      <c r="F177" s="18" t="s">
        <v>1759</v>
      </c>
      <c r="G177" s="18" t="s">
        <v>1914</v>
      </c>
      <c r="H177" s="18" t="s">
        <v>1589</v>
      </c>
      <c r="J177" s="18">
        <v>1.82</v>
      </c>
      <c r="L177" s="19" t="s">
        <v>2174</v>
      </c>
    </row>
    <row r="178" spans="1:12" s="18" customFormat="1">
      <c r="A178" s="25">
        <v>38585</v>
      </c>
      <c r="B178" s="18" t="s">
        <v>1699</v>
      </c>
      <c r="C178" s="18" t="s">
        <v>1700</v>
      </c>
      <c r="D178" s="18">
        <v>53</v>
      </c>
      <c r="E178" s="18" t="s">
        <v>1908</v>
      </c>
      <c r="F178" s="18" t="s">
        <v>1772</v>
      </c>
      <c r="G178" s="18" t="s">
        <v>1915</v>
      </c>
      <c r="H178" s="18" t="s">
        <v>1589</v>
      </c>
      <c r="J178" s="18">
        <v>1.49</v>
      </c>
      <c r="L178" s="19" t="s">
        <v>2174</v>
      </c>
    </row>
    <row r="179" spans="1:12" s="18" customFormat="1">
      <c r="A179" s="25">
        <v>38585</v>
      </c>
      <c r="B179" s="18" t="s">
        <v>1699</v>
      </c>
      <c r="C179" s="18" t="s">
        <v>1700</v>
      </c>
      <c r="D179" s="18">
        <v>53</v>
      </c>
      <c r="E179" s="18" t="s">
        <v>1908</v>
      </c>
      <c r="F179" s="18" t="s">
        <v>1900</v>
      </c>
      <c r="G179" s="18" t="s">
        <v>1916</v>
      </c>
      <c r="H179" s="18" t="s">
        <v>1589</v>
      </c>
      <c r="J179" s="18">
        <v>5.43</v>
      </c>
      <c r="L179" s="19" t="s">
        <v>2174</v>
      </c>
    </row>
    <row r="180" spans="1:12" s="18" customFormat="1">
      <c r="A180" s="25">
        <v>38585</v>
      </c>
      <c r="B180" s="18" t="s">
        <v>1699</v>
      </c>
      <c r="C180" s="18" t="s">
        <v>1700</v>
      </c>
      <c r="D180" s="18">
        <v>53</v>
      </c>
      <c r="E180" s="18" t="s">
        <v>1908</v>
      </c>
      <c r="F180" s="18" t="s">
        <v>1902</v>
      </c>
      <c r="G180" s="18" t="s">
        <v>1917</v>
      </c>
      <c r="H180" s="18" t="s">
        <v>1589</v>
      </c>
      <c r="J180" s="18">
        <v>18.32</v>
      </c>
      <c r="L180" s="19" t="s">
        <v>2174</v>
      </c>
    </row>
    <row r="181" spans="1:12">
      <c r="A181" s="4">
        <v>38585</v>
      </c>
      <c r="B181" t="s">
        <v>1699</v>
      </c>
      <c r="C181" t="s">
        <v>1700</v>
      </c>
      <c r="D181">
        <v>54</v>
      </c>
      <c r="E181" t="s">
        <v>1918</v>
      </c>
      <c r="F181" t="s">
        <v>1838</v>
      </c>
      <c r="H181" t="s">
        <v>1589</v>
      </c>
      <c r="J181">
        <v>47.43</v>
      </c>
    </row>
    <row r="182" spans="1:12">
      <c r="A182" s="4">
        <v>38585</v>
      </c>
      <c r="B182" t="s">
        <v>1699</v>
      </c>
      <c r="C182" t="s">
        <v>1700</v>
      </c>
      <c r="D182">
        <v>54</v>
      </c>
      <c r="E182" t="s">
        <v>1918</v>
      </c>
      <c r="F182" t="s">
        <v>1839</v>
      </c>
      <c r="H182" t="s">
        <v>1589</v>
      </c>
      <c r="J182">
        <v>4.1100000000000003</v>
      </c>
    </row>
    <row r="183" spans="1:12">
      <c r="A183" s="4">
        <v>38585</v>
      </c>
      <c r="B183" t="s">
        <v>1699</v>
      </c>
      <c r="C183" t="s">
        <v>1700</v>
      </c>
      <c r="D183">
        <v>54</v>
      </c>
      <c r="E183" t="s">
        <v>1918</v>
      </c>
      <c r="F183" t="s">
        <v>1814</v>
      </c>
      <c r="H183" t="s">
        <v>1593</v>
      </c>
      <c r="J183">
        <v>6.3</v>
      </c>
    </row>
    <row r="184" spans="1:12">
      <c r="A184" s="4">
        <v>38585</v>
      </c>
      <c r="B184" t="s">
        <v>1699</v>
      </c>
      <c r="C184" t="s">
        <v>1700</v>
      </c>
      <c r="D184">
        <v>54</v>
      </c>
      <c r="E184" t="s">
        <v>1918</v>
      </c>
      <c r="F184" t="s">
        <v>1919</v>
      </c>
      <c r="H184" t="s">
        <v>1591</v>
      </c>
      <c r="J184">
        <v>4.59</v>
      </c>
    </row>
    <row r="185" spans="1:12">
      <c r="A185" s="4">
        <v>38585</v>
      </c>
      <c r="B185" t="s">
        <v>1699</v>
      </c>
      <c r="C185" t="s">
        <v>1700</v>
      </c>
      <c r="D185">
        <v>54</v>
      </c>
      <c r="E185" t="s">
        <v>1918</v>
      </c>
      <c r="F185" t="s">
        <v>1867</v>
      </c>
      <c r="G185" t="s">
        <v>1898</v>
      </c>
      <c r="H185" t="s">
        <v>1589</v>
      </c>
      <c r="I185" t="s">
        <v>1725</v>
      </c>
      <c r="J185">
        <v>26.56</v>
      </c>
      <c r="L185" t="s">
        <v>1920</v>
      </c>
    </row>
    <row r="186" spans="1:12">
      <c r="A186" s="4">
        <v>38585</v>
      </c>
      <c r="B186" t="s">
        <v>1699</v>
      </c>
      <c r="C186" t="s">
        <v>1700</v>
      </c>
      <c r="D186">
        <v>54</v>
      </c>
      <c r="E186" t="s">
        <v>1918</v>
      </c>
      <c r="F186" t="s">
        <v>1870</v>
      </c>
      <c r="G186" t="s">
        <v>1921</v>
      </c>
      <c r="H186" t="s">
        <v>1589</v>
      </c>
      <c r="I186" t="s">
        <v>1730</v>
      </c>
      <c r="J186">
        <v>47.86</v>
      </c>
    </row>
    <row r="187" spans="1:12">
      <c r="A187" s="4">
        <v>38585</v>
      </c>
      <c r="B187" t="s">
        <v>1699</v>
      </c>
      <c r="C187" t="s">
        <v>1700</v>
      </c>
      <c r="D187">
        <v>54</v>
      </c>
      <c r="E187" t="s">
        <v>1918</v>
      </c>
      <c r="F187" t="s">
        <v>1873</v>
      </c>
      <c r="G187" t="s">
        <v>1922</v>
      </c>
      <c r="H187" t="s">
        <v>1589</v>
      </c>
      <c r="I187" t="s">
        <v>1730</v>
      </c>
      <c r="J187">
        <v>1.53</v>
      </c>
    </row>
    <row r="188" spans="1:12">
      <c r="A188" s="4">
        <v>38585</v>
      </c>
      <c r="B188" t="s">
        <v>1699</v>
      </c>
      <c r="C188" t="s">
        <v>1700</v>
      </c>
      <c r="D188">
        <v>54</v>
      </c>
      <c r="E188" t="s">
        <v>1918</v>
      </c>
      <c r="F188" t="s">
        <v>1876</v>
      </c>
      <c r="G188" t="s">
        <v>1923</v>
      </c>
      <c r="H188" t="s">
        <v>1589</v>
      </c>
      <c r="I188" t="s">
        <v>1729</v>
      </c>
      <c r="J188">
        <v>0.69</v>
      </c>
    </row>
    <row r="189" spans="1:12">
      <c r="A189" s="4">
        <v>38584</v>
      </c>
      <c r="B189" t="s">
        <v>1699</v>
      </c>
      <c r="C189" t="s">
        <v>1924</v>
      </c>
      <c r="D189">
        <v>57</v>
      </c>
      <c r="E189" t="s">
        <v>1822</v>
      </c>
      <c r="F189" t="s">
        <v>1823</v>
      </c>
      <c r="H189" t="s">
        <v>1593</v>
      </c>
      <c r="J189">
        <v>0.91</v>
      </c>
    </row>
    <row r="190" spans="1:12">
      <c r="A190" s="4">
        <v>38584</v>
      </c>
      <c r="B190" t="s">
        <v>1699</v>
      </c>
      <c r="C190" t="s">
        <v>1924</v>
      </c>
      <c r="D190">
        <v>57</v>
      </c>
      <c r="E190" t="s">
        <v>1822</v>
      </c>
      <c r="F190" t="s">
        <v>1839</v>
      </c>
      <c r="H190" t="s">
        <v>1589</v>
      </c>
      <c r="J190">
        <v>2.85</v>
      </c>
    </row>
    <row r="191" spans="1:12">
      <c r="A191" s="4">
        <v>38584</v>
      </c>
      <c r="B191" t="s">
        <v>1699</v>
      </c>
      <c r="C191" t="s">
        <v>1924</v>
      </c>
      <c r="D191">
        <v>57</v>
      </c>
      <c r="E191" t="s">
        <v>1822</v>
      </c>
      <c r="F191" t="s">
        <v>1824</v>
      </c>
      <c r="H191" t="s">
        <v>1589</v>
      </c>
      <c r="J191">
        <v>3.62</v>
      </c>
    </row>
    <row r="192" spans="1:12">
      <c r="A192" s="4">
        <v>38584</v>
      </c>
      <c r="B192" t="s">
        <v>1699</v>
      </c>
      <c r="C192" t="s">
        <v>1924</v>
      </c>
      <c r="D192">
        <v>57</v>
      </c>
      <c r="E192" t="s">
        <v>1822</v>
      </c>
      <c r="F192" t="s">
        <v>1688</v>
      </c>
      <c r="H192" t="s">
        <v>1590</v>
      </c>
      <c r="J192">
        <v>0.09</v>
      </c>
    </row>
    <row r="193" spans="1:12">
      <c r="A193" s="4">
        <v>38584</v>
      </c>
      <c r="B193" t="s">
        <v>1699</v>
      </c>
      <c r="C193" t="s">
        <v>1924</v>
      </c>
      <c r="D193">
        <v>57</v>
      </c>
      <c r="E193" t="s">
        <v>1822</v>
      </c>
      <c r="F193" t="s">
        <v>1933</v>
      </c>
      <c r="H193" t="s">
        <v>1589</v>
      </c>
      <c r="J193">
        <v>0.15</v>
      </c>
    </row>
    <row r="194" spans="1:12">
      <c r="A194" s="4">
        <v>38584</v>
      </c>
      <c r="B194" t="s">
        <v>1699</v>
      </c>
      <c r="C194" t="s">
        <v>1924</v>
      </c>
      <c r="D194">
        <v>57</v>
      </c>
      <c r="E194" t="s">
        <v>1822</v>
      </c>
      <c r="F194" t="s">
        <v>1870</v>
      </c>
      <c r="G194" t="s">
        <v>1825</v>
      </c>
      <c r="H194" t="s">
        <v>1589</v>
      </c>
      <c r="I194" s="12" t="s">
        <v>1731</v>
      </c>
      <c r="J194">
        <v>0.97</v>
      </c>
      <c r="L194" t="s">
        <v>1826</v>
      </c>
    </row>
    <row r="195" spans="1:12">
      <c r="A195" s="4">
        <v>38584</v>
      </c>
      <c r="B195" t="s">
        <v>1699</v>
      </c>
      <c r="C195" t="s">
        <v>1924</v>
      </c>
      <c r="D195">
        <v>57</v>
      </c>
      <c r="E195" t="s">
        <v>1822</v>
      </c>
      <c r="F195" t="s">
        <v>1873</v>
      </c>
      <c r="G195" t="s">
        <v>1827</v>
      </c>
      <c r="H195" t="s">
        <v>1589</v>
      </c>
      <c r="I195" t="s">
        <v>1726</v>
      </c>
      <c r="J195">
        <v>0.86</v>
      </c>
      <c r="L195" t="s">
        <v>1828</v>
      </c>
    </row>
    <row r="196" spans="1:12">
      <c r="A196" s="4">
        <v>38584</v>
      </c>
      <c r="B196" t="s">
        <v>1699</v>
      </c>
      <c r="C196" t="s">
        <v>1924</v>
      </c>
      <c r="D196">
        <v>57</v>
      </c>
      <c r="E196" t="s">
        <v>1822</v>
      </c>
      <c r="F196" t="s">
        <v>1876</v>
      </c>
      <c r="G196" t="s">
        <v>1829</v>
      </c>
      <c r="H196" t="s">
        <v>1589</v>
      </c>
      <c r="I196" t="s">
        <v>1732</v>
      </c>
      <c r="J196">
        <v>0.61</v>
      </c>
    </row>
    <row r="197" spans="1:12">
      <c r="A197" s="4">
        <v>38584</v>
      </c>
      <c r="B197" t="s">
        <v>1699</v>
      </c>
      <c r="C197" t="s">
        <v>1924</v>
      </c>
      <c r="D197">
        <v>57</v>
      </c>
      <c r="E197" t="s">
        <v>1822</v>
      </c>
      <c r="F197" t="s">
        <v>1759</v>
      </c>
      <c r="G197" t="s">
        <v>1830</v>
      </c>
      <c r="H197" t="s">
        <v>1589</v>
      </c>
      <c r="I197" t="s">
        <v>1733</v>
      </c>
      <c r="J197">
        <v>0.76</v>
      </c>
    </row>
    <row r="198" spans="1:12">
      <c r="A198" s="4">
        <v>38584</v>
      </c>
      <c r="B198" t="s">
        <v>1699</v>
      </c>
      <c r="C198" t="s">
        <v>1924</v>
      </c>
      <c r="D198">
        <v>57</v>
      </c>
      <c r="E198" t="s">
        <v>1822</v>
      </c>
      <c r="F198" t="s">
        <v>1772</v>
      </c>
      <c r="G198" t="s">
        <v>1907</v>
      </c>
      <c r="H198" t="s">
        <v>1589</v>
      </c>
      <c r="I198" t="s">
        <v>1729</v>
      </c>
      <c r="J198">
        <v>1.03</v>
      </c>
    </row>
    <row r="199" spans="1:12">
      <c r="A199" s="4">
        <v>38584</v>
      </c>
      <c r="B199" t="s">
        <v>1699</v>
      </c>
      <c r="C199" t="s">
        <v>1924</v>
      </c>
      <c r="D199">
        <v>57</v>
      </c>
      <c r="E199" t="s">
        <v>1822</v>
      </c>
      <c r="F199" t="s">
        <v>1900</v>
      </c>
      <c r="G199" t="s">
        <v>1831</v>
      </c>
      <c r="H199" t="s">
        <v>1589</v>
      </c>
      <c r="I199" t="s">
        <v>1711</v>
      </c>
      <c r="J199">
        <v>2.85</v>
      </c>
    </row>
    <row r="200" spans="1:12">
      <c r="A200" s="4">
        <v>38584</v>
      </c>
      <c r="B200" t="s">
        <v>1699</v>
      </c>
      <c r="C200" t="s">
        <v>1924</v>
      </c>
      <c r="D200">
        <v>58</v>
      </c>
      <c r="E200" t="s">
        <v>1832</v>
      </c>
      <c r="F200" t="s">
        <v>1823</v>
      </c>
      <c r="H200" t="s">
        <v>1593</v>
      </c>
      <c r="J200">
        <v>7.34</v>
      </c>
    </row>
    <row r="201" spans="1:12">
      <c r="A201" s="4">
        <v>38584</v>
      </c>
      <c r="B201" t="s">
        <v>1699</v>
      </c>
      <c r="C201" t="s">
        <v>1924</v>
      </c>
      <c r="D201">
        <v>58</v>
      </c>
      <c r="E201" t="s">
        <v>1832</v>
      </c>
      <c r="F201" t="s">
        <v>1839</v>
      </c>
      <c r="H201" t="s">
        <v>1589</v>
      </c>
      <c r="J201">
        <v>16.010000000000002</v>
      </c>
    </row>
    <row r="202" spans="1:12">
      <c r="A202" s="4">
        <v>38584</v>
      </c>
      <c r="B202" t="s">
        <v>1699</v>
      </c>
      <c r="C202" t="s">
        <v>1924</v>
      </c>
      <c r="D202">
        <v>58</v>
      </c>
      <c r="E202" t="s">
        <v>1832</v>
      </c>
      <c r="F202" t="s">
        <v>1824</v>
      </c>
      <c r="G202" t="s">
        <v>1833</v>
      </c>
      <c r="H202" t="s">
        <v>1589</v>
      </c>
      <c r="I202" t="s">
        <v>1710</v>
      </c>
      <c r="J202">
        <v>1.52</v>
      </c>
    </row>
    <row r="203" spans="1:12">
      <c r="A203" s="4">
        <v>38584</v>
      </c>
      <c r="B203" t="s">
        <v>1699</v>
      </c>
      <c r="C203" t="s">
        <v>1924</v>
      </c>
      <c r="D203">
        <v>58</v>
      </c>
      <c r="E203" t="s">
        <v>1832</v>
      </c>
      <c r="F203" t="s">
        <v>1866</v>
      </c>
      <c r="H203" t="s">
        <v>1589</v>
      </c>
      <c r="J203">
        <v>1.69</v>
      </c>
    </row>
    <row r="204" spans="1:12">
      <c r="A204" s="4">
        <v>38584</v>
      </c>
      <c r="B204" t="s">
        <v>1699</v>
      </c>
      <c r="C204" t="s">
        <v>1924</v>
      </c>
      <c r="D204">
        <v>58</v>
      </c>
      <c r="E204" t="s">
        <v>1832</v>
      </c>
      <c r="F204" t="s">
        <v>1867</v>
      </c>
      <c r="G204" t="s">
        <v>1907</v>
      </c>
      <c r="H204" t="s">
        <v>1589</v>
      </c>
      <c r="I204" t="s">
        <v>1729</v>
      </c>
      <c r="J204">
        <v>0.99</v>
      </c>
    </row>
    <row r="205" spans="1:12" s="6" customFormat="1">
      <c r="A205" s="26">
        <v>38584</v>
      </c>
      <c r="B205" s="6" t="s">
        <v>1699</v>
      </c>
      <c r="C205" s="6" t="s">
        <v>1924</v>
      </c>
      <c r="D205" s="6">
        <v>59</v>
      </c>
      <c r="E205" s="6" t="s">
        <v>1834</v>
      </c>
      <c r="F205" s="6" t="s">
        <v>1838</v>
      </c>
      <c r="H205" s="6" t="s">
        <v>1589</v>
      </c>
      <c r="J205" s="6">
        <v>31.94</v>
      </c>
    </row>
    <row r="206" spans="1:12">
      <c r="A206" s="4">
        <v>38584</v>
      </c>
      <c r="B206" t="s">
        <v>1699</v>
      </c>
      <c r="C206" t="s">
        <v>1924</v>
      </c>
      <c r="D206">
        <v>59</v>
      </c>
      <c r="E206" t="s">
        <v>1834</v>
      </c>
      <c r="F206" t="s">
        <v>1839</v>
      </c>
      <c r="H206" t="s">
        <v>1589</v>
      </c>
      <c r="J206">
        <v>12.86</v>
      </c>
    </row>
    <row r="207" spans="1:12">
      <c r="A207" s="4">
        <v>38584</v>
      </c>
      <c r="B207" t="s">
        <v>1699</v>
      </c>
      <c r="C207" t="s">
        <v>1924</v>
      </c>
      <c r="D207">
        <v>59</v>
      </c>
      <c r="E207" t="s">
        <v>1834</v>
      </c>
      <c r="F207" t="s">
        <v>1861</v>
      </c>
      <c r="H207" t="s">
        <v>1799</v>
      </c>
      <c r="J207">
        <v>3.94</v>
      </c>
    </row>
    <row r="208" spans="1:12">
      <c r="A208" s="4">
        <v>38584</v>
      </c>
      <c r="B208" t="s">
        <v>1699</v>
      </c>
      <c r="C208" t="s">
        <v>1924</v>
      </c>
      <c r="D208">
        <v>59</v>
      </c>
      <c r="E208" t="s">
        <v>1834</v>
      </c>
      <c r="F208" t="s">
        <v>1820</v>
      </c>
      <c r="H208" t="s">
        <v>1591</v>
      </c>
      <c r="J208">
        <v>26.28</v>
      </c>
    </row>
    <row r="209" spans="1:12">
      <c r="A209" s="4">
        <v>38584</v>
      </c>
      <c r="B209" t="s">
        <v>1699</v>
      </c>
      <c r="C209" t="s">
        <v>1924</v>
      </c>
      <c r="D209">
        <v>59</v>
      </c>
      <c r="E209" t="s">
        <v>1834</v>
      </c>
      <c r="F209" t="s">
        <v>1698</v>
      </c>
      <c r="H209" t="s">
        <v>1589</v>
      </c>
      <c r="J209">
        <v>1.89</v>
      </c>
    </row>
    <row r="210" spans="1:12" s="6" customFormat="1">
      <c r="A210" s="26">
        <v>38584</v>
      </c>
      <c r="B210" s="6" t="s">
        <v>1699</v>
      </c>
      <c r="C210" s="6" t="s">
        <v>1924</v>
      </c>
      <c r="D210" s="6">
        <v>59</v>
      </c>
      <c r="E210" s="6" t="s">
        <v>1834</v>
      </c>
      <c r="F210" s="6" t="s">
        <v>1835</v>
      </c>
      <c r="G210" s="6" t="s">
        <v>1836</v>
      </c>
      <c r="H210" s="6" t="s">
        <v>1589</v>
      </c>
      <c r="I210" s="6" t="s">
        <v>1725</v>
      </c>
      <c r="J210" s="6">
        <v>2.2000000000000002</v>
      </c>
    </row>
    <row r="211" spans="1:12" s="6" customFormat="1">
      <c r="A211" s="26">
        <v>38584</v>
      </c>
      <c r="B211" s="6" t="s">
        <v>1699</v>
      </c>
      <c r="C211" s="6" t="s">
        <v>1924</v>
      </c>
      <c r="D211" s="6">
        <v>59</v>
      </c>
      <c r="E211" s="6" t="s">
        <v>1834</v>
      </c>
      <c r="F211" s="6" t="s">
        <v>1837</v>
      </c>
      <c r="G211" s="6" t="s">
        <v>1962</v>
      </c>
      <c r="H211" s="6" t="s">
        <v>1589</v>
      </c>
      <c r="I211" s="6" t="s">
        <v>1730</v>
      </c>
      <c r="J211" s="6">
        <v>1.77</v>
      </c>
    </row>
    <row r="212" spans="1:12" s="6" customFormat="1">
      <c r="A212" s="26">
        <v>38584</v>
      </c>
      <c r="B212" s="6" t="s">
        <v>1699</v>
      </c>
      <c r="C212" s="6" t="s">
        <v>1924</v>
      </c>
      <c r="D212" s="6">
        <v>55</v>
      </c>
      <c r="E212" s="6" t="s">
        <v>1925</v>
      </c>
      <c r="F212" s="6" t="s">
        <v>1586</v>
      </c>
      <c r="G212" s="6" t="s">
        <v>2173</v>
      </c>
      <c r="H212" s="6" t="s">
        <v>1587</v>
      </c>
      <c r="I212" s="6" t="s">
        <v>1721</v>
      </c>
      <c r="J212" s="6">
        <v>9.379999999999999</v>
      </c>
      <c r="L212" s="20"/>
    </row>
    <row r="213" spans="1:12">
      <c r="A213" s="4">
        <v>38584</v>
      </c>
      <c r="B213" t="s">
        <v>1699</v>
      </c>
      <c r="C213" t="s">
        <v>1924</v>
      </c>
      <c r="D213">
        <v>55</v>
      </c>
      <c r="E213" t="s">
        <v>1925</v>
      </c>
      <c r="F213" t="s">
        <v>1839</v>
      </c>
      <c r="H213" t="s">
        <v>1589</v>
      </c>
      <c r="J213">
        <v>1.51</v>
      </c>
    </row>
    <row r="214" spans="1:12">
      <c r="A214" s="4">
        <v>38584</v>
      </c>
      <c r="B214" t="s">
        <v>1699</v>
      </c>
      <c r="C214" t="s">
        <v>1924</v>
      </c>
      <c r="D214">
        <v>55</v>
      </c>
      <c r="E214" t="s">
        <v>1925</v>
      </c>
      <c r="F214" t="s">
        <v>1926</v>
      </c>
      <c r="H214" t="s">
        <v>1799</v>
      </c>
      <c r="J214">
        <v>7.75</v>
      </c>
    </row>
    <row r="215" spans="1:12">
      <c r="A215" s="4">
        <v>38584</v>
      </c>
      <c r="B215" t="s">
        <v>1699</v>
      </c>
      <c r="C215" t="s">
        <v>1924</v>
      </c>
      <c r="D215">
        <v>55</v>
      </c>
      <c r="E215" t="s">
        <v>1925</v>
      </c>
      <c r="F215" t="s">
        <v>1591</v>
      </c>
      <c r="H215" t="s">
        <v>1591</v>
      </c>
      <c r="J215">
        <v>2.58</v>
      </c>
    </row>
    <row r="216" spans="1:12">
      <c r="A216" s="4">
        <v>38584</v>
      </c>
      <c r="B216" t="s">
        <v>1699</v>
      </c>
      <c r="C216" t="s">
        <v>1924</v>
      </c>
      <c r="D216">
        <v>55</v>
      </c>
      <c r="E216" t="s">
        <v>1925</v>
      </c>
      <c r="F216" t="s">
        <v>1927</v>
      </c>
      <c r="H216" t="s">
        <v>1682</v>
      </c>
      <c r="J216">
        <v>0.55000000000000004</v>
      </c>
    </row>
    <row r="217" spans="1:12">
      <c r="A217" s="4">
        <v>38584</v>
      </c>
      <c r="B217" t="s">
        <v>1699</v>
      </c>
      <c r="C217" t="s">
        <v>1924</v>
      </c>
      <c r="D217">
        <v>55</v>
      </c>
      <c r="E217" t="s">
        <v>1925</v>
      </c>
      <c r="F217" t="s">
        <v>1928</v>
      </c>
      <c r="H217" t="s">
        <v>1589</v>
      </c>
      <c r="J217">
        <v>13.350000000000001</v>
      </c>
    </row>
    <row r="218" spans="1:12">
      <c r="A218" s="4">
        <v>38584</v>
      </c>
      <c r="B218" t="s">
        <v>1699</v>
      </c>
      <c r="C218" t="s">
        <v>1924</v>
      </c>
      <c r="D218">
        <v>55</v>
      </c>
      <c r="E218" t="s">
        <v>1925</v>
      </c>
      <c r="F218" t="s">
        <v>1929</v>
      </c>
      <c r="H218" t="s">
        <v>1589</v>
      </c>
      <c r="J218">
        <v>1.97</v>
      </c>
    </row>
    <row r="219" spans="1:12">
      <c r="A219" s="4">
        <v>38584</v>
      </c>
      <c r="B219" t="s">
        <v>1699</v>
      </c>
      <c r="C219" t="s">
        <v>1924</v>
      </c>
      <c r="D219">
        <v>55</v>
      </c>
      <c r="E219" t="s">
        <v>1925</v>
      </c>
      <c r="F219" t="s">
        <v>1870</v>
      </c>
      <c r="G219" t="s">
        <v>1930</v>
      </c>
      <c r="H219" t="s">
        <v>1589</v>
      </c>
      <c r="I219" t="s">
        <v>1725</v>
      </c>
      <c r="J219">
        <v>1.03</v>
      </c>
    </row>
    <row r="220" spans="1:12" s="6" customFormat="1">
      <c r="A220" s="26">
        <v>38584</v>
      </c>
      <c r="B220" s="6" t="s">
        <v>1699</v>
      </c>
      <c r="C220" s="6" t="s">
        <v>1924</v>
      </c>
      <c r="D220" s="6">
        <v>55</v>
      </c>
      <c r="E220" s="6" t="s">
        <v>1925</v>
      </c>
      <c r="F220" s="6" t="s">
        <v>1873</v>
      </c>
      <c r="G220" s="6" t="s">
        <v>1931</v>
      </c>
      <c r="H220" s="6" t="s">
        <v>1589</v>
      </c>
      <c r="I220" s="6" t="s">
        <v>1726</v>
      </c>
      <c r="J220" s="6">
        <v>0.93</v>
      </c>
      <c r="L220" s="20"/>
    </row>
    <row r="221" spans="1:12">
      <c r="A221" s="4">
        <v>38584</v>
      </c>
      <c r="B221" t="s">
        <v>1699</v>
      </c>
      <c r="C221" t="s">
        <v>1924</v>
      </c>
      <c r="D221">
        <v>56</v>
      </c>
      <c r="E221" t="s">
        <v>1932</v>
      </c>
      <c r="F221" t="s">
        <v>1595</v>
      </c>
      <c r="H221" t="s">
        <v>1587</v>
      </c>
      <c r="J221">
        <v>6.17</v>
      </c>
    </row>
    <row r="222" spans="1:12">
      <c r="A222" s="4">
        <v>38584</v>
      </c>
      <c r="B222" t="s">
        <v>1699</v>
      </c>
      <c r="C222" t="s">
        <v>1924</v>
      </c>
      <c r="D222">
        <v>56</v>
      </c>
      <c r="E222" t="s">
        <v>1932</v>
      </c>
      <c r="F222" t="s">
        <v>1838</v>
      </c>
      <c r="H222" t="s">
        <v>1589</v>
      </c>
      <c r="J222">
        <v>22.790000000000003</v>
      </c>
    </row>
    <row r="223" spans="1:12">
      <c r="A223" s="4">
        <v>38584</v>
      </c>
      <c r="B223" t="s">
        <v>1699</v>
      </c>
      <c r="C223" t="s">
        <v>1924</v>
      </c>
      <c r="D223">
        <v>56</v>
      </c>
      <c r="E223" t="s">
        <v>1932</v>
      </c>
      <c r="F223" t="s">
        <v>1839</v>
      </c>
      <c r="H223" t="s">
        <v>1589</v>
      </c>
      <c r="J223">
        <v>0.95</v>
      </c>
    </row>
    <row r="224" spans="1:12">
      <c r="A224" s="4">
        <v>38584</v>
      </c>
      <c r="B224" t="s">
        <v>1699</v>
      </c>
      <c r="C224" t="s">
        <v>1924</v>
      </c>
      <c r="D224">
        <v>56</v>
      </c>
      <c r="E224" t="s">
        <v>1932</v>
      </c>
      <c r="F224" t="s">
        <v>1926</v>
      </c>
      <c r="H224" t="s">
        <v>1799</v>
      </c>
      <c r="J224">
        <v>0.85</v>
      </c>
    </row>
    <row r="225" spans="1:12">
      <c r="A225" s="4">
        <v>38584</v>
      </c>
      <c r="B225" t="s">
        <v>1699</v>
      </c>
      <c r="C225" t="s">
        <v>1924</v>
      </c>
      <c r="D225">
        <v>56</v>
      </c>
      <c r="E225" t="s">
        <v>1932</v>
      </c>
      <c r="F225" t="s">
        <v>1919</v>
      </c>
      <c r="H225" t="s">
        <v>1591</v>
      </c>
      <c r="J225">
        <v>7.02</v>
      </c>
    </row>
    <row r="226" spans="1:12">
      <c r="A226" s="4">
        <v>38584</v>
      </c>
      <c r="B226" t="s">
        <v>1699</v>
      </c>
      <c r="C226" t="s">
        <v>1924</v>
      </c>
      <c r="D226">
        <v>56</v>
      </c>
      <c r="E226" t="s">
        <v>1932</v>
      </c>
      <c r="F226" t="s">
        <v>1842</v>
      </c>
      <c r="H226" t="s">
        <v>1589</v>
      </c>
      <c r="J226">
        <v>6.61</v>
      </c>
    </row>
    <row r="227" spans="1:12">
      <c r="A227" s="4">
        <v>38584</v>
      </c>
      <c r="B227" t="s">
        <v>1699</v>
      </c>
      <c r="C227" t="s">
        <v>1924</v>
      </c>
      <c r="D227">
        <v>56</v>
      </c>
      <c r="E227" t="s">
        <v>1932</v>
      </c>
      <c r="F227" t="s">
        <v>1933</v>
      </c>
      <c r="G227" t="s">
        <v>1821</v>
      </c>
      <c r="H227" t="s">
        <v>1589</v>
      </c>
      <c r="I227" t="s">
        <v>1725</v>
      </c>
      <c r="J227">
        <v>9.75</v>
      </c>
    </row>
    <row r="228" spans="1:12">
      <c r="A228" s="4">
        <v>38584</v>
      </c>
      <c r="B228" t="s">
        <v>1699</v>
      </c>
      <c r="C228" t="s">
        <v>1924</v>
      </c>
      <c r="D228">
        <v>56</v>
      </c>
      <c r="E228" t="s">
        <v>1932</v>
      </c>
      <c r="F228" t="s">
        <v>1906</v>
      </c>
      <c r="H228" t="s">
        <v>1589</v>
      </c>
      <c r="J228">
        <v>4.41</v>
      </c>
    </row>
    <row r="229" spans="1:12">
      <c r="A229" s="4">
        <v>38584</v>
      </c>
      <c r="B229" t="s">
        <v>1699</v>
      </c>
      <c r="C229" t="s">
        <v>1924</v>
      </c>
      <c r="D229">
        <v>56</v>
      </c>
      <c r="E229" t="s">
        <v>1932</v>
      </c>
      <c r="F229" t="s">
        <v>1867</v>
      </c>
      <c r="G229" t="s">
        <v>1907</v>
      </c>
      <c r="H229" t="s">
        <v>1589</v>
      </c>
      <c r="I229" t="s">
        <v>1729</v>
      </c>
      <c r="J229">
        <v>0.41</v>
      </c>
    </row>
    <row r="230" spans="1:12">
      <c r="A230" s="4">
        <v>38584</v>
      </c>
      <c r="B230" t="s">
        <v>1699</v>
      </c>
      <c r="C230" t="s">
        <v>1924</v>
      </c>
      <c r="D230">
        <v>60</v>
      </c>
      <c r="E230" t="s">
        <v>1963</v>
      </c>
      <c r="F230" t="s">
        <v>1595</v>
      </c>
      <c r="H230" t="s">
        <v>1587</v>
      </c>
      <c r="J230">
        <v>0.08</v>
      </c>
    </row>
    <row r="231" spans="1:12">
      <c r="A231" s="4">
        <v>38584</v>
      </c>
      <c r="B231" t="s">
        <v>1699</v>
      </c>
      <c r="C231" t="s">
        <v>1924</v>
      </c>
      <c r="D231">
        <v>60</v>
      </c>
      <c r="E231" t="s">
        <v>1963</v>
      </c>
      <c r="F231" t="s">
        <v>1838</v>
      </c>
      <c r="H231" t="s">
        <v>1589</v>
      </c>
      <c r="J231">
        <v>7</v>
      </c>
    </row>
    <row r="232" spans="1:12">
      <c r="A232" s="4">
        <v>38584</v>
      </c>
      <c r="B232" t="s">
        <v>1699</v>
      </c>
      <c r="C232" t="s">
        <v>1924</v>
      </c>
      <c r="D232">
        <v>60</v>
      </c>
      <c r="E232" t="s">
        <v>1963</v>
      </c>
      <c r="F232" t="s">
        <v>1839</v>
      </c>
      <c r="H232" t="s">
        <v>1589</v>
      </c>
      <c r="J232">
        <v>6.84</v>
      </c>
    </row>
    <row r="233" spans="1:12">
      <c r="A233" s="4">
        <v>38584</v>
      </c>
      <c r="B233" t="s">
        <v>1699</v>
      </c>
      <c r="C233" t="s">
        <v>1924</v>
      </c>
      <c r="D233">
        <v>60</v>
      </c>
      <c r="E233" t="s">
        <v>1963</v>
      </c>
      <c r="F233" t="s">
        <v>1926</v>
      </c>
      <c r="H233" t="s">
        <v>1799</v>
      </c>
      <c r="J233">
        <v>4.41</v>
      </c>
    </row>
    <row r="234" spans="1:12">
      <c r="A234" s="4">
        <v>38584</v>
      </c>
      <c r="B234" t="s">
        <v>1699</v>
      </c>
      <c r="C234" t="s">
        <v>1924</v>
      </c>
      <c r="D234">
        <v>60</v>
      </c>
      <c r="E234" t="s">
        <v>1963</v>
      </c>
      <c r="F234" t="s">
        <v>1591</v>
      </c>
      <c r="H234" t="s">
        <v>1591</v>
      </c>
      <c r="J234">
        <v>8.6999999999999993</v>
      </c>
    </row>
    <row r="235" spans="1:12">
      <c r="A235" s="4">
        <v>38584</v>
      </c>
      <c r="B235" t="s">
        <v>1699</v>
      </c>
      <c r="C235" t="s">
        <v>1924</v>
      </c>
      <c r="D235">
        <v>60</v>
      </c>
      <c r="E235" t="s">
        <v>1963</v>
      </c>
      <c r="F235" t="s">
        <v>1824</v>
      </c>
      <c r="H235" t="s">
        <v>1589</v>
      </c>
      <c r="J235">
        <v>0.34</v>
      </c>
    </row>
    <row r="236" spans="1:12">
      <c r="A236" s="4">
        <v>38584</v>
      </c>
      <c r="B236" t="s">
        <v>1699</v>
      </c>
      <c r="C236" t="s">
        <v>1924</v>
      </c>
      <c r="D236">
        <v>60</v>
      </c>
      <c r="E236" t="s">
        <v>1963</v>
      </c>
      <c r="F236" t="s">
        <v>1933</v>
      </c>
      <c r="H236" t="s">
        <v>1589</v>
      </c>
      <c r="J236">
        <v>0.23</v>
      </c>
    </row>
    <row r="237" spans="1:12">
      <c r="A237" s="4">
        <v>38584</v>
      </c>
      <c r="B237" t="s">
        <v>1699</v>
      </c>
      <c r="C237" t="s">
        <v>1924</v>
      </c>
      <c r="D237">
        <v>60</v>
      </c>
      <c r="E237" t="s">
        <v>1963</v>
      </c>
      <c r="F237" t="s">
        <v>1866</v>
      </c>
      <c r="H237" t="s">
        <v>1589</v>
      </c>
      <c r="J237">
        <v>1.1100000000000001</v>
      </c>
    </row>
    <row r="238" spans="1:12">
      <c r="A238" s="4">
        <v>38584</v>
      </c>
      <c r="B238" t="s">
        <v>1699</v>
      </c>
      <c r="C238" t="s">
        <v>1924</v>
      </c>
      <c r="D238">
        <v>60</v>
      </c>
      <c r="E238" t="s">
        <v>1963</v>
      </c>
      <c r="F238" t="s">
        <v>1867</v>
      </c>
      <c r="G238" t="s">
        <v>1964</v>
      </c>
      <c r="H238" t="s">
        <v>1589</v>
      </c>
      <c r="I238" t="s">
        <v>1731</v>
      </c>
      <c r="J238">
        <v>20.59</v>
      </c>
    </row>
    <row r="239" spans="1:12">
      <c r="A239" s="4">
        <v>38584</v>
      </c>
      <c r="B239" t="s">
        <v>1699</v>
      </c>
      <c r="C239" t="s">
        <v>1924</v>
      </c>
      <c r="D239">
        <v>60</v>
      </c>
      <c r="E239" t="s">
        <v>1963</v>
      </c>
      <c r="F239" t="s">
        <v>1870</v>
      </c>
      <c r="G239" t="s">
        <v>1965</v>
      </c>
      <c r="H239" t="s">
        <v>1589</v>
      </c>
      <c r="I239" t="s">
        <v>1729</v>
      </c>
      <c r="J239">
        <v>0.79</v>
      </c>
      <c r="L239" t="s">
        <v>1966</v>
      </c>
    </row>
    <row r="240" spans="1:12">
      <c r="A240" s="4">
        <v>38584</v>
      </c>
      <c r="B240" t="s">
        <v>1699</v>
      </c>
      <c r="C240" t="s">
        <v>1924</v>
      </c>
      <c r="D240">
        <v>60</v>
      </c>
      <c r="E240" t="s">
        <v>1963</v>
      </c>
      <c r="F240" t="s">
        <v>1873</v>
      </c>
      <c r="G240" t="s">
        <v>1967</v>
      </c>
      <c r="H240" t="s">
        <v>1589</v>
      </c>
      <c r="I240" t="s">
        <v>1734</v>
      </c>
      <c r="J240">
        <v>1.19</v>
      </c>
      <c r="L240" t="s">
        <v>1968</v>
      </c>
    </row>
    <row r="241" spans="1:12">
      <c r="A241" s="4">
        <v>38584</v>
      </c>
      <c r="B241" t="s">
        <v>1699</v>
      </c>
      <c r="C241" t="s">
        <v>1924</v>
      </c>
      <c r="D241">
        <v>60</v>
      </c>
      <c r="E241" t="s">
        <v>1963</v>
      </c>
      <c r="F241" t="s">
        <v>1876</v>
      </c>
      <c r="G241" t="s">
        <v>1969</v>
      </c>
      <c r="H241" t="s">
        <v>1589</v>
      </c>
      <c r="I241" t="s">
        <v>1729</v>
      </c>
      <c r="J241">
        <v>0.12</v>
      </c>
    </row>
    <row r="242" spans="1:12">
      <c r="A242" s="4">
        <v>38584</v>
      </c>
      <c r="B242" t="s">
        <v>1699</v>
      </c>
      <c r="C242" t="s">
        <v>1924</v>
      </c>
      <c r="D242">
        <v>60</v>
      </c>
      <c r="E242" t="s">
        <v>1963</v>
      </c>
      <c r="F242" t="s">
        <v>1759</v>
      </c>
      <c r="G242" t="s">
        <v>1970</v>
      </c>
      <c r="H242" t="s">
        <v>1589</v>
      </c>
      <c r="I242" t="s">
        <v>1735</v>
      </c>
      <c r="J242">
        <v>7.0000000000000007E-2</v>
      </c>
    </row>
    <row r="243" spans="1:12">
      <c r="A243" s="4">
        <v>38584</v>
      </c>
      <c r="B243" t="s">
        <v>1699</v>
      </c>
      <c r="C243" t="s">
        <v>1924</v>
      </c>
      <c r="D243">
        <v>60</v>
      </c>
      <c r="E243" t="s">
        <v>1963</v>
      </c>
      <c r="F243" t="s">
        <v>1772</v>
      </c>
      <c r="G243" t="s">
        <v>1971</v>
      </c>
      <c r="H243" t="s">
        <v>1589</v>
      </c>
      <c r="I243" t="s">
        <v>1736</v>
      </c>
      <c r="J243">
        <v>0.25</v>
      </c>
    </row>
    <row r="244" spans="1:12">
      <c r="A244" s="4">
        <v>38584</v>
      </c>
      <c r="B244" t="s">
        <v>1699</v>
      </c>
      <c r="C244" t="s">
        <v>1924</v>
      </c>
      <c r="D244">
        <v>60</v>
      </c>
      <c r="E244" t="s">
        <v>1963</v>
      </c>
      <c r="F244" t="s">
        <v>1900</v>
      </c>
      <c r="G244" t="s">
        <v>1972</v>
      </c>
      <c r="H244" t="s">
        <v>1589</v>
      </c>
      <c r="I244" t="s">
        <v>1737</v>
      </c>
      <c r="J244">
        <v>0.23</v>
      </c>
    </row>
    <row r="245" spans="1:12">
      <c r="A245" s="4">
        <v>38584</v>
      </c>
      <c r="B245" t="s">
        <v>1699</v>
      </c>
      <c r="C245" t="s">
        <v>1924</v>
      </c>
      <c r="D245">
        <v>60</v>
      </c>
      <c r="E245" t="s">
        <v>1963</v>
      </c>
      <c r="F245" t="s">
        <v>1902</v>
      </c>
      <c r="G245" t="s">
        <v>1973</v>
      </c>
      <c r="H245" t="s">
        <v>1589</v>
      </c>
      <c r="I245" t="s">
        <v>1737</v>
      </c>
      <c r="J245">
        <v>0.02</v>
      </c>
    </row>
    <row r="246" spans="1:12">
      <c r="A246" s="4">
        <v>38584</v>
      </c>
      <c r="B246" t="s">
        <v>1699</v>
      </c>
      <c r="C246" t="s">
        <v>1924</v>
      </c>
      <c r="D246">
        <v>60</v>
      </c>
      <c r="E246" t="s">
        <v>1963</v>
      </c>
      <c r="F246" t="s">
        <v>1974</v>
      </c>
      <c r="G246" t="s">
        <v>1975</v>
      </c>
      <c r="H246" t="s">
        <v>1589</v>
      </c>
      <c r="I246" t="s">
        <v>1729</v>
      </c>
      <c r="J246">
        <v>0.01</v>
      </c>
    </row>
    <row r="247" spans="1:12">
      <c r="A247" s="4">
        <v>38586</v>
      </c>
      <c r="B247" t="s">
        <v>1699</v>
      </c>
      <c r="C247" t="s">
        <v>1924</v>
      </c>
      <c r="D247">
        <v>62</v>
      </c>
      <c r="E247" t="s">
        <v>1978</v>
      </c>
      <c r="F247" t="s">
        <v>1595</v>
      </c>
      <c r="H247" t="s">
        <v>1587</v>
      </c>
      <c r="J247">
        <v>0.4</v>
      </c>
    </row>
    <row r="248" spans="1:12">
      <c r="A248" s="4">
        <v>38586</v>
      </c>
      <c r="B248" t="s">
        <v>1699</v>
      </c>
      <c r="C248" t="s">
        <v>1924</v>
      </c>
      <c r="D248">
        <v>62</v>
      </c>
      <c r="E248" t="s">
        <v>1978</v>
      </c>
      <c r="F248" t="s">
        <v>1838</v>
      </c>
      <c r="H248" t="s">
        <v>1589</v>
      </c>
      <c r="J248">
        <v>254.82000000000005</v>
      </c>
    </row>
    <row r="249" spans="1:12">
      <c r="A249" s="4">
        <v>38586</v>
      </c>
      <c r="B249" t="s">
        <v>1699</v>
      </c>
      <c r="C249" t="s">
        <v>1924</v>
      </c>
      <c r="D249">
        <v>62</v>
      </c>
      <c r="E249" t="s">
        <v>1978</v>
      </c>
      <c r="F249" t="s">
        <v>1804</v>
      </c>
      <c r="H249" t="s">
        <v>1591</v>
      </c>
      <c r="J249">
        <v>0.69</v>
      </c>
    </row>
    <row r="250" spans="1:12">
      <c r="A250" s="4">
        <v>38586</v>
      </c>
      <c r="B250" t="s">
        <v>1699</v>
      </c>
      <c r="C250" t="s">
        <v>1924</v>
      </c>
      <c r="D250">
        <v>62</v>
      </c>
      <c r="E250" t="s">
        <v>1978</v>
      </c>
      <c r="F250" t="s">
        <v>1866</v>
      </c>
      <c r="H250" t="s">
        <v>1589</v>
      </c>
      <c r="J250">
        <v>23.18</v>
      </c>
    </row>
    <row r="251" spans="1:12">
      <c r="A251" s="4">
        <v>38586</v>
      </c>
      <c r="B251" t="s">
        <v>1699</v>
      </c>
      <c r="C251" t="s">
        <v>1924</v>
      </c>
      <c r="D251">
        <v>62</v>
      </c>
      <c r="E251" t="s">
        <v>1978</v>
      </c>
      <c r="F251" t="s">
        <v>1867</v>
      </c>
      <c r="G251" t="s">
        <v>1896</v>
      </c>
      <c r="H251" t="s">
        <v>1589</v>
      </c>
      <c r="I251" t="s">
        <v>1725</v>
      </c>
      <c r="J251">
        <v>20.759999999999998</v>
      </c>
      <c r="L251" t="s">
        <v>1979</v>
      </c>
    </row>
    <row r="252" spans="1:12">
      <c r="A252" s="4">
        <v>38586</v>
      </c>
      <c r="B252" t="s">
        <v>1699</v>
      </c>
      <c r="C252" t="s">
        <v>1924</v>
      </c>
      <c r="D252">
        <v>62</v>
      </c>
      <c r="E252" t="s">
        <v>1978</v>
      </c>
      <c r="F252" t="s">
        <v>1870</v>
      </c>
      <c r="G252" t="s">
        <v>1769</v>
      </c>
      <c r="H252" t="s">
        <v>1589</v>
      </c>
      <c r="I252" s="12" t="s">
        <v>1729</v>
      </c>
      <c r="J252">
        <v>4.25</v>
      </c>
    </row>
    <row r="253" spans="1:12">
      <c r="A253" s="4">
        <v>38586</v>
      </c>
      <c r="B253" t="s">
        <v>1699</v>
      </c>
      <c r="C253" t="s">
        <v>1924</v>
      </c>
      <c r="D253">
        <v>62</v>
      </c>
      <c r="E253" t="s">
        <v>1978</v>
      </c>
      <c r="F253" t="s">
        <v>1873</v>
      </c>
      <c r="G253" t="s">
        <v>1869</v>
      </c>
      <c r="H253" t="s">
        <v>1589</v>
      </c>
      <c r="I253" s="12" t="s">
        <v>1711</v>
      </c>
      <c r="J253">
        <v>43.97</v>
      </c>
    </row>
    <row r="254" spans="1:12">
      <c r="A254" s="4">
        <v>38586</v>
      </c>
      <c r="B254" t="s">
        <v>1699</v>
      </c>
      <c r="C254" t="s">
        <v>1924</v>
      </c>
      <c r="D254">
        <v>62</v>
      </c>
      <c r="E254" t="s">
        <v>1978</v>
      </c>
      <c r="F254" t="s">
        <v>1876</v>
      </c>
      <c r="G254" t="s">
        <v>1980</v>
      </c>
      <c r="H254" t="s">
        <v>1589</v>
      </c>
      <c r="I254" t="s">
        <v>1739</v>
      </c>
      <c r="J254">
        <v>9.9999999999999992E-2</v>
      </c>
    </row>
    <row r="255" spans="1:12">
      <c r="A255" s="4">
        <v>38586</v>
      </c>
      <c r="B255" t="s">
        <v>1699</v>
      </c>
      <c r="C255" t="s">
        <v>1924</v>
      </c>
      <c r="D255">
        <v>62</v>
      </c>
      <c r="E255" t="s">
        <v>1978</v>
      </c>
      <c r="F255" t="s">
        <v>1759</v>
      </c>
      <c r="G255" t="s">
        <v>1981</v>
      </c>
      <c r="H255" t="s">
        <v>1589</v>
      </c>
      <c r="I255" s="12" t="s">
        <v>1729</v>
      </c>
      <c r="J255">
        <v>1.22</v>
      </c>
    </row>
    <row r="256" spans="1:12">
      <c r="A256" s="4">
        <v>38586</v>
      </c>
      <c r="B256" t="s">
        <v>1699</v>
      </c>
      <c r="C256" t="s">
        <v>1924</v>
      </c>
      <c r="D256">
        <v>62</v>
      </c>
      <c r="E256" t="s">
        <v>1978</v>
      </c>
      <c r="F256" t="s">
        <v>1772</v>
      </c>
      <c r="G256" t="s">
        <v>1982</v>
      </c>
      <c r="H256" t="s">
        <v>1589</v>
      </c>
      <c r="I256" t="s">
        <v>1740</v>
      </c>
      <c r="J256">
        <v>0.18</v>
      </c>
    </row>
    <row r="257" spans="1:12">
      <c r="A257" s="4">
        <v>38586</v>
      </c>
      <c r="B257" t="s">
        <v>1699</v>
      </c>
      <c r="C257" t="s">
        <v>1924</v>
      </c>
      <c r="D257">
        <v>62</v>
      </c>
      <c r="E257" t="s">
        <v>1978</v>
      </c>
      <c r="F257" t="s">
        <v>1900</v>
      </c>
      <c r="G257" t="s">
        <v>1981</v>
      </c>
      <c r="H257" t="s">
        <v>1589</v>
      </c>
      <c r="I257" s="12" t="s">
        <v>1729</v>
      </c>
      <c r="J257">
        <v>17.100000000000001</v>
      </c>
      <c r="L257" t="s">
        <v>1983</v>
      </c>
    </row>
    <row r="258" spans="1:12">
      <c r="A258" s="4">
        <v>38586</v>
      </c>
      <c r="B258" t="s">
        <v>1699</v>
      </c>
      <c r="C258" t="s">
        <v>1924</v>
      </c>
      <c r="D258">
        <v>62</v>
      </c>
      <c r="E258" t="s">
        <v>1978</v>
      </c>
      <c r="F258" t="s">
        <v>1902</v>
      </c>
      <c r="G258" t="s">
        <v>1913</v>
      </c>
      <c r="H258" t="s">
        <v>1589</v>
      </c>
      <c r="I258" s="12" t="s">
        <v>1730</v>
      </c>
      <c r="J258">
        <v>9.379999999999999</v>
      </c>
      <c r="L258" t="s">
        <v>1984</v>
      </c>
    </row>
    <row r="259" spans="1:12">
      <c r="A259" s="4">
        <v>38586</v>
      </c>
      <c r="B259" t="s">
        <v>1699</v>
      </c>
      <c r="C259" t="s">
        <v>1924</v>
      </c>
      <c r="D259">
        <v>63</v>
      </c>
      <c r="E259" t="s">
        <v>1985</v>
      </c>
      <c r="F259" t="s">
        <v>1782</v>
      </c>
      <c r="H259" t="s">
        <v>1587</v>
      </c>
      <c r="J259">
        <v>0.95</v>
      </c>
    </row>
    <row r="260" spans="1:12">
      <c r="A260" s="4">
        <v>38586</v>
      </c>
      <c r="B260" t="s">
        <v>1699</v>
      </c>
      <c r="C260" t="s">
        <v>1924</v>
      </c>
      <c r="D260">
        <v>63</v>
      </c>
      <c r="E260" t="s">
        <v>1985</v>
      </c>
      <c r="F260" t="s">
        <v>1838</v>
      </c>
      <c r="H260" t="s">
        <v>1589</v>
      </c>
      <c r="J260">
        <v>222</v>
      </c>
    </row>
    <row r="261" spans="1:12">
      <c r="A261" s="4">
        <v>38586</v>
      </c>
      <c r="B261" t="s">
        <v>1699</v>
      </c>
      <c r="C261" t="s">
        <v>1924</v>
      </c>
      <c r="D261">
        <v>63</v>
      </c>
      <c r="E261" t="s">
        <v>1985</v>
      </c>
      <c r="F261" t="s">
        <v>1866</v>
      </c>
      <c r="H261" t="s">
        <v>1589</v>
      </c>
      <c r="J261">
        <v>24.67</v>
      </c>
    </row>
    <row r="262" spans="1:12">
      <c r="A262" s="4">
        <v>38586</v>
      </c>
      <c r="B262" t="s">
        <v>1699</v>
      </c>
      <c r="C262" t="s">
        <v>1924</v>
      </c>
      <c r="D262">
        <v>63</v>
      </c>
      <c r="E262" t="s">
        <v>1985</v>
      </c>
      <c r="F262" t="s">
        <v>1986</v>
      </c>
      <c r="H262" t="s">
        <v>1589</v>
      </c>
      <c r="J262">
        <v>23.51</v>
      </c>
      <c r="L262" t="s">
        <v>1987</v>
      </c>
    </row>
    <row r="263" spans="1:12">
      <c r="A263" s="4">
        <v>38586</v>
      </c>
      <c r="B263" t="s">
        <v>1699</v>
      </c>
      <c r="C263" t="s">
        <v>1924</v>
      </c>
      <c r="D263">
        <v>63</v>
      </c>
      <c r="E263" t="s">
        <v>1985</v>
      </c>
      <c r="F263" t="s">
        <v>1867</v>
      </c>
      <c r="G263" t="s">
        <v>1913</v>
      </c>
      <c r="H263" t="s">
        <v>1589</v>
      </c>
      <c r="I263" s="12" t="s">
        <v>1730</v>
      </c>
      <c r="J263">
        <v>9.23</v>
      </c>
      <c r="L263" t="s">
        <v>1984</v>
      </c>
    </row>
    <row r="264" spans="1:12">
      <c r="A264" s="4">
        <v>38586</v>
      </c>
      <c r="B264" t="s">
        <v>1699</v>
      </c>
      <c r="C264" t="s">
        <v>1924</v>
      </c>
      <c r="D264">
        <v>63</v>
      </c>
      <c r="E264" t="s">
        <v>1985</v>
      </c>
      <c r="F264" t="s">
        <v>1988</v>
      </c>
      <c r="G264" t="s">
        <v>1982</v>
      </c>
      <c r="H264" t="s">
        <v>1589</v>
      </c>
      <c r="I264" t="s">
        <v>1740</v>
      </c>
      <c r="J264">
        <v>2.7</v>
      </c>
    </row>
    <row r="265" spans="1:12">
      <c r="A265" s="4">
        <v>38586</v>
      </c>
      <c r="B265" t="s">
        <v>1699</v>
      </c>
      <c r="C265" t="s">
        <v>1924</v>
      </c>
      <c r="D265">
        <v>63</v>
      </c>
      <c r="E265" t="s">
        <v>1985</v>
      </c>
      <c r="F265" t="s">
        <v>1989</v>
      </c>
      <c r="G265" t="s">
        <v>1990</v>
      </c>
      <c r="H265" t="s">
        <v>1589</v>
      </c>
      <c r="I265" t="s">
        <v>1711</v>
      </c>
      <c r="J265">
        <v>0.34</v>
      </c>
    </row>
    <row r="266" spans="1:12">
      <c r="A266" s="4">
        <v>38586</v>
      </c>
      <c r="B266" t="s">
        <v>1699</v>
      </c>
      <c r="C266" t="s">
        <v>1924</v>
      </c>
      <c r="D266">
        <v>63</v>
      </c>
      <c r="E266" t="s">
        <v>1985</v>
      </c>
      <c r="F266" t="s">
        <v>1991</v>
      </c>
      <c r="G266" t="s">
        <v>1907</v>
      </c>
      <c r="H266" t="s">
        <v>1589</v>
      </c>
      <c r="I266" t="s">
        <v>1729</v>
      </c>
      <c r="J266">
        <v>0.21</v>
      </c>
    </row>
    <row r="267" spans="1:12">
      <c r="A267" s="4">
        <v>38586</v>
      </c>
      <c r="B267" t="s">
        <v>1699</v>
      </c>
      <c r="C267" t="s">
        <v>1924</v>
      </c>
      <c r="D267">
        <v>63</v>
      </c>
      <c r="E267" t="s">
        <v>1985</v>
      </c>
      <c r="F267" t="s">
        <v>1870</v>
      </c>
      <c r="G267" t="s">
        <v>1981</v>
      </c>
      <c r="H267" t="s">
        <v>1589</v>
      </c>
      <c r="I267" s="12" t="s">
        <v>1729</v>
      </c>
      <c r="J267">
        <v>29.98</v>
      </c>
      <c r="L267" t="s">
        <v>1983</v>
      </c>
    </row>
    <row r="268" spans="1:12">
      <c r="A268" s="4">
        <v>38586</v>
      </c>
      <c r="B268" t="s">
        <v>1699</v>
      </c>
      <c r="C268" t="s">
        <v>1924</v>
      </c>
      <c r="D268">
        <v>63</v>
      </c>
      <c r="E268" t="s">
        <v>1985</v>
      </c>
      <c r="F268" t="s">
        <v>1873</v>
      </c>
      <c r="G268" t="s">
        <v>1992</v>
      </c>
      <c r="H268" t="s">
        <v>1589</v>
      </c>
      <c r="I268" t="s">
        <v>1740</v>
      </c>
      <c r="J268">
        <v>0.71</v>
      </c>
    </row>
    <row r="269" spans="1:12">
      <c r="A269" s="4">
        <v>38586</v>
      </c>
      <c r="B269" t="s">
        <v>1699</v>
      </c>
      <c r="C269" t="s">
        <v>1924</v>
      </c>
      <c r="D269">
        <v>63</v>
      </c>
      <c r="E269" t="s">
        <v>1985</v>
      </c>
      <c r="F269" t="s">
        <v>1876</v>
      </c>
      <c r="G269" t="s">
        <v>1993</v>
      </c>
      <c r="H269" t="s">
        <v>1589</v>
      </c>
      <c r="I269" t="s">
        <v>1726</v>
      </c>
      <c r="J269">
        <v>0.12</v>
      </c>
    </row>
    <row r="270" spans="1:12">
      <c r="A270" s="4">
        <v>38586</v>
      </c>
      <c r="B270" t="s">
        <v>1699</v>
      </c>
      <c r="C270" t="s">
        <v>1924</v>
      </c>
      <c r="D270">
        <v>63</v>
      </c>
      <c r="E270" t="s">
        <v>1985</v>
      </c>
      <c r="F270" t="s">
        <v>1759</v>
      </c>
      <c r="G270" t="s">
        <v>1980</v>
      </c>
      <c r="H270" t="s">
        <v>1589</v>
      </c>
      <c r="I270" t="s">
        <v>1739</v>
      </c>
      <c r="J270">
        <v>0.27</v>
      </c>
    </row>
    <row r="271" spans="1:12">
      <c r="A271" s="4">
        <v>38586</v>
      </c>
      <c r="B271" t="s">
        <v>1699</v>
      </c>
      <c r="C271" t="s">
        <v>1924</v>
      </c>
      <c r="D271">
        <v>63</v>
      </c>
      <c r="E271" t="s">
        <v>1985</v>
      </c>
      <c r="F271" t="s">
        <v>1772</v>
      </c>
      <c r="G271" t="s">
        <v>1994</v>
      </c>
      <c r="H271" t="s">
        <v>1589</v>
      </c>
      <c r="I271" t="s">
        <v>1729</v>
      </c>
      <c r="J271">
        <v>0.56999999999999995</v>
      </c>
    </row>
    <row r="272" spans="1:12">
      <c r="A272" s="4">
        <v>38586</v>
      </c>
      <c r="B272" t="s">
        <v>1699</v>
      </c>
      <c r="C272" t="s">
        <v>1924</v>
      </c>
      <c r="D272">
        <v>63</v>
      </c>
      <c r="E272" t="s">
        <v>1985</v>
      </c>
      <c r="F272" t="s">
        <v>1900</v>
      </c>
      <c r="G272" t="s">
        <v>1995</v>
      </c>
      <c r="H272" t="s">
        <v>1589</v>
      </c>
      <c r="I272" t="s">
        <v>1711</v>
      </c>
      <c r="J272">
        <v>0.9</v>
      </c>
    </row>
    <row r="273" spans="1:12">
      <c r="A273" s="4">
        <v>38586</v>
      </c>
      <c r="B273" t="s">
        <v>1699</v>
      </c>
      <c r="C273" t="s">
        <v>1924</v>
      </c>
      <c r="D273">
        <v>63</v>
      </c>
      <c r="E273" t="s">
        <v>1985</v>
      </c>
      <c r="F273" t="s">
        <v>1902</v>
      </c>
      <c r="G273" t="s">
        <v>1996</v>
      </c>
      <c r="H273" t="s">
        <v>1589</v>
      </c>
      <c r="I273" t="s">
        <v>1711</v>
      </c>
      <c r="J273">
        <v>1.27</v>
      </c>
    </row>
    <row r="274" spans="1:12">
      <c r="A274" s="4">
        <v>38586</v>
      </c>
      <c r="B274" t="s">
        <v>1699</v>
      </c>
      <c r="C274" t="s">
        <v>1924</v>
      </c>
      <c r="D274">
        <v>63</v>
      </c>
      <c r="E274" t="s">
        <v>1985</v>
      </c>
      <c r="F274" t="s">
        <v>1974</v>
      </c>
      <c r="G274" t="s">
        <v>1997</v>
      </c>
      <c r="H274" t="s">
        <v>1589</v>
      </c>
      <c r="I274" t="s">
        <v>1740</v>
      </c>
      <c r="J274">
        <v>1.1100000000000001</v>
      </c>
    </row>
    <row r="275" spans="1:12">
      <c r="A275" s="4">
        <v>38586</v>
      </c>
      <c r="B275" t="s">
        <v>1699</v>
      </c>
      <c r="C275" t="s">
        <v>1924</v>
      </c>
      <c r="D275">
        <v>65</v>
      </c>
      <c r="E275" t="s">
        <v>1879</v>
      </c>
      <c r="F275" t="s">
        <v>1838</v>
      </c>
      <c r="H275" t="s">
        <v>1589</v>
      </c>
      <c r="J275">
        <v>29.52</v>
      </c>
    </row>
    <row r="276" spans="1:12">
      <c r="A276" s="4">
        <v>38586</v>
      </c>
      <c r="B276" t="s">
        <v>1699</v>
      </c>
      <c r="C276" t="s">
        <v>1924</v>
      </c>
      <c r="D276">
        <v>65</v>
      </c>
      <c r="E276" t="s">
        <v>1879</v>
      </c>
      <c r="F276" t="s">
        <v>1926</v>
      </c>
      <c r="H276" t="s">
        <v>1799</v>
      </c>
      <c r="J276">
        <v>0.14000000000000001</v>
      </c>
    </row>
    <row r="277" spans="1:12">
      <c r="A277" s="4">
        <v>38586</v>
      </c>
      <c r="B277" t="s">
        <v>1699</v>
      </c>
      <c r="C277" t="s">
        <v>1924</v>
      </c>
      <c r="D277">
        <v>65</v>
      </c>
      <c r="E277" t="s">
        <v>1879</v>
      </c>
      <c r="F277" t="s">
        <v>1866</v>
      </c>
      <c r="H277" t="s">
        <v>1589</v>
      </c>
      <c r="J277">
        <v>12.36</v>
      </c>
    </row>
    <row r="278" spans="1:12" s="18" customFormat="1">
      <c r="A278" s="25">
        <v>38586</v>
      </c>
      <c r="B278" s="18" t="s">
        <v>1699</v>
      </c>
      <c r="C278" s="18" t="s">
        <v>1924</v>
      </c>
      <c r="D278" s="18">
        <v>65</v>
      </c>
      <c r="E278" s="18" t="s">
        <v>1879</v>
      </c>
      <c r="F278" s="18" t="s">
        <v>1867</v>
      </c>
      <c r="G278" s="18" t="s">
        <v>1770</v>
      </c>
      <c r="H278" s="18" t="s">
        <v>1589</v>
      </c>
      <c r="I278" s="19"/>
      <c r="J278" s="18">
        <v>11.75</v>
      </c>
      <c r="L278" s="18" t="s">
        <v>2178</v>
      </c>
    </row>
    <row r="279" spans="1:12">
      <c r="A279" s="4">
        <v>38586</v>
      </c>
      <c r="B279" t="s">
        <v>1699</v>
      </c>
      <c r="C279" t="s">
        <v>1924</v>
      </c>
      <c r="D279">
        <v>65</v>
      </c>
      <c r="E279" t="s">
        <v>1879</v>
      </c>
      <c r="F279" t="s">
        <v>1870</v>
      </c>
      <c r="G279" t="s">
        <v>1880</v>
      </c>
      <c r="H279" t="s">
        <v>1589</v>
      </c>
      <c r="I279" s="12" t="s">
        <v>1725</v>
      </c>
      <c r="J279">
        <v>21.939999999999998</v>
      </c>
      <c r="L279" t="s">
        <v>1881</v>
      </c>
    </row>
    <row r="280" spans="1:12" s="18" customFormat="1">
      <c r="A280" s="25">
        <v>38586</v>
      </c>
      <c r="B280" s="18" t="s">
        <v>1699</v>
      </c>
      <c r="C280" s="18" t="s">
        <v>1924</v>
      </c>
      <c r="D280" s="18">
        <v>65</v>
      </c>
      <c r="E280" s="18" t="s">
        <v>1879</v>
      </c>
      <c r="F280" s="18" t="s">
        <v>1873</v>
      </c>
      <c r="G280" s="18" t="s">
        <v>1882</v>
      </c>
      <c r="H280" s="18" t="s">
        <v>1589</v>
      </c>
      <c r="J280" s="18">
        <v>0.12</v>
      </c>
      <c r="L280" s="19" t="s">
        <v>2175</v>
      </c>
    </row>
    <row r="281" spans="1:12">
      <c r="A281" s="4">
        <v>38586</v>
      </c>
      <c r="B281" t="s">
        <v>1699</v>
      </c>
      <c r="C281" t="s">
        <v>1924</v>
      </c>
      <c r="D281">
        <v>65</v>
      </c>
      <c r="E281" t="s">
        <v>1879</v>
      </c>
      <c r="F281" t="s">
        <v>1876</v>
      </c>
      <c r="G281" t="s">
        <v>1981</v>
      </c>
      <c r="H281" t="s">
        <v>1589</v>
      </c>
      <c r="I281" s="12" t="s">
        <v>1729</v>
      </c>
      <c r="J281">
        <v>3.76</v>
      </c>
    </row>
    <row r="282" spans="1:12">
      <c r="A282" s="4">
        <v>38586</v>
      </c>
      <c r="B282" t="s">
        <v>1699</v>
      </c>
      <c r="C282" t="s">
        <v>1924</v>
      </c>
      <c r="D282">
        <v>65</v>
      </c>
      <c r="E282" t="s">
        <v>1879</v>
      </c>
      <c r="F282" t="s">
        <v>1759</v>
      </c>
      <c r="G282" t="s">
        <v>1913</v>
      </c>
      <c r="H282" t="s">
        <v>1589</v>
      </c>
      <c r="I282" s="12" t="s">
        <v>1730</v>
      </c>
      <c r="J282">
        <v>8.85</v>
      </c>
    </row>
    <row r="283" spans="1:12">
      <c r="A283" s="4">
        <v>38586</v>
      </c>
      <c r="B283" t="s">
        <v>1699</v>
      </c>
      <c r="C283" t="s">
        <v>1924</v>
      </c>
      <c r="D283">
        <v>61</v>
      </c>
      <c r="E283" t="s">
        <v>1976</v>
      </c>
      <c r="F283" t="s">
        <v>1595</v>
      </c>
      <c r="H283" t="s">
        <v>1587</v>
      </c>
      <c r="J283">
        <v>1.92</v>
      </c>
    </row>
    <row r="284" spans="1:12">
      <c r="A284" s="4">
        <v>38586</v>
      </c>
      <c r="B284" t="s">
        <v>1699</v>
      </c>
      <c r="C284" t="s">
        <v>1924</v>
      </c>
      <c r="D284">
        <v>61</v>
      </c>
      <c r="E284" t="s">
        <v>1976</v>
      </c>
      <c r="F284" t="s">
        <v>1591</v>
      </c>
      <c r="H284" t="s">
        <v>1591</v>
      </c>
      <c r="J284">
        <v>0.4</v>
      </c>
    </row>
    <row r="285" spans="1:12">
      <c r="A285" s="4">
        <v>38586</v>
      </c>
      <c r="B285" t="s">
        <v>1699</v>
      </c>
      <c r="C285" t="s">
        <v>1924</v>
      </c>
      <c r="D285">
        <v>61</v>
      </c>
      <c r="E285" t="s">
        <v>1976</v>
      </c>
      <c r="F285" t="s">
        <v>1866</v>
      </c>
      <c r="H285" t="s">
        <v>1589</v>
      </c>
      <c r="J285">
        <v>2.93</v>
      </c>
    </row>
    <row r="286" spans="1:12">
      <c r="A286" s="4">
        <v>38586</v>
      </c>
      <c r="B286" t="s">
        <v>1699</v>
      </c>
      <c r="C286" t="s">
        <v>1924</v>
      </c>
      <c r="D286">
        <v>61</v>
      </c>
      <c r="E286" t="s">
        <v>1976</v>
      </c>
      <c r="F286" t="s">
        <v>1867</v>
      </c>
      <c r="G286" t="s">
        <v>1977</v>
      </c>
      <c r="H286" t="s">
        <v>1589</v>
      </c>
      <c r="I286" t="s">
        <v>1738</v>
      </c>
      <c r="J286">
        <v>7.43</v>
      </c>
    </row>
    <row r="287" spans="1:12">
      <c r="A287" s="4">
        <v>38586</v>
      </c>
      <c r="B287" t="s">
        <v>1699</v>
      </c>
      <c r="C287" t="s">
        <v>1924</v>
      </c>
      <c r="D287">
        <v>61</v>
      </c>
      <c r="E287" t="s">
        <v>1976</v>
      </c>
      <c r="F287" t="s">
        <v>1870</v>
      </c>
      <c r="G287" t="s">
        <v>1869</v>
      </c>
      <c r="H287" t="s">
        <v>1589</v>
      </c>
      <c r="I287" s="12" t="s">
        <v>1711</v>
      </c>
      <c r="J287">
        <v>46.019999999999996</v>
      </c>
    </row>
    <row r="288" spans="1:12">
      <c r="A288" s="4">
        <v>38586</v>
      </c>
      <c r="B288" t="s">
        <v>1699</v>
      </c>
      <c r="C288" t="s">
        <v>1924</v>
      </c>
      <c r="D288">
        <v>64</v>
      </c>
      <c r="E288" t="s">
        <v>1998</v>
      </c>
      <c r="F288" t="s">
        <v>1595</v>
      </c>
      <c r="H288" t="s">
        <v>1587</v>
      </c>
      <c r="J288">
        <v>17.239999999999998</v>
      </c>
    </row>
    <row r="289" spans="1:12">
      <c r="A289" s="4">
        <v>38586</v>
      </c>
      <c r="B289" t="s">
        <v>1699</v>
      </c>
      <c r="C289" t="s">
        <v>1924</v>
      </c>
      <c r="D289">
        <v>64</v>
      </c>
      <c r="E289" t="s">
        <v>1998</v>
      </c>
      <c r="F289" t="s">
        <v>1838</v>
      </c>
      <c r="H289" t="s">
        <v>1589</v>
      </c>
      <c r="J289">
        <v>12.120000000000001</v>
      </c>
    </row>
    <row r="290" spans="1:12">
      <c r="A290" s="4">
        <v>38586</v>
      </c>
      <c r="B290" t="s">
        <v>1699</v>
      </c>
      <c r="C290" t="s">
        <v>1924</v>
      </c>
      <c r="D290">
        <v>64</v>
      </c>
      <c r="E290" t="s">
        <v>1998</v>
      </c>
      <c r="F290" t="s">
        <v>1866</v>
      </c>
      <c r="H290" t="s">
        <v>1589</v>
      </c>
      <c r="J290">
        <v>6.84</v>
      </c>
      <c r="L290" t="s">
        <v>1999</v>
      </c>
    </row>
    <row r="291" spans="1:12">
      <c r="A291" s="4">
        <v>38586</v>
      </c>
      <c r="B291" t="s">
        <v>1699</v>
      </c>
      <c r="C291" t="s">
        <v>1924</v>
      </c>
      <c r="D291">
        <v>64</v>
      </c>
      <c r="E291" t="s">
        <v>1998</v>
      </c>
      <c r="F291" t="s">
        <v>1867</v>
      </c>
      <c r="G291" t="s">
        <v>2000</v>
      </c>
      <c r="H291" t="s">
        <v>1589</v>
      </c>
      <c r="I291" s="12" t="s">
        <v>1729</v>
      </c>
      <c r="J291">
        <v>16.350000000000001</v>
      </c>
    </row>
    <row r="292" spans="1:12">
      <c r="A292" s="4">
        <v>38586</v>
      </c>
      <c r="B292" t="s">
        <v>1699</v>
      </c>
      <c r="C292" t="s">
        <v>1924</v>
      </c>
      <c r="D292">
        <v>64</v>
      </c>
      <c r="E292" t="s">
        <v>1998</v>
      </c>
      <c r="F292" t="s">
        <v>1870</v>
      </c>
      <c r="G292" t="s">
        <v>1913</v>
      </c>
      <c r="H292" t="s">
        <v>1589</v>
      </c>
      <c r="I292" s="12" t="s">
        <v>1730</v>
      </c>
      <c r="J292">
        <v>0.57999999999999996</v>
      </c>
    </row>
    <row r="293" spans="1:12">
      <c r="A293" s="4">
        <v>38586</v>
      </c>
      <c r="B293" t="s">
        <v>1699</v>
      </c>
      <c r="C293" t="s">
        <v>1924</v>
      </c>
      <c r="D293">
        <v>64</v>
      </c>
      <c r="E293" t="s">
        <v>1998</v>
      </c>
      <c r="F293" t="s">
        <v>1873</v>
      </c>
      <c r="G293" t="s">
        <v>1907</v>
      </c>
      <c r="H293" t="s">
        <v>1589</v>
      </c>
      <c r="I293" t="s">
        <v>1729</v>
      </c>
      <c r="J293">
        <v>2.38</v>
      </c>
    </row>
    <row r="294" spans="1:12">
      <c r="A294" s="4">
        <v>38586</v>
      </c>
      <c r="B294" t="s">
        <v>1699</v>
      </c>
      <c r="C294" t="s">
        <v>1924</v>
      </c>
      <c r="D294">
        <v>64</v>
      </c>
      <c r="E294" t="s">
        <v>1998</v>
      </c>
      <c r="F294" t="s">
        <v>1876</v>
      </c>
      <c r="G294" t="s">
        <v>1869</v>
      </c>
      <c r="H294" t="s">
        <v>1589</v>
      </c>
      <c r="I294" s="12" t="s">
        <v>1711</v>
      </c>
      <c r="J294">
        <v>1.53</v>
      </c>
    </row>
    <row r="295" spans="1:12">
      <c r="A295" s="4">
        <v>38586</v>
      </c>
      <c r="B295" t="s">
        <v>1699</v>
      </c>
      <c r="C295" t="s">
        <v>1924</v>
      </c>
      <c r="D295">
        <v>64</v>
      </c>
      <c r="E295" t="s">
        <v>1998</v>
      </c>
      <c r="F295" t="s">
        <v>1759</v>
      </c>
      <c r="G295" t="s">
        <v>1995</v>
      </c>
      <c r="H295" t="s">
        <v>1589</v>
      </c>
      <c r="I295" s="12" t="s">
        <v>1711</v>
      </c>
      <c r="J295">
        <v>4.41</v>
      </c>
    </row>
    <row r="296" spans="1:12">
      <c r="A296" s="4">
        <v>38586</v>
      </c>
      <c r="B296" t="s">
        <v>1699</v>
      </c>
      <c r="C296" t="s">
        <v>1924</v>
      </c>
      <c r="D296">
        <v>64</v>
      </c>
      <c r="E296" t="s">
        <v>1998</v>
      </c>
      <c r="F296" t="s">
        <v>1772</v>
      </c>
      <c r="G296" t="s">
        <v>1878</v>
      </c>
      <c r="H296" t="s">
        <v>1589</v>
      </c>
      <c r="I296" s="12" t="s">
        <v>1711</v>
      </c>
      <c r="J296">
        <v>0.5</v>
      </c>
    </row>
    <row r="297" spans="1:12">
      <c r="A297" s="4">
        <v>38586</v>
      </c>
      <c r="B297" t="s">
        <v>1699</v>
      </c>
      <c r="C297" t="s">
        <v>1924</v>
      </c>
      <c r="D297">
        <v>64</v>
      </c>
      <c r="E297" t="s">
        <v>1998</v>
      </c>
      <c r="F297" t="s">
        <v>1900</v>
      </c>
      <c r="G297" s="12" t="s">
        <v>1753</v>
      </c>
      <c r="H297" t="s">
        <v>1589</v>
      </c>
      <c r="I297" s="12" t="s">
        <v>1730</v>
      </c>
      <c r="J297">
        <v>4.22</v>
      </c>
    </row>
    <row r="298" spans="1:12">
      <c r="A298" s="4">
        <v>38586</v>
      </c>
      <c r="B298" t="s">
        <v>1699</v>
      </c>
      <c r="C298" t="s">
        <v>1924</v>
      </c>
      <c r="D298">
        <v>64</v>
      </c>
      <c r="E298" t="s">
        <v>1998</v>
      </c>
      <c r="F298" t="s">
        <v>1902</v>
      </c>
      <c r="G298" t="s">
        <v>1829</v>
      </c>
      <c r="H298" t="s">
        <v>1589</v>
      </c>
      <c r="I298" s="12" t="s">
        <v>1732</v>
      </c>
      <c r="J298">
        <v>1.92</v>
      </c>
    </row>
    <row r="299" spans="1:12">
      <c r="A299" s="8">
        <v>38534</v>
      </c>
      <c r="B299" s="6" t="s">
        <v>1583</v>
      </c>
      <c r="C299" s="6" t="s">
        <v>1694</v>
      </c>
      <c r="D299">
        <v>31</v>
      </c>
      <c r="E299" t="s">
        <v>1585</v>
      </c>
      <c r="F299" s="7" t="s">
        <v>1595</v>
      </c>
      <c r="H299" s="7" t="s">
        <v>1587</v>
      </c>
      <c r="I299" s="7"/>
      <c r="J299">
        <v>0.64</v>
      </c>
    </row>
    <row r="300" spans="1:12">
      <c r="A300" s="8">
        <v>38534</v>
      </c>
      <c r="B300" s="6" t="s">
        <v>1583</v>
      </c>
      <c r="C300" s="6" t="s">
        <v>1694</v>
      </c>
      <c r="D300">
        <v>42</v>
      </c>
      <c r="E300" t="s">
        <v>1815</v>
      </c>
      <c r="F300" s="7" t="s">
        <v>1595</v>
      </c>
      <c r="H300" t="s">
        <v>1587</v>
      </c>
      <c r="J300">
        <v>121.53999999999999</v>
      </c>
    </row>
    <row r="301" spans="1:12">
      <c r="A301" s="8">
        <v>38534</v>
      </c>
      <c r="B301" s="6" t="s">
        <v>1583</v>
      </c>
      <c r="C301" s="6" t="s">
        <v>1694</v>
      </c>
      <c r="D301">
        <v>43</v>
      </c>
      <c r="E301" t="s">
        <v>1697</v>
      </c>
      <c r="F301" s="7" t="s">
        <v>1590</v>
      </c>
      <c r="H301" t="s">
        <v>1590</v>
      </c>
      <c r="J301">
        <v>1.66</v>
      </c>
    </row>
    <row r="302" spans="1:12">
      <c r="A302" s="21">
        <v>38535</v>
      </c>
      <c r="B302" s="22" t="s">
        <v>1583</v>
      </c>
      <c r="C302" s="22" t="s">
        <v>1694</v>
      </c>
      <c r="D302" s="22">
        <v>43</v>
      </c>
      <c r="E302" s="23" t="s">
        <v>1751</v>
      </c>
      <c r="F302" s="22" t="s">
        <v>1779</v>
      </c>
      <c r="G302" s="22"/>
      <c r="H302" s="22" t="s">
        <v>1779</v>
      </c>
      <c r="I302" s="22"/>
      <c r="J302" s="22">
        <v>1.7899999999999991</v>
      </c>
      <c r="K302" s="22"/>
      <c r="L302" s="22"/>
    </row>
    <row r="303" spans="1:12">
      <c r="A303" s="8">
        <v>38534</v>
      </c>
      <c r="B303" s="6" t="s">
        <v>1583</v>
      </c>
      <c r="C303" s="6" t="s">
        <v>1694</v>
      </c>
      <c r="D303">
        <v>44</v>
      </c>
      <c r="E303" t="s">
        <v>1690</v>
      </c>
      <c r="F303" s="7" t="s">
        <v>1698</v>
      </c>
      <c r="H303" t="s">
        <v>1589</v>
      </c>
      <c r="J303">
        <v>0.45</v>
      </c>
    </row>
    <row r="304" spans="1:12">
      <c r="A304" s="8">
        <v>38534</v>
      </c>
      <c r="B304" s="6" t="s">
        <v>1583</v>
      </c>
      <c r="C304" s="6" t="s">
        <v>1694</v>
      </c>
      <c r="D304">
        <v>45</v>
      </c>
      <c r="E304" t="s">
        <v>1691</v>
      </c>
      <c r="F304" s="7" t="s">
        <v>1590</v>
      </c>
      <c r="H304" t="s">
        <v>1590</v>
      </c>
      <c r="J304">
        <v>0.11</v>
      </c>
    </row>
    <row r="305" spans="1:12">
      <c r="A305" s="8">
        <v>38534</v>
      </c>
      <c r="B305" s="6" t="s">
        <v>1583</v>
      </c>
      <c r="C305" s="6" t="s">
        <v>1694</v>
      </c>
      <c r="D305">
        <v>32</v>
      </c>
      <c r="E305" t="s">
        <v>1594</v>
      </c>
      <c r="F305" s="7" t="s">
        <v>1595</v>
      </c>
      <c r="H305" s="7" t="s">
        <v>1587</v>
      </c>
      <c r="I305" s="7"/>
      <c r="J305">
        <v>9.0399999999999991</v>
      </c>
    </row>
    <row r="306" spans="1:12">
      <c r="A306" s="8">
        <v>38534</v>
      </c>
      <c r="B306" s="6" t="s">
        <v>1583</v>
      </c>
      <c r="C306" s="6" t="s">
        <v>1694</v>
      </c>
      <c r="D306">
        <v>32</v>
      </c>
      <c r="E306" t="s">
        <v>1594</v>
      </c>
      <c r="F306" s="7" t="s">
        <v>1598</v>
      </c>
      <c r="H306" s="7" t="s">
        <v>1589</v>
      </c>
      <c r="I306" s="7"/>
      <c r="J306">
        <v>2.48</v>
      </c>
    </row>
    <row r="307" spans="1:12">
      <c r="A307" s="8">
        <v>38534</v>
      </c>
      <c r="B307" s="6" t="s">
        <v>1583</v>
      </c>
      <c r="C307" s="6" t="s">
        <v>1694</v>
      </c>
      <c r="D307">
        <v>34</v>
      </c>
      <c r="E307" t="s">
        <v>845</v>
      </c>
      <c r="F307" s="7" t="s">
        <v>1779</v>
      </c>
      <c r="H307" s="7" t="s">
        <v>1779</v>
      </c>
      <c r="I307" s="7"/>
      <c r="J307">
        <v>0.7</v>
      </c>
      <c r="L307" t="s">
        <v>1695</v>
      </c>
    </row>
    <row r="308" spans="1:12">
      <c r="A308" s="8">
        <v>38534</v>
      </c>
      <c r="B308" s="6" t="s">
        <v>1583</v>
      </c>
      <c r="C308" s="6" t="s">
        <v>1694</v>
      </c>
      <c r="D308">
        <v>34</v>
      </c>
      <c r="E308" t="s">
        <v>845</v>
      </c>
      <c r="F308" s="7" t="s">
        <v>1598</v>
      </c>
      <c r="H308" s="7" t="s">
        <v>1589</v>
      </c>
      <c r="I308" s="7"/>
      <c r="J308">
        <v>0.35</v>
      </c>
    </row>
    <row r="309" spans="1:12">
      <c r="A309" s="8">
        <v>38534</v>
      </c>
      <c r="B309" s="6" t="s">
        <v>1583</v>
      </c>
      <c r="C309" s="6" t="s">
        <v>1694</v>
      </c>
      <c r="D309">
        <v>36</v>
      </c>
      <c r="E309" t="s">
        <v>1787</v>
      </c>
      <c r="F309" s="7" t="s">
        <v>1598</v>
      </c>
      <c r="H309" s="7" t="s">
        <v>1589</v>
      </c>
      <c r="I309" s="7"/>
      <c r="J309">
        <v>0.3</v>
      </c>
    </row>
    <row r="310" spans="1:12">
      <c r="A310" s="8">
        <v>38534</v>
      </c>
      <c r="B310" s="6" t="s">
        <v>1583</v>
      </c>
      <c r="C310" s="6" t="s">
        <v>1694</v>
      </c>
      <c r="D310">
        <v>37</v>
      </c>
      <c r="E310" t="s">
        <v>1791</v>
      </c>
      <c r="F310" s="7" t="s">
        <v>1595</v>
      </c>
      <c r="H310" s="7" t="s">
        <v>1587</v>
      </c>
      <c r="I310" s="7"/>
      <c r="J310">
        <v>9.89</v>
      </c>
    </row>
    <row r="311" spans="1:12">
      <c r="A311" s="21">
        <v>38535</v>
      </c>
      <c r="B311" s="22" t="s">
        <v>1583</v>
      </c>
      <c r="C311" s="22" t="s">
        <v>1694</v>
      </c>
      <c r="D311" s="22">
        <v>39</v>
      </c>
      <c r="E311" s="22" t="s">
        <v>1134</v>
      </c>
      <c r="F311" s="22" t="s">
        <v>1779</v>
      </c>
      <c r="G311" s="22"/>
      <c r="H311" s="22" t="s">
        <v>1779</v>
      </c>
      <c r="I311" s="22"/>
      <c r="J311" s="22">
        <v>1.2799999999999994</v>
      </c>
      <c r="K311" s="22"/>
      <c r="L311" s="22"/>
    </row>
    <row r="312" spans="1:12">
      <c r="A312" s="8">
        <v>38534</v>
      </c>
      <c r="B312" s="6" t="s">
        <v>1583</v>
      </c>
      <c r="C312" s="6" t="s">
        <v>1694</v>
      </c>
      <c r="D312">
        <v>39</v>
      </c>
      <c r="E312" t="s">
        <v>1802</v>
      </c>
      <c r="F312" s="7" t="s">
        <v>1595</v>
      </c>
      <c r="H312" s="7" t="s">
        <v>1587</v>
      </c>
      <c r="I312" s="7"/>
      <c r="J312">
        <v>1.07</v>
      </c>
    </row>
    <row r="313" spans="1:12">
      <c r="A313" s="8">
        <v>38534</v>
      </c>
      <c r="B313" s="6" t="s">
        <v>1583</v>
      </c>
      <c r="C313" s="6" t="s">
        <v>1694</v>
      </c>
      <c r="D313">
        <v>39</v>
      </c>
      <c r="E313" t="s">
        <v>1802</v>
      </c>
      <c r="F313" s="7" t="s">
        <v>1696</v>
      </c>
      <c r="H313" s="7" t="s">
        <v>1682</v>
      </c>
      <c r="I313" s="7"/>
      <c r="J313">
        <v>0.2</v>
      </c>
    </row>
    <row r="314" spans="1:12">
      <c r="A314" s="4">
        <v>38581</v>
      </c>
      <c r="B314" t="s">
        <v>1699</v>
      </c>
      <c r="C314" t="s">
        <v>1883</v>
      </c>
      <c r="D314">
        <v>66</v>
      </c>
      <c r="E314" t="s">
        <v>1884</v>
      </c>
      <c r="F314" t="s">
        <v>1823</v>
      </c>
      <c r="H314" t="s">
        <v>1885</v>
      </c>
      <c r="J314">
        <v>70</v>
      </c>
    </row>
    <row r="315" spans="1:12">
      <c r="A315" s="4">
        <v>38581</v>
      </c>
      <c r="B315" t="s">
        <v>1699</v>
      </c>
      <c r="C315" t="s">
        <v>1883</v>
      </c>
      <c r="D315">
        <v>66</v>
      </c>
      <c r="E315" t="s">
        <v>1884</v>
      </c>
      <c r="F315" t="s">
        <v>1839</v>
      </c>
      <c r="H315" t="s">
        <v>1589</v>
      </c>
      <c r="J315">
        <v>7.68</v>
      </c>
    </row>
    <row r="316" spans="1:12">
      <c r="A316" s="4">
        <v>38581</v>
      </c>
      <c r="B316" t="s">
        <v>1699</v>
      </c>
      <c r="C316" t="s">
        <v>1883</v>
      </c>
      <c r="D316" s="7">
        <v>66</v>
      </c>
      <c r="E316" t="s">
        <v>1884</v>
      </c>
      <c r="F316" t="s">
        <v>1886</v>
      </c>
      <c r="G316" t="s">
        <v>1887</v>
      </c>
      <c r="H316" t="s">
        <v>1587</v>
      </c>
      <c r="I316" t="s">
        <v>1741</v>
      </c>
      <c r="J316">
        <v>1.94</v>
      </c>
    </row>
    <row r="317" spans="1:12" s="7" customFormat="1">
      <c r="A317" s="29">
        <v>38581</v>
      </c>
      <c r="B317" s="7" t="s">
        <v>1699</v>
      </c>
      <c r="C317" s="7" t="s">
        <v>1883</v>
      </c>
      <c r="D317" s="7">
        <v>66</v>
      </c>
      <c r="E317" s="7" t="s">
        <v>1884</v>
      </c>
      <c r="F317" s="7" t="s">
        <v>1888</v>
      </c>
      <c r="G317" s="7" t="s">
        <v>1889</v>
      </c>
      <c r="H317" s="7" t="s">
        <v>1589</v>
      </c>
      <c r="I317" s="7" t="s">
        <v>1720</v>
      </c>
      <c r="J317" s="7">
        <v>0.92</v>
      </c>
    </row>
    <row r="318" spans="1:12">
      <c r="A318" s="4">
        <v>38581</v>
      </c>
      <c r="B318" t="s">
        <v>1699</v>
      </c>
      <c r="C318" t="s">
        <v>1883</v>
      </c>
      <c r="D318">
        <v>67</v>
      </c>
      <c r="E318" t="s">
        <v>1890</v>
      </c>
      <c r="F318" t="s">
        <v>1823</v>
      </c>
      <c r="H318" t="s">
        <v>1885</v>
      </c>
      <c r="J318">
        <v>0.78</v>
      </c>
    </row>
    <row r="319" spans="1:12">
      <c r="A319" s="4">
        <v>38581</v>
      </c>
      <c r="B319" t="s">
        <v>1699</v>
      </c>
      <c r="C319" t="s">
        <v>1883</v>
      </c>
      <c r="D319" s="6">
        <v>67</v>
      </c>
      <c r="E319" t="s">
        <v>1890</v>
      </c>
      <c r="F319" t="s">
        <v>1586</v>
      </c>
      <c r="H319" t="s">
        <v>1587</v>
      </c>
      <c r="J319">
        <v>0.37</v>
      </c>
    </row>
    <row r="320" spans="1:12">
      <c r="A320" s="4">
        <v>38581</v>
      </c>
      <c r="B320" t="s">
        <v>1699</v>
      </c>
      <c r="C320" t="s">
        <v>1883</v>
      </c>
      <c r="D320">
        <v>67</v>
      </c>
      <c r="E320" t="s">
        <v>1890</v>
      </c>
      <c r="F320" t="s">
        <v>1782</v>
      </c>
      <c r="G320" t="s">
        <v>1891</v>
      </c>
      <c r="H320" t="s">
        <v>1587</v>
      </c>
      <c r="I320" t="s">
        <v>1725</v>
      </c>
      <c r="J320">
        <v>3.62</v>
      </c>
      <c r="L320" t="s">
        <v>1892</v>
      </c>
    </row>
    <row r="321" spans="1:12">
      <c r="A321" s="4">
        <v>38581</v>
      </c>
      <c r="B321" t="s">
        <v>1699</v>
      </c>
      <c r="C321" t="s">
        <v>1883</v>
      </c>
      <c r="D321">
        <v>67</v>
      </c>
      <c r="E321" t="s">
        <v>1890</v>
      </c>
      <c r="F321" t="s">
        <v>1590</v>
      </c>
      <c r="H321" t="s">
        <v>1682</v>
      </c>
      <c r="J321">
        <v>1.84</v>
      </c>
    </row>
    <row r="322" spans="1:12">
      <c r="A322" s="4">
        <v>38581</v>
      </c>
      <c r="B322" t="s">
        <v>1699</v>
      </c>
      <c r="C322" t="s">
        <v>1883</v>
      </c>
      <c r="D322" s="6">
        <v>67</v>
      </c>
      <c r="E322" t="s">
        <v>1890</v>
      </c>
      <c r="F322" t="s">
        <v>1591</v>
      </c>
      <c r="H322" t="s">
        <v>1591</v>
      </c>
      <c r="J322">
        <v>2.0299999999999998</v>
      </c>
    </row>
    <row r="323" spans="1:12">
      <c r="A323" s="4">
        <v>38581</v>
      </c>
      <c r="B323" t="s">
        <v>1699</v>
      </c>
      <c r="C323" t="s">
        <v>1883</v>
      </c>
      <c r="D323">
        <v>67</v>
      </c>
      <c r="E323" t="s">
        <v>1890</v>
      </c>
      <c r="F323" t="s">
        <v>1824</v>
      </c>
      <c r="H323" t="s">
        <v>1589</v>
      </c>
      <c r="J323">
        <v>0.63</v>
      </c>
    </row>
    <row r="324" spans="1:12">
      <c r="A324" s="4">
        <v>38581</v>
      </c>
      <c r="B324" t="s">
        <v>1699</v>
      </c>
      <c r="C324" t="s">
        <v>1883</v>
      </c>
      <c r="D324" s="6">
        <v>67</v>
      </c>
      <c r="E324" t="s">
        <v>1890</v>
      </c>
      <c r="F324" t="s">
        <v>1893</v>
      </c>
      <c r="G324" t="s">
        <v>1894</v>
      </c>
      <c r="H324" t="s">
        <v>1587</v>
      </c>
      <c r="I324" t="s">
        <v>1742</v>
      </c>
      <c r="J324">
        <v>0.08</v>
      </c>
    </row>
    <row r="325" spans="1:12" s="6" customFormat="1">
      <c r="A325" s="26">
        <v>38581</v>
      </c>
      <c r="B325" s="6" t="s">
        <v>1699</v>
      </c>
      <c r="C325" s="6" t="s">
        <v>1883</v>
      </c>
      <c r="D325" s="6">
        <v>67</v>
      </c>
      <c r="E325" s="6" t="s">
        <v>1890</v>
      </c>
      <c r="F325" s="6" t="s">
        <v>1895</v>
      </c>
      <c r="G325" s="6" t="s">
        <v>694</v>
      </c>
      <c r="H325" s="6" t="s">
        <v>1589</v>
      </c>
      <c r="I325" s="6" t="s">
        <v>1720</v>
      </c>
      <c r="J325" s="6">
        <v>3.38</v>
      </c>
    </row>
    <row r="326" spans="1:12">
      <c r="A326" s="4">
        <v>38581</v>
      </c>
      <c r="B326" t="s">
        <v>1699</v>
      </c>
      <c r="C326" t="s">
        <v>1883</v>
      </c>
      <c r="D326">
        <v>67</v>
      </c>
      <c r="E326" t="s">
        <v>1890</v>
      </c>
      <c r="F326" t="s">
        <v>2028</v>
      </c>
      <c r="G326" t="s">
        <v>691</v>
      </c>
      <c r="H326" t="s">
        <v>1587</v>
      </c>
      <c r="I326" t="s">
        <v>1743</v>
      </c>
      <c r="J326">
        <v>1.08</v>
      </c>
    </row>
    <row r="327" spans="1:12">
      <c r="A327" s="4">
        <v>38583</v>
      </c>
      <c r="B327" t="s">
        <v>1699</v>
      </c>
      <c r="C327" t="s">
        <v>1883</v>
      </c>
      <c r="D327">
        <v>74</v>
      </c>
      <c r="E327" t="s">
        <v>2049</v>
      </c>
      <c r="F327" t="s">
        <v>1861</v>
      </c>
      <c r="H327" t="s">
        <v>1799</v>
      </c>
      <c r="J327">
        <v>170.79999999999998</v>
      </c>
    </row>
    <row r="328" spans="1:12">
      <c r="A328" s="4">
        <v>38583</v>
      </c>
      <c r="B328" t="s">
        <v>1699</v>
      </c>
      <c r="C328" t="s">
        <v>1883</v>
      </c>
      <c r="D328">
        <v>74</v>
      </c>
      <c r="E328" t="s">
        <v>2049</v>
      </c>
      <c r="F328" t="s">
        <v>1814</v>
      </c>
      <c r="H328" t="s">
        <v>1593</v>
      </c>
      <c r="J328">
        <v>1.35</v>
      </c>
    </row>
    <row r="329" spans="1:12">
      <c r="A329" s="4">
        <v>38581</v>
      </c>
      <c r="B329" t="s">
        <v>1699</v>
      </c>
      <c r="C329" t="s">
        <v>1883</v>
      </c>
      <c r="D329">
        <v>70</v>
      </c>
      <c r="E329" t="s">
        <v>2035</v>
      </c>
      <c r="F329" t="s">
        <v>1595</v>
      </c>
      <c r="H329" t="s">
        <v>1587</v>
      </c>
      <c r="J329">
        <v>0.61</v>
      </c>
    </row>
    <row r="330" spans="1:12">
      <c r="A330" s="4">
        <v>38581</v>
      </c>
      <c r="B330" t="s">
        <v>1699</v>
      </c>
      <c r="C330" t="s">
        <v>1883</v>
      </c>
      <c r="D330">
        <v>70</v>
      </c>
      <c r="E330" t="s">
        <v>2035</v>
      </c>
      <c r="F330" t="s">
        <v>1838</v>
      </c>
      <c r="G330" t="s">
        <v>2036</v>
      </c>
      <c r="H330" t="s">
        <v>1589</v>
      </c>
      <c r="I330" t="s">
        <v>1744</v>
      </c>
      <c r="J330">
        <v>69.260000000000005</v>
      </c>
    </row>
    <row r="331" spans="1:12">
      <c r="A331" s="4">
        <v>38581</v>
      </c>
      <c r="B331" t="s">
        <v>1699</v>
      </c>
      <c r="C331" t="s">
        <v>1883</v>
      </c>
      <c r="D331">
        <v>70</v>
      </c>
      <c r="E331" t="s">
        <v>2035</v>
      </c>
      <c r="F331" t="s">
        <v>1588</v>
      </c>
      <c r="H331" t="s">
        <v>1589</v>
      </c>
      <c r="J331">
        <v>4.28</v>
      </c>
    </row>
    <row r="332" spans="1:12">
      <c r="A332" s="4">
        <v>38581</v>
      </c>
      <c r="B332" t="s">
        <v>1699</v>
      </c>
      <c r="C332" t="s">
        <v>1883</v>
      </c>
      <c r="D332">
        <v>70</v>
      </c>
      <c r="E332" t="s">
        <v>2035</v>
      </c>
      <c r="F332" t="s">
        <v>1591</v>
      </c>
      <c r="H332" t="s">
        <v>1591</v>
      </c>
      <c r="J332">
        <v>2.12</v>
      </c>
    </row>
    <row r="333" spans="1:12">
      <c r="A333" s="4">
        <v>38581</v>
      </c>
      <c r="B333" t="s">
        <v>1699</v>
      </c>
      <c r="C333" t="s">
        <v>1883</v>
      </c>
      <c r="D333">
        <v>70</v>
      </c>
      <c r="E333" t="s">
        <v>2035</v>
      </c>
      <c r="F333" t="s">
        <v>2037</v>
      </c>
      <c r="H333" t="s">
        <v>1682</v>
      </c>
      <c r="J333">
        <v>1.08</v>
      </c>
    </row>
    <row r="334" spans="1:12">
      <c r="A334" s="4">
        <v>38581</v>
      </c>
      <c r="B334" t="s">
        <v>1699</v>
      </c>
      <c r="C334" t="s">
        <v>1883</v>
      </c>
      <c r="D334">
        <v>72</v>
      </c>
      <c r="E334" t="s">
        <v>2045</v>
      </c>
      <c r="F334" t="s">
        <v>1591</v>
      </c>
      <c r="H334" t="s">
        <v>1591</v>
      </c>
      <c r="J334">
        <v>1.83</v>
      </c>
    </row>
    <row r="335" spans="1:12">
      <c r="A335" s="4">
        <v>38581</v>
      </c>
      <c r="B335" t="s">
        <v>1699</v>
      </c>
      <c r="C335" t="s">
        <v>1883</v>
      </c>
      <c r="D335">
        <v>72</v>
      </c>
      <c r="E335" t="s">
        <v>2045</v>
      </c>
      <c r="F335" t="s">
        <v>1598</v>
      </c>
      <c r="H335" t="s">
        <v>1589</v>
      </c>
      <c r="J335">
        <v>0.53</v>
      </c>
      <c r="L335" t="s">
        <v>2046</v>
      </c>
    </row>
    <row r="336" spans="1:12">
      <c r="A336" s="4">
        <v>38581</v>
      </c>
      <c r="B336" t="s">
        <v>1699</v>
      </c>
      <c r="C336" t="s">
        <v>1883</v>
      </c>
      <c r="D336">
        <v>71</v>
      </c>
      <c r="E336" t="s">
        <v>2038</v>
      </c>
      <c r="F336" t="s">
        <v>1595</v>
      </c>
      <c r="H336" t="s">
        <v>1587</v>
      </c>
      <c r="J336">
        <v>1.5</v>
      </c>
    </row>
    <row r="337" spans="1:12">
      <c r="A337" s="4">
        <v>38581</v>
      </c>
      <c r="B337" t="s">
        <v>1699</v>
      </c>
      <c r="C337" t="s">
        <v>1883</v>
      </c>
      <c r="D337">
        <v>71</v>
      </c>
      <c r="E337" t="s">
        <v>2038</v>
      </c>
      <c r="F337" t="s">
        <v>1838</v>
      </c>
      <c r="H337" t="s">
        <v>1589</v>
      </c>
      <c r="J337">
        <v>0.65</v>
      </c>
    </row>
    <row r="338" spans="1:12">
      <c r="A338" s="4">
        <v>38581</v>
      </c>
      <c r="B338" t="s">
        <v>1699</v>
      </c>
      <c r="C338" t="s">
        <v>1883</v>
      </c>
      <c r="D338">
        <v>71</v>
      </c>
      <c r="E338" t="s">
        <v>2038</v>
      </c>
      <c r="F338" t="s">
        <v>1685</v>
      </c>
      <c r="G338" t="s">
        <v>2039</v>
      </c>
      <c r="H338" t="s">
        <v>1589</v>
      </c>
      <c r="I338" s="12" t="s">
        <v>1744</v>
      </c>
      <c r="J338">
        <v>52.75</v>
      </c>
      <c r="L338" t="s">
        <v>2040</v>
      </c>
    </row>
    <row r="339" spans="1:12">
      <c r="A339" s="4">
        <v>38581</v>
      </c>
      <c r="B339" t="s">
        <v>1699</v>
      </c>
      <c r="C339" t="s">
        <v>1883</v>
      </c>
      <c r="D339">
        <v>71</v>
      </c>
      <c r="E339" t="s">
        <v>2038</v>
      </c>
      <c r="F339" t="s">
        <v>1839</v>
      </c>
      <c r="H339" t="s">
        <v>1589</v>
      </c>
      <c r="J339">
        <v>6.34</v>
      </c>
    </row>
    <row r="340" spans="1:12">
      <c r="A340" s="4">
        <v>38581</v>
      </c>
      <c r="B340" t="s">
        <v>1699</v>
      </c>
      <c r="C340" t="s">
        <v>1883</v>
      </c>
      <c r="D340">
        <v>71</v>
      </c>
      <c r="E340" t="s">
        <v>2038</v>
      </c>
      <c r="F340" t="s">
        <v>1919</v>
      </c>
      <c r="H340" t="s">
        <v>1591</v>
      </c>
      <c r="J340">
        <v>1.1299999999999999</v>
      </c>
    </row>
    <row r="341" spans="1:12">
      <c r="A341" s="4">
        <v>38581</v>
      </c>
      <c r="B341" t="s">
        <v>1699</v>
      </c>
      <c r="C341" t="s">
        <v>1883</v>
      </c>
      <c r="D341">
        <v>71</v>
      </c>
      <c r="E341" t="s">
        <v>2038</v>
      </c>
      <c r="F341" t="s">
        <v>1688</v>
      </c>
      <c r="H341" t="s">
        <v>1590</v>
      </c>
      <c r="J341">
        <v>1.39</v>
      </c>
    </row>
    <row r="342" spans="1:12">
      <c r="A342" s="4">
        <v>38581</v>
      </c>
      <c r="B342" t="s">
        <v>1699</v>
      </c>
      <c r="C342" t="s">
        <v>1883</v>
      </c>
      <c r="D342">
        <v>71</v>
      </c>
      <c r="E342" t="s">
        <v>2038</v>
      </c>
      <c r="F342" t="s">
        <v>2041</v>
      </c>
      <c r="H342" t="s">
        <v>1589</v>
      </c>
      <c r="J342">
        <v>14.6</v>
      </c>
    </row>
    <row r="343" spans="1:12">
      <c r="A343" s="4">
        <v>38581</v>
      </c>
      <c r="B343" t="s">
        <v>1699</v>
      </c>
      <c r="C343" t="s">
        <v>1883</v>
      </c>
      <c r="D343">
        <v>71</v>
      </c>
      <c r="E343" t="s">
        <v>2038</v>
      </c>
      <c r="F343" t="s">
        <v>1766</v>
      </c>
      <c r="H343" t="s">
        <v>1589</v>
      </c>
      <c r="J343">
        <v>2.25</v>
      </c>
    </row>
    <row r="344" spans="1:12">
      <c r="A344" s="4">
        <v>38581</v>
      </c>
      <c r="B344" t="s">
        <v>1699</v>
      </c>
      <c r="C344" t="s">
        <v>1883</v>
      </c>
      <c r="D344">
        <v>71</v>
      </c>
      <c r="E344" t="s">
        <v>2038</v>
      </c>
      <c r="F344" t="s">
        <v>1867</v>
      </c>
      <c r="G344" t="s">
        <v>1825</v>
      </c>
      <c r="H344" t="s">
        <v>1589</v>
      </c>
      <c r="I344" s="12" t="s">
        <v>1731</v>
      </c>
      <c r="J344">
        <v>2.5299999999999998</v>
      </c>
    </row>
    <row r="345" spans="1:12">
      <c r="A345" s="4">
        <v>38581</v>
      </c>
      <c r="B345" t="s">
        <v>1699</v>
      </c>
      <c r="C345" t="s">
        <v>1883</v>
      </c>
      <c r="D345">
        <v>71</v>
      </c>
      <c r="E345" t="s">
        <v>2038</v>
      </c>
      <c r="F345" t="s">
        <v>1870</v>
      </c>
      <c r="G345" t="s">
        <v>2042</v>
      </c>
      <c r="H345" t="s">
        <v>1589</v>
      </c>
      <c r="I345" s="12" t="s">
        <v>1725</v>
      </c>
      <c r="J345">
        <v>7.96</v>
      </c>
    </row>
    <row r="346" spans="1:12">
      <c r="A346" s="4">
        <v>38581</v>
      </c>
      <c r="B346" t="s">
        <v>1699</v>
      </c>
      <c r="C346" t="s">
        <v>1883</v>
      </c>
      <c r="D346">
        <v>71</v>
      </c>
      <c r="E346" t="s">
        <v>2038</v>
      </c>
      <c r="F346" t="s">
        <v>1873</v>
      </c>
      <c r="G346" t="s">
        <v>2043</v>
      </c>
      <c r="H346" t="s">
        <v>1589</v>
      </c>
      <c r="I346" t="s">
        <v>1711</v>
      </c>
      <c r="J346">
        <v>2.2999999999999998</v>
      </c>
    </row>
    <row r="347" spans="1:12">
      <c r="A347" s="4">
        <v>38581</v>
      </c>
      <c r="B347" t="s">
        <v>1699</v>
      </c>
      <c r="C347" t="s">
        <v>1883</v>
      </c>
      <c r="D347">
        <v>71</v>
      </c>
      <c r="E347" t="s">
        <v>2038</v>
      </c>
      <c r="F347" t="s">
        <v>1876</v>
      </c>
      <c r="G347" t="s">
        <v>2044</v>
      </c>
      <c r="H347" t="s">
        <v>1589</v>
      </c>
      <c r="I347" s="12" t="s">
        <v>1729</v>
      </c>
      <c r="J347">
        <v>0.13</v>
      </c>
    </row>
    <row r="348" spans="1:12">
      <c r="A348" s="4">
        <v>38581</v>
      </c>
      <c r="B348" t="s">
        <v>1699</v>
      </c>
      <c r="C348" t="s">
        <v>1883</v>
      </c>
      <c r="D348">
        <v>68</v>
      </c>
      <c r="E348" t="s">
        <v>2029</v>
      </c>
      <c r="F348" t="s">
        <v>1595</v>
      </c>
      <c r="H348" t="s">
        <v>1587</v>
      </c>
      <c r="J348">
        <v>0.28000000000000003</v>
      </c>
    </row>
    <row r="349" spans="1:12">
      <c r="A349" s="4">
        <v>38581</v>
      </c>
      <c r="B349" t="s">
        <v>1699</v>
      </c>
      <c r="C349" t="s">
        <v>1883</v>
      </c>
      <c r="D349">
        <v>68</v>
      </c>
      <c r="E349" t="s">
        <v>2029</v>
      </c>
      <c r="F349" t="s">
        <v>1927</v>
      </c>
      <c r="H349" t="s">
        <v>1682</v>
      </c>
      <c r="J349">
        <v>0.06</v>
      </c>
    </row>
    <row r="350" spans="1:12">
      <c r="A350" s="4">
        <v>38581</v>
      </c>
      <c r="B350" t="s">
        <v>1699</v>
      </c>
      <c r="C350" t="s">
        <v>1883</v>
      </c>
      <c r="D350">
        <v>68</v>
      </c>
      <c r="E350" t="s">
        <v>2029</v>
      </c>
      <c r="F350" t="s">
        <v>2030</v>
      </c>
      <c r="H350" t="s">
        <v>1591</v>
      </c>
      <c r="J350">
        <v>2.44</v>
      </c>
    </row>
    <row r="351" spans="1:12">
      <c r="A351" s="4">
        <v>38581</v>
      </c>
      <c r="B351" t="s">
        <v>1699</v>
      </c>
      <c r="C351" t="s">
        <v>1883</v>
      </c>
      <c r="D351">
        <v>68</v>
      </c>
      <c r="E351" t="s">
        <v>2029</v>
      </c>
      <c r="F351" t="s">
        <v>2031</v>
      </c>
      <c r="H351" t="s">
        <v>1589</v>
      </c>
      <c r="J351">
        <v>0.27</v>
      </c>
    </row>
    <row r="352" spans="1:12">
      <c r="A352" s="4">
        <v>38581</v>
      </c>
      <c r="B352" t="s">
        <v>1699</v>
      </c>
      <c r="C352" t="s">
        <v>1883</v>
      </c>
      <c r="D352" s="6">
        <v>69</v>
      </c>
      <c r="E352" t="s">
        <v>2032</v>
      </c>
      <c r="F352" t="s">
        <v>1595</v>
      </c>
      <c r="H352" t="s">
        <v>1587</v>
      </c>
      <c r="J352">
        <v>1.56</v>
      </c>
    </row>
    <row r="353" spans="1:12">
      <c r="A353" s="4">
        <v>38581</v>
      </c>
      <c r="B353" t="s">
        <v>1699</v>
      </c>
      <c r="C353" t="s">
        <v>1883</v>
      </c>
      <c r="D353">
        <v>69</v>
      </c>
      <c r="E353" t="s">
        <v>2032</v>
      </c>
      <c r="F353" t="s">
        <v>1838</v>
      </c>
      <c r="H353" t="s">
        <v>1589</v>
      </c>
      <c r="J353">
        <v>2.97</v>
      </c>
    </row>
    <row r="354" spans="1:12">
      <c r="A354" s="4">
        <v>38581</v>
      </c>
      <c r="B354" t="s">
        <v>1699</v>
      </c>
      <c r="C354" t="s">
        <v>1883</v>
      </c>
      <c r="D354">
        <v>69</v>
      </c>
      <c r="E354" t="s">
        <v>2032</v>
      </c>
      <c r="F354" t="s">
        <v>1591</v>
      </c>
      <c r="H354" t="s">
        <v>1591</v>
      </c>
      <c r="J354">
        <v>0.94</v>
      </c>
    </row>
    <row r="355" spans="1:12" s="6" customFormat="1">
      <c r="A355" s="26">
        <v>38581</v>
      </c>
      <c r="B355" s="6" t="s">
        <v>1699</v>
      </c>
      <c r="C355" s="6" t="s">
        <v>1883</v>
      </c>
      <c r="D355" s="6">
        <v>69</v>
      </c>
      <c r="E355" s="6" t="s">
        <v>2032</v>
      </c>
      <c r="F355" s="6" t="s">
        <v>2033</v>
      </c>
      <c r="G355" s="6" t="s">
        <v>2034</v>
      </c>
      <c r="H355" s="6" t="s">
        <v>1589</v>
      </c>
      <c r="I355" s="28" t="s">
        <v>1738</v>
      </c>
      <c r="J355" s="6">
        <v>3.12</v>
      </c>
      <c r="L355" s="20"/>
    </row>
    <row r="356" spans="1:12">
      <c r="A356" s="4">
        <v>38581</v>
      </c>
      <c r="B356" t="s">
        <v>1699</v>
      </c>
      <c r="C356" t="s">
        <v>1883</v>
      </c>
      <c r="D356">
        <v>69</v>
      </c>
      <c r="E356" t="s">
        <v>2032</v>
      </c>
      <c r="F356" t="s">
        <v>1927</v>
      </c>
      <c r="H356" t="s">
        <v>1682</v>
      </c>
      <c r="J356">
        <v>0.78</v>
      </c>
    </row>
    <row r="357" spans="1:12">
      <c r="A357" s="4">
        <v>38583</v>
      </c>
      <c r="B357" t="s">
        <v>1699</v>
      </c>
      <c r="C357" t="s">
        <v>1883</v>
      </c>
      <c r="D357">
        <v>76</v>
      </c>
      <c r="E357" t="s">
        <v>2051</v>
      </c>
      <c r="F357" t="s">
        <v>1595</v>
      </c>
      <c r="G357" t="s">
        <v>2052</v>
      </c>
      <c r="H357" t="s">
        <v>1587</v>
      </c>
      <c r="I357" t="s">
        <v>1725</v>
      </c>
      <c r="J357">
        <v>6.86</v>
      </c>
    </row>
    <row r="358" spans="1:12">
      <c r="A358" s="4">
        <v>38583</v>
      </c>
      <c r="B358" t="s">
        <v>1699</v>
      </c>
      <c r="C358" t="s">
        <v>1883</v>
      </c>
      <c r="D358">
        <v>76</v>
      </c>
      <c r="E358" t="s">
        <v>2051</v>
      </c>
      <c r="F358" t="s">
        <v>1798</v>
      </c>
      <c r="H358" t="s">
        <v>1799</v>
      </c>
      <c r="J358">
        <v>0.95</v>
      </c>
    </row>
    <row r="359" spans="1:12">
      <c r="A359" s="4">
        <v>38583</v>
      </c>
      <c r="B359" t="s">
        <v>1699</v>
      </c>
      <c r="C359" t="s">
        <v>1883</v>
      </c>
      <c r="D359">
        <v>76</v>
      </c>
      <c r="E359" t="s">
        <v>2051</v>
      </c>
      <c r="F359" t="s">
        <v>1867</v>
      </c>
      <c r="G359" t="s">
        <v>1907</v>
      </c>
      <c r="H359" t="s">
        <v>1589</v>
      </c>
      <c r="I359" t="s">
        <v>1729</v>
      </c>
      <c r="J359">
        <v>0.87</v>
      </c>
    </row>
    <row r="360" spans="1:12">
      <c r="A360" s="4">
        <v>38583</v>
      </c>
      <c r="B360" t="s">
        <v>1699</v>
      </c>
      <c r="C360" t="s">
        <v>1883</v>
      </c>
      <c r="D360">
        <v>76</v>
      </c>
      <c r="E360" t="s">
        <v>2051</v>
      </c>
      <c r="F360" t="s">
        <v>1870</v>
      </c>
      <c r="G360" t="s">
        <v>2053</v>
      </c>
      <c r="H360" t="s">
        <v>1589</v>
      </c>
      <c r="I360" t="s">
        <v>1745</v>
      </c>
      <c r="J360">
        <v>3.15</v>
      </c>
    </row>
    <row r="361" spans="1:12">
      <c r="A361" s="4">
        <v>38583</v>
      </c>
      <c r="B361" t="s">
        <v>1699</v>
      </c>
      <c r="C361" t="s">
        <v>1883</v>
      </c>
      <c r="D361">
        <v>76</v>
      </c>
      <c r="E361" t="s">
        <v>2051</v>
      </c>
      <c r="F361" t="s">
        <v>1873</v>
      </c>
      <c r="G361" t="s">
        <v>2054</v>
      </c>
      <c r="H361" t="s">
        <v>1589</v>
      </c>
      <c r="I361" t="s">
        <v>1725</v>
      </c>
      <c r="J361">
        <v>3.35</v>
      </c>
    </row>
    <row r="362" spans="1:12">
      <c r="A362" s="4">
        <v>38583</v>
      </c>
      <c r="B362" t="s">
        <v>1699</v>
      </c>
      <c r="C362" t="s">
        <v>1883</v>
      </c>
      <c r="D362">
        <v>76</v>
      </c>
      <c r="E362" t="s">
        <v>2051</v>
      </c>
      <c r="F362" t="s">
        <v>1876</v>
      </c>
      <c r="G362" t="s">
        <v>2055</v>
      </c>
      <c r="H362" t="s">
        <v>1589</v>
      </c>
      <c r="I362" t="s">
        <v>1725</v>
      </c>
      <c r="J362">
        <v>3.42</v>
      </c>
    </row>
    <row r="363" spans="1:12">
      <c r="A363" s="4">
        <v>38583</v>
      </c>
      <c r="B363" t="s">
        <v>1699</v>
      </c>
      <c r="C363" t="s">
        <v>1883</v>
      </c>
      <c r="D363">
        <v>76</v>
      </c>
      <c r="E363" t="s">
        <v>2051</v>
      </c>
      <c r="F363" t="s">
        <v>2056</v>
      </c>
      <c r="H363" t="s">
        <v>1589</v>
      </c>
      <c r="J363">
        <v>2.56</v>
      </c>
    </row>
    <row r="364" spans="1:12">
      <c r="A364" s="4">
        <v>38583</v>
      </c>
      <c r="B364" t="s">
        <v>1699</v>
      </c>
      <c r="C364" t="s">
        <v>1883</v>
      </c>
      <c r="D364">
        <v>77</v>
      </c>
      <c r="E364" t="s">
        <v>2058</v>
      </c>
      <c r="F364" t="s">
        <v>1595</v>
      </c>
      <c r="H364" t="s">
        <v>1587</v>
      </c>
      <c r="J364">
        <v>11.07</v>
      </c>
    </row>
    <row r="365" spans="1:12">
      <c r="A365" s="4">
        <v>38583</v>
      </c>
      <c r="B365" t="s">
        <v>1699</v>
      </c>
      <c r="C365" t="s">
        <v>1883</v>
      </c>
      <c r="D365">
        <v>77</v>
      </c>
      <c r="E365" t="s">
        <v>2058</v>
      </c>
      <c r="F365" t="s">
        <v>1839</v>
      </c>
      <c r="H365" t="s">
        <v>1589</v>
      </c>
      <c r="J365">
        <v>5.84</v>
      </c>
    </row>
    <row r="366" spans="1:12">
      <c r="A366" s="4">
        <v>38583</v>
      </c>
      <c r="B366" t="s">
        <v>1699</v>
      </c>
      <c r="C366" t="s">
        <v>1883</v>
      </c>
      <c r="D366">
        <v>77</v>
      </c>
      <c r="E366" t="s">
        <v>2058</v>
      </c>
      <c r="F366" t="s">
        <v>1798</v>
      </c>
      <c r="H366" t="s">
        <v>1799</v>
      </c>
      <c r="J366">
        <v>138.16999999999999</v>
      </c>
    </row>
    <row r="367" spans="1:12">
      <c r="A367" s="4">
        <v>38583</v>
      </c>
      <c r="B367" t="s">
        <v>1699</v>
      </c>
      <c r="C367" t="s">
        <v>1883</v>
      </c>
      <c r="D367">
        <v>77</v>
      </c>
      <c r="E367" t="s">
        <v>2058</v>
      </c>
      <c r="F367" t="s">
        <v>1861</v>
      </c>
      <c r="H367" t="s">
        <v>1799</v>
      </c>
      <c r="J367">
        <v>0.12</v>
      </c>
    </row>
    <row r="368" spans="1:12">
      <c r="A368" s="4">
        <v>38583</v>
      </c>
      <c r="B368" t="s">
        <v>1699</v>
      </c>
      <c r="C368" t="s">
        <v>1883</v>
      </c>
      <c r="D368">
        <v>77</v>
      </c>
      <c r="E368" t="s">
        <v>2058</v>
      </c>
      <c r="F368" t="s">
        <v>1842</v>
      </c>
      <c r="H368" t="s">
        <v>1589</v>
      </c>
      <c r="J368">
        <v>0.13</v>
      </c>
    </row>
    <row r="369" spans="1:10">
      <c r="A369" s="4">
        <v>38583</v>
      </c>
      <c r="B369" t="s">
        <v>1699</v>
      </c>
      <c r="C369" t="s">
        <v>1883</v>
      </c>
      <c r="D369">
        <v>77</v>
      </c>
      <c r="E369" t="s">
        <v>2058</v>
      </c>
      <c r="F369" t="s">
        <v>2059</v>
      </c>
      <c r="H369" t="s">
        <v>1589</v>
      </c>
      <c r="J369">
        <v>0.21</v>
      </c>
    </row>
    <row r="370" spans="1:10">
      <c r="A370" s="4">
        <v>38583</v>
      </c>
      <c r="B370" t="s">
        <v>1699</v>
      </c>
      <c r="C370" t="s">
        <v>1883</v>
      </c>
      <c r="D370">
        <v>77</v>
      </c>
      <c r="E370" t="s">
        <v>2058</v>
      </c>
      <c r="F370" t="s">
        <v>1716</v>
      </c>
      <c r="I370" t="s">
        <v>1750</v>
      </c>
      <c r="J370">
        <v>0.1</v>
      </c>
    </row>
    <row r="371" spans="1:10">
      <c r="A371" s="4">
        <v>38583</v>
      </c>
      <c r="B371" t="s">
        <v>1699</v>
      </c>
      <c r="C371" t="s">
        <v>1883</v>
      </c>
      <c r="D371">
        <v>75</v>
      </c>
      <c r="E371" t="s">
        <v>2050</v>
      </c>
      <c r="F371" t="s">
        <v>1782</v>
      </c>
      <c r="H371" t="s">
        <v>1587</v>
      </c>
      <c r="J371">
        <v>5.16</v>
      </c>
    </row>
    <row r="372" spans="1:10">
      <c r="A372" s="4">
        <v>38583</v>
      </c>
      <c r="B372" t="s">
        <v>1699</v>
      </c>
      <c r="C372" t="s">
        <v>1883</v>
      </c>
      <c r="D372">
        <v>75</v>
      </c>
      <c r="E372" t="s">
        <v>2050</v>
      </c>
      <c r="F372" t="s">
        <v>1861</v>
      </c>
      <c r="H372" t="s">
        <v>1799</v>
      </c>
      <c r="J372">
        <v>48.599999999999994</v>
      </c>
    </row>
    <row r="373" spans="1:10">
      <c r="A373" s="4">
        <v>38583</v>
      </c>
      <c r="B373" t="s">
        <v>1699</v>
      </c>
      <c r="C373" t="s">
        <v>1883</v>
      </c>
      <c r="D373">
        <v>75</v>
      </c>
      <c r="E373" t="s">
        <v>2050</v>
      </c>
      <c r="F373" t="s">
        <v>1814</v>
      </c>
      <c r="H373" t="s">
        <v>1593</v>
      </c>
      <c r="J373">
        <v>20.279999999999998</v>
      </c>
    </row>
    <row r="374" spans="1:10">
      <c r="A374" s="4">
        <v>38583</v>
      </c>
      <c r="B374" t="s">
        <v>1699</v>
      </c>
      <c r="C374" t="s">
        <v>1883</v>
      </c>
      <c r="D374">
        <v>75</v>
      </c>
      <c r="E374" t="s">
        <v>2050</v>
      </c>
      <c r="F374" t="s">
        <v>1928</v>
      </c>
      <c r="H374" t="s">
        <v>1589</v>
      </c>
      <c r="J374">
        <v>2.66</v>
      </c>
    </row>
    <row r="375" spans="1:10">
      <c r="A375" s="4">
        <v>38583</v>
      </c>
      <c r="B375" t="s">
        <v>1699</v>
      </c>
      <c r="C375" t="s">
        <v>1883</v>
      </c>
      <c r="D375">
        <v>77</v>
      </c>
      <c r="E375" t="s">
        <v>2057</v>
      </c>
      <c r="F375" t="s">
        <v>1782</v>
      </c>
      <c r="H375" t="s">
        <v>1587</v>
      </c>
      <c r="J375">
        <v>0.28000000000000003</v>
      </c>
    </row>
    <row r="376" spans="1:10">
      <c r="A376" s="4">
        <v>38583</v>
      </c>
      <c r="B376" t="s">
        <v>1699</v>
      </c>
      <c r="C376" t="s">
        <v>1883</v>
      </c>
      <c r="D376">
        <v>77</v>
      </c>
      <c r="E376" t="s">
        <v>2057</v>
      </c>
      <c r="F376" t="s">
        <v>1839</v>
      </c>
      <c r="H376" t="s">
        <v>1589</v>
      </c>
      <c r="J376">
        <v>2.2599999999999998</v>
      </c>
    </row>
    <row r="377" spans="1:10">
      <c r="A377" s="4">
        <v>38583</v>
      </c>
      <c r="B377" t="s">
        <v>1699</v>
      </c>
      <c r="C377" t="s">
        <v>1883</v>
      </c>
      <c r="D377">
        <v>77</v>
      </c>
      <c r="E377" t="s">
        <v>2057</v>
      </c>
      <c r="F377" t="s">
        <v>1861</v>
      </c>
      <c r="H377" t="s">
        <v>1799</v>
      </c>
      <c r="J377">
        <v>1.4000000000000001</v>
      </c>
    </row>
    <row r="378" spans="1:10">
      <c r="A378" s="4">
        <v>38583</v>
      </c>
      <c r="B378" t="s">
        <v>1699</v>
      </c>
      <c r="C378" t="s">
        <v>1883</v>
      </c>
      <c r="D378">
        <v>77</v>
      </c>
      <c r="E378" t="s">
        <v>2057</v>
      </c>
      <c r="F378" t="s">
        <v>1842</v>
      </c>
      <c r="H378" t="s">
        <v>1589</v>
      </c>
      <c r="J378">
        <v>0.98000000000000009</v>
      </c>
    </row>
    <row r="379" spans="1:10">
      <c r="A379" s="4">
        <v>38583</v>
      </c>
      <c r="B379" t="s">
        <v>1699</v>
      </c>
      <c r="C379" t="s">
        <v>1883</v>
      </c>
      <c r="D379">
        <v>77</v>
      </c>
      <c r="E379" t="s">
        <v>2057</v>
      </c>
      <c r="F379" t="s">
        <v>1820</v>
      </c>
      <c r="H379" t="s">
        <v>1591</v>
      </c>
      <c r="J379">
        <v>1.52</v>
      </c>
    </row>
    <row r="380" spans="1:10">
      <c r="A380" s="4">
        <v>38583</v>
      </c>
      <c r="B380" t="s">
        <v>1699</v>
      </c>
      <c r="C380" t="s">
        <v>1883</v>
      </c>
      <c r="D380">
        <v>77</v>
      </c>
      <c r="E380" t="s">
        <v>2057</v>
      </c>
      <c r="F380" t="s">
        <v>1766</v>
      </c>
      <c r="H380" t="s">
        <v>1589</v>
      </c>
      <c r="J380">
        <v>1.3</v>
      </c>
    </row>
    <row r="381" spans="1:10">
      <c r="A381" s="4">
        <v>38583</v>
      </c>
      <c r="B381" t="s">
        <v>1699</v>
      </c>
      <c r="C381" t="s">
        <v>1883</v>
      </c>
      <c r="D381">
        <v>77</v>
      </c>
      <c r="E381" t="s">
        <v>2057</v>
      </c>
      <c r="F381" t="s">
        <v>1867</v>
      </c>
      <c r="G381" t="s">
        <v>1965</v>
      </c>
      <c r="H381" t="s">
        <v>1589</v>
      </c>
      <c r="I381" t="s">
        <v>1729</v>
      </c>
      <c r="J381">
        <v>0.31</v>
      </c>
    </row>
    <row r="382" spans="1:10">
      <c r="A382" s="4">
        <v>38583</v>
      </c>
      <c r="B382" t="s">
        <v>1699</v>
      </c>
      <c r="C382" t="s">
        <v>1883</v>
      </c>
      <c r="D382">
        <v>77</v>
      </c>
      <c r="E382" t="s">
        <v>2057</v>
      </c>
      <c r="F382" t="s">
        <v>1870</v>
      </c>
      <c r="G382" t="s">
        <v>1754</v>
      </c>
      <c r="H382" t="s">
        <v>1589</v>
      </c>
      <c r="I382" t="s">
        <v>1725</v>
      </c>
      <c r="J382">
        <v>0.28999999999999998</v>
      </c>
    </row>
    <row r="383" spans="1:10">
      <c r="A383" s="4">
        <v>38583</v>
      </c>
      <c r="B383" t="s">
        <v>1699</v>
      </c>
      <c r="C383" t="s">
        <v>1883</v>
      </c>
      <c r="D383">
        <v>73</v>
      </c>
      <c r="E383" t="s">
        <v>2047</v>
      </c>
      <c r="F383" t="s">
        <v>2048</v>
      </c>
      <c r="H383" t="s">
        <v>1589</v>
      </c>
      <c r="J383">
        <v>7.0000000000000007E-2</v>
      </c>
    </row>
    <row r="384" spans="1:10">
      <c r="A384" s="4">
        <v>38583</v>
      </c>
      <c r="B384" t="s">
        <v>1699</v>
      </c>
      <c r="C384" t="s">
        <v>1883</v>
      </c>
      <c r="D384">
        <v>73</v>
      </c>
      <c r="E384" t="s">
        <v>2047</v>
      </c>
      <c r="F384" t="s">
        <v>1861</v>
      </c>
      <c r="H384" t="s">
        <v>1799</v>
      </c>
      <c r="J384">
        <v>22.68</v>
      </c>
    </row>
    <row r="385" spans="1:11">
      <c r="A385" s="4">
        <v>38583</v>
      </c>
      <c r="B385" t="s">
        <v>1699</v>
      </c>
      <c r="C385" t="s">
        <v>1883</v>
      </c>
      <c r="D385">
        <v>73</v>
      </c>
      <c r="E385" t="s">
        <v>2047</v>
      </c>
      <c r="F385" t="s">
        <v>1814</v>
      </c>
      <c r="H385" t="s">
        <v>1593</v>
      </c>
      <c r="J385">
        <v>22.52</v>
      </c>
    </row>
    <row r="386" spans="1:11" s="18" customFormat="1">
      <c r="C386" s="18" t="s">
        <v>1755</v>
      </c>
      <c r="F386" s="18" t="s">
        <v>1713</v>
      </c>
      <c r="I386" s="18" t="s">
        <v>1747</v>
      </c>
      <c r="K386" s="18" t="s">
        <v>2177</v>
      </c>
    </row>
    <row r="387" spans="1:11" s="18" customFormat="1">
      <c r="C387" s="18" t="s">
        <v>1755</v>
      </c>
      <c r="F387" s="18" t="s">
        <v>1715</v>
      </c>
      <c r="I387" s="18" t="s">
        <v>1749</v>
      </c>
      <c r="K387" s="18" t="s">
        <v>2177</v>
      </c>
    </row>
    <row r="388" spans="1:11" s="18" customFormat="1">
      <c r="C388" s="18" t="s">
        <v>1755</v>
      </c>
      <c r="I388" s="18" t="s">
        <v>1721</v>
      </c>
      <c r="K388" s="18" t="s">
        <v>2177</v>
      </c>
    </row>
  </sheetData>
  <sortState ref="A2:XFD389">
    <sortCondition ref="C2:C389"/>
    <sortCondition ref="E2:E389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H38"/>
  <sheetViews>
    <sheetView tabSelected="1" workbookViewId="0">
      <pane xSplit="3" ySplit="2" topLeftCell="ER3" activePane="bottomRight" state="frozenSplit"/>
      <selection pane="topRight" activeCell="C1" sqref="C1"/>
      <selection pane="bottomLeft" activeCell="A3" sqref="A3"/>
      <selection pane="bottomRight" activeCell="L33" sqref="L33"/>
    </sheetView>
  </sheetViews>
  <sheetFormatPr baseColWidth="10" defaultColWidth="8.7109375" defaultRowHeight="13"/>
  <cols>
    <col min="2" max="2" width="14.42578125" customWidth="1"/>
    <col min="63" max="65" width="8.7109375" style="18"/>
    <col min="66" max="66" width="8.7109375" style="6"/>
    <col min="83" max="85" width="8.7109375" style="18"/>
    <col min="95" max="97" width="8.7109375" style="18"/>
    <col min="98" max="98" width="8.7109375" style="6"/>
    <col min="121" max="123" width="8.7109375" style="18"/>
    <col min="124" max="124" width="8.7109375" style="6"/>
    <col min="153" max="158" width="8.7109375" style="18"/>
    <col min="159" max="159" width="8.7109375" style="6"/>
    <col min="172" max="174" width="8.7109375" style="18"/>
    <col min="182" max="184" width="8.7109375" style="18"/>
    <col min="190" max="192" width="8.7109375" style="18"/>
    <col min="200" max="205" width="8.7109375" style="18"/>
    <col min="221" max="223" width="8.7109375" style="18"/>
    <col min="224" max="224" width="8.7109375" style="6"/>
    <col min="229" max="231" width="8.7109375" style="18"/>
    <col min="277" max="279" width="8.7109375" style="18"/>
    <col min="295" max="297" width="8.7109375" style="18"/>
    <col min="313" max="315" width="8.7109375" style="18"/>
    <col min="323" max="328" width="8.7109375" style="18"/>
    <col min="329" max="329" width="8.7109375" style="6"/>
    <col min="334" max="336" width="8.7109375" style="18"/>
    <col min="342" max="344" width="8.7109375" style="18"/>
    <col min="348" max="350" width="8.7109375" style="18"/>
    <col min="398" max="400" width="8.7109375" style="18"/>
    <col min="403" max="403" width="8.7109375" style="18"/>
    <col min="413" max="415" width="8.7109375" style="18"/>
    <col min="426" max="428" width="8.7109375" style="18"/>
    <col min="429" max="430" width="8.7109375" style="6"/>
    <col min="433" max="433" width="8.7109375" style="18"/>
    <col min="434" max="436" width="8.7109375" style="6"/>
    <col min="440" max="441" width="8.7109375" style="18"/>
    <col min="445" max="446" width="8.7109375" style="18"/>
  </cols>
  <sheetData>
    <row r="1" spans="1:450" s="12" customFormat="1">
      <c r="D1" s="12" t="s">
        <v>1959</v>
      </c>
      <c r="E1" s="12" t="s">
        <v>1122</v>
      </c>
      <c r="G1" s="12" t="s">
        <v>1420</v>
      </c>
      <c r="I1" s="12" t="s">
        <v>1960</v>
      </c>
      <c r="K1" s="12" t="s">
        <v>1300</v>
      </c>
      <c r="M1" s="12" t="s">
        <v>1203</v>
      </c>
      <c r="O1" s="12" t="s">
        <v>1006</v>
      </c>
      <c r="Q1" s="12" t="s">
        <v>1418</v>
      </c>
      <c r="S1" s="12" t="s">
        <v>1045</v>
      </c>
      <c r="U1" s="12" t="s">
        <v>1311</v>
      </c>
      <c r="W1" s="12" t="s">
        <v>1281</v>
      </c>
      <c r="Y1" s="12" t="s">
        <v>1961</v>
      </c>
      <c r="AA1" s="12" t="s">
        <v>2098</v>
      </c>
      <c r="AC1" s="12" t="s">
        <v>2099</v>
      </c>
      <c r="AE1" s="12" t="s">
        <v>2100</v>
      </c>
      <c r="AG1" s="12" t="s">
        <v>2101</v>
      </c>
      <c r="AI1" s="12" t="s">
        <v>1547</v>
      </c>
      <c r="AK1" s="12" t="s">
        <v>2102</v>
      </c>
      <c r="AM1" s="12" t="s">
        <v>2103</v>
      </c>
      <c r="AO1" s="12" t="s">
        <v>2104</v>
      </c>
      <c r="AQ1" s="12" t="s">
        <v>2105</v>
      </c>
      <c r="AS1" s="12" t="s">
        <v>1422</v>
      </c>
      <c r="AU1" s="12" t="s">
        <v>1085</v>
      </c>
      <c r="AW1" s="12" t="s">
        <v>1393</v>
      </c>
      <c r="AY1" s="12" t="s">
        <v>2106</v>
      </c>
      <c r="BA1" s="12" t="s">
        <v>2107</v>
      </c>
      <c r="BC1" s="12" t="s">
        <v>2108</v>
      </c>
      <c r="BE1" s="12" t="s">
        <v>2109</v>
      </c>
      <c r="BG1" s="12" t="s">
        <v>2110</v>
      </c>
      <c r="BI1" s="12" t="s">
        <v>2111</v>
      </c>
      <c r="BK1" s="19" t="s">
        <v>2113</v>
      </c>
      <c r="BL1" s="19"/>
      <c r="BM1" s="19"/>
      <c r="BN1" s="20" t="s">
        <v>2114</v>
      </c>
      <c r="BO1" s="12" t="s">
        <v>1291</v>
      </c>
      <c r="BQ1" s="12" t="s">
        <v>894</v>
      </c>
      <c r="BS1" s="12" t="s">
        <v>2115</v>
      </c>
      <c r="BU1" s="12" t="s">
        <v>1320</v>
      </c>
      <c r="BW1" s="12" t="s">
        <v>1336</v>
      </c>
      <c r="BY1" s="12" t="s">
        <v>1051</v>
      </c>
      <c r="CA1" s="12" t="s">
        <v>1131</v>
      </c>
      <c r="CC1" s="12" t="s">
        <v>2116</v>
      </c>
      <c r="CE1" s="19" t="s">
        <v>2117</v>
      </c>
      <c r="CF1" s="19"/>
      <c r="CG1" s="19"/>
      <c r="CH1" s="12" t="s">
        <v>2118</v>
      </c>
      <c r="CI1" s="12" t="s">
        <v>2112</v>
      </c>
      <c r="CK1" s="12" t="s">
        <v>1083</v>
      </c>
      <c r="CM1" s="12" t="s">
        <v>2134</v>
      </c>
      <c r="CN1"/>
      <c r="CO1" t="s">
        <v>2135</v>
      </c>
      <c r="CP1"/>
      <c r="CQ1" s="19" t="s">
        <v>2121</v>
      </c>
      <c r="CR1" s="19"/>
      <c r="CS1" s="19"/>
      <c r="CT1" s="20" t="s">
        <v>2122</v>
      </c>
      <c r="CU1" s="12" t="s">
        <v>2119</v>
      </c>
      <c r="CW1" s="12" t="s">
        <v>2123</v>
      </c>
      <c r="CY1" s="12" t="s">
        <v>2124</v>
      </c>
      <c r="DA1" s="12" t="s">
        <v>2125</v>
      </c>
      <c r="DC1" s="12" t="s">
        <v>1022</v>
      </c>
      <c r="DE1" s="12" t="s">
        <v>2126</v>
      </c>
      <c r="DG1" s="12" t="s">
        <v>2127</v>
      </c>
      <c r="DI1" s="12" t="s">
        <v>2128</v>
      </c>
      <c r="DK1" s="12" t="s">
        <v>2129</v>
      </c>
      <c r="DM1" s="12" t="s">
        <v>2130</v>
      </c>
      <c r="DO1" s="12" t="s">
        <v>2131</v>
      </c>
      <c r="DQ1" s="19" t="s">
        <v>2132</v>
      </c>
      <c r="DR1" s="19"/>
      <c r="DS1" s="19"/>
      <c r="DT1" s="20" t="s">
        <v>2133</v>
      </c>
      <c r="DU1" s="12" t="s">
        <v>2136</v>
      </c>
      <c r="DW1" s="12" t="s">
        <v>2137</v>
      </c>
      <c r="DY1" s="12" t="s">
        <v>1330</v>
      </c>
      <c r="EA1" s="12" t="s">
        <v>2138</v>
      </c>
      <c r="EC1" s="12" t="s">
        <v>2139</v>
      </c>
      <c r="EE1" s="12" t="s">
        <v>2140</v>
      </c>
      <c r="EG1" s="12" t="s">
        <v>1054</v>
      </c>
      <c r="EI1" s="12" t="s">
        <v>1316</v>
      </c>
      <c r="EK1" s="12" t="s">
        <v>2141</v>
      </c>
      <c r="EM1" s="12" t="s">
        <v>1322</v>
      </c>
      <c r="EO1" s="12" t="s">
        <v>1333</v>
      </c>
      <c r="EQ1" s="12" t="s">
        <v>1046</v>
      </c>
      <c r="ES1" s="12" t="s">
        <v>1048</v>
      </c>
      <c r="EU1" s="12" t="s">
        <v>1285</v>
      </c>
      <c r="EW1" s="19" t="s">
        <v>2142</v>
      </c>
      <c r="EX1" s="19"/>
      <c r="EY1" s="19"/>
      <c r="EZ1" s="19" t="s">
        <v>2143</v>
      </c>
      <c r="FA1" s="19"/>
      <c r="FB1" s="19"/>
      <c r="FC1" s="20" t="s">
        <v>2144</v>
      </c>
      <c r="FD1" s="12" t="s">
        <v>1467</v>
      </c>
      <c r="FF1" s="12" t="s">
        <v>2145</v>
      </c>
      <c r="FH1" s="12" t="s">
        <v>2146</v>
      </c>
      <c r="FJ1" s="12" t="s">
        <v>1509</v>
      </c>
      <c r="FL1" s="12" t="s">
        <v>1328</v>
      </c>
      <c r="FN1" s="12" t="s">
        <v>2147</v>
      </c>
      <c r="FP1" s="19" t="s">
        <v>2148</v>
      </c>
      <c r="FQ1" s="19"/>
      <c r="FR1" s="19"/>
      <c r="FS1" s="12" t="s">
        <v>2149</v>
      </c>
      <c r="FT1" s="12" t="s">
        <v>2150</v>
      </c>
      <c r="FV1" s="12" t="s">
        <v>2151</v>
      </c>
      <c r="FX1" s="12" t="s">
        <v>1297</v>
      </c>
      <c r="FZ1" s="19" t="s">
        <v>2152</v>
      </c>
      <c r="GA1" s="19"/>
      <c r="GB1" s="19"/>
      <c r="GC1" s="12" t="s">
        <v>1219</v>
      </c>
      <c r="GD1" s="12" t="s">
        <v>2153</v>
      </c>
      <c r="GF1" s="12" t="s">
        <v>1338</v>
      </c>
      <c r="GH1" s="19" t="s">
        <v>2154</v>
      </c>
      <c r="GI1" s="19"/>
      <c r="GJ1" s="19"/>
      <c r="GK1" s="12" t="s">
        <v>2155</v>
      </c>
      <c r="GL1" s="12" t="s">
        <v>2179</v>
      </c>
      <c r="GN1" s="12" t="s">
        <v>1324</v>
      </c>
      <c r="GP1" s="12" t="s">
        <v>2001</v>
      </c>
      <c r="GR1" s="19" t="s">
        <v>2002</v>
      </c>
      <c r="GS1" s="19"/>
      <c r="GT1" s="19"/>
      <c r="GU1" s="19" t="s">
        <v>2003</v>
      </c>
      <c r="GV1" s="19"/>
      <c r="GW1" s="19"/>
      <c r="GX1" s="12" t="s">
        <v>2004</v>
      </c>
      <c r="GY1" s="12" t="s">
        <v>2005</v>
      </c>
      <c r="HA1" s="12" t="s">
        <v>2006</v>
      </c>
      <c r="HC1" s="12" t="s">
        <v>2009</v>
      </c>
      <c r="HE1" s="12" t="s">
        <v>2010</v>
      </c>
      <c r="HG1" s="12" t="s">
        <v>2011</v>
      </c>
      <c r="HI1" s="12" t="s">
        <v>2012</v>
      </c>
      <c r="HK1" s="12" t="s">
        <v>2013</v>
      </c>
      <c r="HM1" s="19" t="s">
        <v>2014</v>
      </c>
      <c r="HN1" s="19"/>
      <c r="HO1" s="19"/>
      <c r="HP1" s="20" t="s">
        <v>2015</v>
      </c>
      <c r="HQ1" s="12" t="s">
        <v>2016</v>
      </c>
      <c r="HS1" s="12" t="s">
        <v>953</v>
      </c>
      <c r="HU1" s="19" t="s">
        <v>2017</v>
      </c>
      <c r="HV1" s="19"/>
      <c r="HW1" s="19"/>
      <c r="HX1" s="12" t="s">
        <v>2018</v>
      </c>
      <c r="HY1" s="12" t="s">
        <v>1080</v>
      </c>
      <c r="IA1" s="12" t="s">
        <v>2019</v>
      </c>
      <c r="IC1" s="12" t="s">
        <v>1049</v>
      </c>
      <c r="IE1" s="12" t="s">
        <v>2020</v>
      </c>
      <c r="IG1" s="12" t="s">
        <v>1340</v>
      </c>
      <c r="II1" s="12" t="s">
        <v>2021</v>
      </c>
      <c r="IK1" s="12" t="s">
        <v>2022</v>
      </c>
      <c r="IM1" s="12" t="s">
        <v>1321</v>
      </c>
      <c r="IO1" s="12" t="s">
        <v>1312</v>
      </c>
      <c r="IQ1" s="12" t="s">
        <v>1215</v>
      </c>
      <c r="IS1" s="12" t="s">
        <v>2023</v>
      </c>
      <c r="IU1" s="12" t="s">
        <v>2024</v>
      </c>
      <c r="IW1" s="12" t="s">
        <v>2025</v>
      </c>
      <c r="IY1" s="12" t="s">
        <v>1314</v>
      </c>
      <c r="JA1" s="12" t="s">
        <v>1289</v>
      </c>
      <c r="JC1" s="12" t="s">
        <v>949</v>
      </c>
      <c r="JE1" s="12" t="s">
        <v>1323</v>
      </c>
      <c r="JG1" s="12" t="s">
        <v>2026</v>
      </c>
      <c r="JI1" s="12" t="s">
        <v>1315</v>
      </c>
      <c r="JK1" s="12" t="s">
        <v>2027</v>
      </c>
      <c r="JM1" s="12" t="s">
        <v>1283</v>
      </c>
      <c r="JO1" s="12" t="s">
        <v>2180</v>
      </c>
      <c r="JQ1" s="19" t="s">
        <v>2181</v>
      </c>
      <c r="JR1" s="18"/>
      <c r="JS1" s="18"/>
      <c r="JT1" t="s">
        <v>2182</v>
      </c>
      <c r="JU1" s="12" t="s">
        <v>2183</v>
      </c>
      <c r="JW1" s="12" t="s">
        <v>2184</v>
      </c>
      <c r="JY1" s="12" t="s">
        <v>2185</v>
      </c>
      <c r="KA1" s="12" t="s">
        <v>2187</v>
      </c>
      <c r="KC1" s="12" t="s">
        <v>2186</v>
      </c>
      <c r="KE1" s="12" t="s">
        <v>2188</v>
      </c>
      <c r="KG1" s="12" t="s">
        <v>2189</v>
      </c>
      <c r="KI1" s="19" t="s">
        <v>2190</v>
      </c>
      <c r="KJ1" s="19"/>
      <c r="KK1" s="19"/>
      <c r="KL1" s="12" t="s">
        <v>2191</v>
      </c>
      <c r="KM1" s="12" t="s">
        <v>1273</v>
      </c>
      <c r="KO1" s="12" t="s">
        <v>1309</v>
      </c>
      <c r="KQ1" s="12" t="s">
        <v>2192</v>
      </c>
      <c r="KS1" s="12" t="s">
        <v>2193</v>
      </c>
      <c r="KU1" s="12" t="s">
        <v>2194</v>
      </c>
      <c r="KW1" s="12" t="s">
        <v>2195</v>
      </c>
      <c r="KY1" s="12" t="s">
        <v>1353</v>
      </c>
      <c r="LA1" s="19" t="s">
        <v>2196</v>
      </c>
      <c r="LB1" s="19"/>
      <c r="LC1" s="19"/>
      <c r="LD1" s="12" t="s">
        <v>2197</v>
      </c>
      <c r="LE1" s="12" t="s">
        <v>2198</v>
      </c>
      <c r="LG1" s="12" t="s">
        <v>2199</v>
      </c>
      <c r="LI1" s="12" t="s">
        <v>2200</v>
      </c>
      <c r="LK1" s="19" t="s">
        <v>2201</v>
      </c>
      <c r="LL1" s="19"/>
      <c r="LM1" s="19"/>
      <c r="LN1" s="19" t="s">
        <v>2202</v>
      </c>
      <c r="LO1" s="19"/>
      <c r="LP1" s="19"/>
      <c r="LQ1" s="20" t="s">
        <v>2203</v>
      </c>
      <c r="LR1" s="12" t="s">
        <v>2204</v>
      </c>
      <c r="LT1" s="12" t="s">
        <v>2205</v>
      </c>
      <c r="LV1" s="19" t="s">
        <v>2206</v>
      </c>
      <c r="LW1" s="19"/>
      <c r="LX1" s="19"/>
      <c r="LY1" s="12" t="s">
        <v>2207</v>
      </c>
      <c r="LZ1" s="12" t="s">
        <v>1060</v>
      </c>
      <c r="MB1" s="12" t="s">
        <v>1304</v>
      </c>
      <c r="MD1" s="19" t="s">
        <v>2208</v>
      </c>
      <c r="ME1" s="19"/>
      <c r="MF1" s="19"/>
      <c r="MG1" s="12" t="s">
        <v>1107</v>
      </c>
      <c r="MH1" s="12" t="s">
        <v>1204</v>
      </c>
      <c r="MJ1" s="19" t="s">
        <v>2209</v>
      </c>
      <c r="MK1" s="19"/>
      <c r="ML1" s="19"/>
      <c r="MM1" s="12" t="s">
        <v>2210</v>
      </c>
      <c r="MN1" s="12" t="s">
        <v>2211</v>
      </c>
      <c r="MP1" s="12" t="s">
        <v>2213</v>
      </c>
      <c r="MR1" s="12" t="s">
        <v>2214</v>
      </c>
      <c r="MT1" s="12" t="s">
        <v>2215</v>
      </c>
      <c r="MV1" s="12" t="s">
        <v>2216</v>
      </c>
      <c r="MX1" s="12" t="s">
        <v>2217</v>
      </c>
      <c r="MZ1" s="12" t="s">
        <v>2218</v>
      </c>
      <c r="NB1" s="12" t="s">
        <v>2219</v>
      </c>
      <c r="ND1" s="12" t="s">
        <v>2220</v>
      </c>
      <c r="NF1" s="12" t="s">
        <v>2221</v>
      </c>
      <c r="NH1" s="12" t="s">
        <v>2222</v>
      </c>
      <c r="NJ1" s="12" t="s">
        <v>2223</v>
      </c>
      <c r="NL1" s="12" t="s">
        <v>2224</v>
      </c>
      <c r="NN1" s="12" t="s">
        <v>2225</v>
      </c>
      <c r="NP1" s="12" t="s">
        <v>2226</v>
      </c>
      <c r="NR1" s="12" t="s">
        <v>2227</v>
      </c>
      <c r="NT1" s="12" t="s">
        <v>2228</v>
      </c>
      <c r="NV1" s="12" t="s">
        <v>2229</v>
      </c>
      <c r="NX1" s="12" t="s">
        <v>2230</v>
      </c>
      <c r="NZ1" s="12" t="s">
        <v>2231</v>
      </c>
      <c r="OB1" s="12" t="s">
        <v>2232</v>
      </c>
      <c r="OD1" s="12" t="s">
        <v>2233</v>
      </c>
      <c r="OF1" s="12" t="s">
        <v>2234</v>
      </c>
      <c r="OH1" s="19" t="s">
        <v>2237</v>
      </c>
      <c r="OI1" s="19"/>
      <c r="OJ1" s="19"/>
      <c r="OK1" s="12" t="s">
        <v>2235</v>
      </c>
      <c r="OM1" s="19" t="s">
        <v>2072</v>
      </c>
      <c r="ON1" s="12" t="s">
        <v>2073</v>
      </c>
      <c r="OO1" s="12" t="s">
        <v>2212</v>
      </c>
      <c r="OQ1" s="12" t="s">
        <v>2074</v>
      </c>
      <c r="OS1" s="12" t="s">
        <v>2075</v>
      </c>
      <c r="OU1" s="12" t="s">
        <v>2076</v>
      </c>
      <c r="OW1" s="19" t="s">
        <v>2077</v>
      </c>
      <c r="OX1" s="19"/>
      <c r="OY1" s="19"/>
      <c r="OZ1" s="12" t="s">
        <v>1434</v>
      </c>
      <c r="PB1" s="12" t="s">
        <v>1062</v>
      </c>
      <c r="PC1" s="12" t="s">
        <v>2078</v>
      </c>
      <c r="PE1" s="12" t="s">
        <v>1121</v>
      </c>
      <c r="PF1" s="12" t="s">
        <v>2079</v>
      </c>
      <c r="PH1" s="12" t="s">
        <v>2080</v>
      </c>
      <c r="PJ1" s="19" t="s">
        <v>2084</v>
      </c>
      <c r="PK1" s="19"/>
      <c r="PL1" s="19"/>
      <c r="PM1" s="20" t="s">
        <v>1395</v>
      </c>
      <c r="PN1" s="20"/>
      <c r="PO1" s="12" t="s">
        <v>1075</v>
      </c>
      <c r="PP1" s="12" t="s">
        <v>2081</v>
      </c>
      <c r="PQ1" s="19" t="s">
        <v>2082</v>
      </c>
      <c r="PR1" s="20" t="s">
        <v>2085</v>
      </c>
      <c r="PS1" s="20" t="s">
        <v>1053</v>
      </c>
      <c r="PT1" s="20" t="s">
        <v>1099</v>
      </c>
      <c r="PV1" s="12" t="s">
        <v>1087</v>
      </c>
      <c r="PW1" s="12" t="s">
        <v>2086</v>
      </c>
      <c r="PX1" s="19" t="s">
        <v>2087</v>
      </c>
      <c r="PY1" s="19"/>
      <c r="PZ1" s="12" t="s">
        <v>2083</v>
      </c>
      <c r="QA1" s="12" t="s">
        <v>1108</v>
      </c>
      <c r="QC1" s="19" t="s">
        <v>2088</v>
      </c>
      <c r="QD1" s="19"/>
      <c r="QE1" s="12" t="s">
        <v>1000</v>
      </c>
      <c r="QF1" s="12" t="s">
        <v>2089</v>
      </c>
      <c r="QG1" s="12" t="s">
        <v>1015</v>
      </c>
      <c r="QH1" s="12" t="s">
        <v>2090</v>
      </c>
    </row>
    <row r="2" spans="1:450" s="15" customFormat="1">
      <c r="A2" s="15" t="s">
        <v>2060</v>
      </c>
      <c r="B2" s="15" t="s">
        <v>2061</v>
      </c>
      <c r="C2" s="15" t="s">
        <v>2062</v>
      </c>
      <c r="E2" s="15" t="s">
        <v>1257</v>
      </c>
      <c r="F2" s="15" t="s">
        <v>1258</v>
      </c>
      <c r="G2" s="15" t="s">
        <v>1257</v>
      </c>
      <c r="H2" s="15" t="s">
        <v>1258</v>
      </c>
      <c r="I2" s="15" t="s">
        <v>1257</v>
      </c>
      <c r="J2" s="15" t="s">
        <v>1258</v>
      </c>
      <c r="K2" s="15" t="s">
        <v>1257</v>
      </c>
      <c r="L2" s="15" t="s">
        <v>1258</v>
      </c>
      <c r="M2" s="15" t="s">
        <v>1257</v>
      </c>
      <c r="N2" s="15" t="s">
        <v>1258</v>
      </c>
      <c r="O2" s="15" t="s">
        <v>1257</v>
      </c>
      <c r="P2" s="15" t="s">
        <v>1258</v>
      </c>
      <c r="Q2" s="15" t="s">
        <v>1257</v>
      </c>
      <c r="R2" s="15" t="s">
        <v>1258</v>
      </c>
      <c r="S2" s="15" t="s">
        <v>1257</v>
      </c>
      <c r="T2" s="15" t="s">
        <v>1258</v>
      </c>
      <c r="U2" s="15" t="s">
        <v>1257</v>
      </c>
      <c r="V2" s="15" t="s">
        <v>1258</v>
      </c>
      <c r="W2" s="15" t="s">
        <v>1257</v>
      </c>
      <c r="X2" s="15" t="s">
        <v>1258</v>
      </c>
      <c r="Y2" s="15" t="s">
        <v>1257</v>
      </c>
      <c r="Z2" s="15" t="s">
        <v>1258</v>
      </c>
      <c r="AA2" s="15" t="s">
        <v>1257</v>
      </c>
      <c r="AB2" s="15" t="s">
        <v>1258</v>
      </c>
      <c r="AC2" s="15" t="s">
        <v>1257</v>
      </c>
      <c r="AD2" s="15" t="s">
        <v>1258</v>
      </c>
      <c r="AE2" s="15" t="s">
        <v>1257</v>
      </c>
      <c r="AF2" s="15" t="s">
        <v>1258</v>
      </c>
      <c r="AG2" s="15" t="s">
        <v>1257</v>
      </c>
      <c r="AH2" s="15" t="s">
        <v>1258</v>
      </c>
      <c r="AI2" s="15" t="s">
        <v>1257</v>
      </c>
      <c r="AJ2" s="15" t="s">
        <v>1258</v>
      </c>
      <c r="AK2" s="15" t="s">
        <v>1257</v>
      </c>
      <c r="AL2" s="15" t="s">
        <v>1258</v>
      </c>
      <c r="AM2" s="15" t="s">
        <v>1257</v>
      </c>
      <c r="AN2" s="15" t="s">
        <v>1258</v>
      </c>
      <c r="AO2" s="15" t="s">
        <v>1257</v>
      </c>
      <c r="AP2" s="15" t="s">
        <v>1258</v>
      </c>
      <c r="AQ2" s="15" t="s">
        <v>1257</v>
      </c>
      <c r="AR2" s="15" t="s">
        <v>1258</v>
      </c>
      <c r="AS2" s="15" t="s">
        <v>1257</v>
      </c>
      <c r="AT2" s="15" t="s">
        <v>1258</v>
      </c>
      <c r="AU2" s="15" t="s">
        <v>1257</v>
      </c>
      <c r="AV2" s="15" t="s">
        <v>1258</v>
      </c>
      <c r="AW2" s="15" t="s">
        <v>1257</v>
      </c>
      <c r="AX2" s="15" t="s">
        <v>1258</v>
      </c>
      <c r="AY2" s="15" t="s">
        <v>1257</v>
      </c>
      <c r="AZ2" s="15" t="s">
        <v>1258</v>
      </c>
      <c r="BA2" s="15" t="s">
        <v>1257</v>
      </c>
      <c r="BB2" s="15" t="s">
        <v>1258</v>
      </c>
      <c r="BC2" s="15" t="s">
        <v>1257</v>
      </c>
      <c r="BD2" s="15" t="s">
        <v>1258</v>
      </c>
      <c r="BE2" s="15" t="s">
        <v>1257</v>
      </c>
      <c r="BF2" s="15" t="s">
        <v>1258</v>
      </c>
      <c r="BG2" s="15" t="s">
        <v>1257</v>
      </c>
      <c r="BH2" s="15" t="s">
        <v>1258</v>
      </c>
      <c r="BI2" s="15" t="s">
        <v>1257</v>
      </c>
      <c r="BJ2" s="15" t="s">
        <v>1258</v>
      </c>
      <c r="BK2" s="36" t="s">
        <v>1257</v>
      </c>
      <c r="BL2" s="36" t="s">
        <v>1258</v>
      </c>
      <c r="BM2" s="36" t="s">
        <v>2120</v>
      </c>
      <c r="BN2" s="38"/>
      <c r="BO2" s="15" t="s">
        <v>1257</v>
      </c>
      <c r="BP2" s="15" t="s">
        <v>1258</v>
      </c>
      <c r="BQ2" s="15" t="s">
        <v>1257</v>
      </c>
      <c r="BR2" s="15" t="s">
        <v>1258</v>
      </c>
      <c r="BS2" s="15" t="s">
        <v>1257</v>
      </c>
      <c r="BT2" s="15" t="s">
        <v>1258</v>
      </c>
      <c r="BU2" s="15" t="s">
        <v>1257</v>
      </c>
      <c r="BV2" s="15" t="s">
        <v>1258</v>
      </c>
      <c r="BW2" s="15" t="s">
        <v>1257</v>
      </c>
      <c r="BX2" s="15" t="s">
        <v>1258</v>
      </c>
      <c r="BY2" s="15" t="s">
        <v>1257</v>
      </c>
      <c r="BZ2" s="15" t="s">
        <v>1258</v>
      </c>
      <c r="CA2" s="15" t="s">
        <v>1257</v>
      </c>
      <c r="CB2" s="15" t="s">
        <v>1258</v>
      </c>
      <c r="CC2" s="15" t="s">
        <v>1257</v>
      </c>
      <c r="CD2" s="15" t="s">
        <v>1258</v>
      </c>
      <c r="CE2" s="36" t="s">
        <v>1257</v>
      </c>
      <c r="CF2" s="36" t="s">
        <v>1258</v>
      </c>
      <c r="CG2" s="36" t="s">
        <v>2120</v>
      </c>
      <c r="CI2" s="15" t="s">
        <v>1257</v>
      </c>
      <c r="CJ2" s="15" t="s">
        <v>1258</v>
      </c>
      <c r="CK2" s="15" t="s">
        <v>1257</v>
      </c>
      <c r="CL2" s="15" t="s">
        <v>1258</v>
      </c>
      <c r="CM2" s="15" t="s">
        <v>1257</v>
      </c>
      <c r="CN2" s="15" t="s">
        <v>1258</v>
      </c>
      <c r="CO2" s="15" t="s">
        <v>1257</v>
      </c>
      <c r="CP2" s="15" t="s">
        <v>1258</v>
      </c>
      <c r="CQ2" s="36" t="s">
        <v>1257</v>
      </c>
      <c r="CR2" s="36" t="s">
        <v>1258</v>
      </c>
      <c r="CS2" s="36" t="s">
        <v>2120</v>
      </c>
      <c r="CT2" s="38"/>
      <c r="CU2" s="15" t="s">
        <v>1257</v>
      </c>
      <c r="CV2" s="15" t="s">
        <v>1258</v>
      </c>
      <c r="CW2" s="15" t="s">
        <v>1257</v>
      </c>
      <c r="CX2" s="15" t="s">
        <v>1258</v>
      </c>
      <c r="CY2" s="15" t="s">
        <v>1257</v>
      </c>
      <c r="CZ2" s="15" t="s">
        <v>1258</v>
      </c>
      <c r="DA2" s="15" t="s">
        <v>1257</v>
      </c>
      <c r="DB2" s="15" t="s">
        <v>1258</v>
      </c>
      <c r="DC2" s="15" t="s">
        <v>1257</v>
      </c>
      <c r="DD2" s="15" t="s">
        <v>1258</v>
      </c>
      <c r="DE2" s="15" t="s">
        <v>1257</v>
      </c>
      <c r="DF2" s="15" t="s">
        <v>1258</v>
      </c>
      <c r="DG2" s="15" t="s">
        <v>1257</v>
      </c>
      <c r="DH2" s="15" t="s">
        <v>1258</v>
      </c>
      <c r="DI2" s="15" t="s">
        <v>1257</v>
      </c>
      <c r="DJ2" s="15" t="s">
        <v>1258</v>
      </c>
      <c r="DK2" s="15" t="s">
        <v>1257</v>
      </c>
      <c r="DL2" s="15" t="s">
        <v>1258</v>
      </c>
      <c r="DM2" s="15" t="s">
        <v>1257</v>
      </c>
      <c r="DN2" s="15" t="s">
        <v>1258</v>
      </c>
      <c r="DO2" s="15" t="s">
        <v>1257</v>
      </c>
      <c r="DP2" s="15" t="s">
        <v>1258</v>
      </c>
      <c r="DQ2" s="36" t="s">
        <v>1257</v>
      </c>
      <c r="DR2" s="36" t="s">
        <v>1258</v>
      </c>
      <c r="DS2" s="36" t="s">
        <v>2120</v>
      </c>
      <c r="DT2" s="38"/>
      <c r="DU2" s="15" t="s">
        <v>1257</v>
      </c>
      <c r="DV2" s="15" t="s">
        <v>1258</v>
      </c>
      <c r="DW2" s="15" t="s">
        <v>1257</v>
      </c>
      <c r="DX2" s="15" t="s">
        <v>1258</v>
      </c>
      <c r="DY2" s="15" t="s">
        <v>1257</v>
      </c>
      <c r="DZ2" s="15" t="s">
        <v>1258</v>
      </c>
      <c r="EA2" s="15" t="s">
        <v>1257</v>
      </c>
      <c r="EB2" s="15" t="s">
        <v>1258</v>
      </c>
      <c r="EC2" s="15" t="s">
        <v>1257</v>
      </c>
      <c r="ED2" s="15" t="s">
        <v>1258</v>
      </c>
      <c r="EE2" s="15" t="s">
        <v>1257</v>
      </c>
      <c r="EF2" s="15" t="s">
        <v>1258</v>
      </c>
      <c r="EG2" s="15" t="s">
        <v>1257</v>
      </c>
      <c r="EH2" s="15" t="s">
        <v>1258</v>
      </c>
      <c r="EI2" s="15" t="s">
        <v>1257</v>
      </c>
      <c r="EJ2" s="15" t="s">
        <v>1258</v>
      </c>
      <c r="EK2" s="15" t="s">
        <v>1257</v>
      </c>
      <c r="EL2" s="15" t="s">
        <v>1258</v>
      </c>
      <c r="EM2" s="15" t="s">
        <v>1257</v>
      </c>
      <c r="EN2" s="15" t="s">
        <v>1258</v>
      </c>
      <c r="EO2" s="15" t="s">
        <v>1257</v>
      </c>
      <c r="EP2" s="15" t="s">
        <v>1258</v>
      </c>
      <c r="EQ2" s="15" t="s">
        <v>1257</v>
      </c>
      <c r="ER2" s="15" t="s">
        <v>1258</v>
      </c>
      <c r="ES2" s="15" t="s">
        <v>1257</v>
      </c>
      <c r="ET2" s="15" t="s">
        <v>1258</v>
      </c>
      <c r="EU2" s="15" t="s">
        <v>1257</v>
      </c>
      <c r="EV2" s="15" t="s">
        <v>1258</v>
      </c>
      <c r="EW2" s="36" t="s">
        <v>1257</v>
      </c>
      <c r="EX2" s="36" t="s">
        <v>1258</v>
      </c>
      <c r="EY2" s="36" t="s">
        <v>2120</v>
      </c>
      <c r="EZ2" s="36" t="s">
        <v>1257</v>
      </c>
      <c r="FA2" s="36" t="s">
        <v>1258</v>
      </c>
      <c r="FB2" s="36" t="s">
        <v>2120</v>
      </c>
      <c r="FC2" s="38"/>
      <c r="FD2" s="15" t="s">
        <v>1257</v>
      </c>
      <c r="FE2" s="15" t="s">
        <v>1258</v>
      </c>
      <c r="FF2" s="15" t="s">
        <v>1257</v>
      </c>
      <c r="FG2" s="15" t="s">
        <v>1258</v>
      </c>
      <c r="FH2" s="15" t="s">
        <v>1257</v>
      </c>
      <c r="FI2" s="15" t="s">
        <v>1258</v>
      </c>
      <c r="FJ2" s="15" t="s">
        <v>1257</v>
      </c>
      <c r="FK2" s="15" t="s">
        <v>1258</v>
      </c>
      <c r="FL2" s="15" t="s">
        <v>1257</v>
      </c>
      <c r="FM2" s="15" t="s">
        <v>1258</v>
      </c>
      <c r="FN2" s="15" t="s">
        <v>1257</v>
      </c>
      <c r="FO2" s="15" t="s">
        <v>1258</v>
      </c>
      <c r="FP2" s="36" t="s">
        <v>1257</v>
      </c>
      <c r="FQ2" s="36" t="s">
        <v>1258</v>
      </c>
      <c r="FR2" s="36" t="s">
        <v>2120</v>
      </c>
      <c r="FT2" s="15" t="s">
        <v>1257</v>
      </c>
      <c r="FU2" s="15" t="s">
        <v>1258</v>
      </c>
      <c r="FV2" s="15" t="s">
        <v>1257</v>
      </c>
      <c r="FW2" s="15" t="s">
        <v>1258</v>
      </c>
      <c r="FX2" s="15" t="s">
        <v>1257</v>
      </c>
      <c r="FY2" s="15" t="s">
        <v>1258</v>
      </c>
      <c r="FZ2" s="36" t="s">
        <v>1257</v>
      </c>
      <c r="GA2" s="36" t="s">
        <v>1258</v>
      </c>
      <c r="GB2" s="36" t="s">
        <v>2120</v>
      </c>
      <c r="GD2" s="15" t="s">
        <v>1257</v>
      </c>
      <c r="GE2" s="15" t="s">
        <v>1258</v>
      </c>
      <c r="GF2" s="15" t="s">
        <v>1257</v>
      </c>
      <c r="GG2" s="15" t="s">
        <v>1258</v>
      </c>
      <c r="GH2" s="36" t="s">
        <v>1257</v>
      </c>
      <c r="GI2" s="36" t="s">
        <v>1258</v>
      </c>
      <c r="GJ2" s="36" t="s">
        <v>2120</v>
      </c>
      <c r="GL2" s="15" t="s">
        <v>1257</v>
      </c>
      <c r="GM2" s="15" t="s">
        <v>1258</v>
      </c>
      <c r="GN2" s="15" t="s">
        <v>1257</v>
      </c>
      <c r="GO2" s="15" t="s">
        <v>1258</v>
      </c>
      <c r="GP2" s="15" t="s">
        <v>1257</v>
      </c>
      <c r="GQ2" s="15" t="s">
        <v>1258</v>
      </c>
      <c r="GR2" s="36" t="s">
        <v>1257</v>
      </c>
      <c r="GS2" s="36" t="s">
        <v>1258</v>
      </c>
      <c r="GT2" s="36" t="s">
        <v>2120</v>
      </c>
      <c r="GU2" s="36" t="s">
        <v>1257</v>
      </c>
      <c r="GV2" s="36" t="s">
        <v>1258</v>
      </c>
      <c r="GW2" s="36" t="s">
        <v>2120</v>
      </c>
      <c r="GY2" s="15" t="s">
        <v>1257</v>
      </c>
      <c r="GZ2" s="15" t="s">
        <v>1258</v>
      </c>
      <c r="HA2" s="15" t="s">
        <v>1257</v>
      </c>
      <c r="HB2" s="15" t="s">
        <v>1258</v>
      </c>
      <c r="HC2" s="15" t="s">
        <v>1257</v>
      </c>
      <c r="HD2" s="15" t="s">
        <v>1258</v>
      </c>
      <c r="HE2" s="15" t="s">
        <v>1257</v>
      </c>
      <c r="HF2" s="15" t="s">
        <v>1258</v>
      </c>
      <c r="HG2" s="15" t="s">
        <v>1257</v>
      </c>
      <c r="HH2" s="15" t="s">
        <v>1258</v>
      </c>
      <c r="HI2" s="15" t="s">
        <v>1257</v>
      </c>
      <c r="HJ2" s="15" t="s">
        <v>1258</v>
      </c>
      <c r="HK2" s="15" t="s">
        <v>1257</v>
      </c>
      <c r="HL2" s="15" t="s">
        <v>1258</v>
      </c>
      <c r="HM2" s="36" t="s">
        <v>1257</v>
      </c>
      <c r="HN2" s="36" t="s">
        <v>1258</v>
      </c>
      <c r="HO2" s="36" t="s">
        <v>2120</v>
      </c>
      <c r="HP2" s="38"/>
      <c r="HQ2" s="15" t="s">
        <v>1257</v>
      </c>
      <c r="HR2" s="15" t="s">
        <v>1258</v>
      </c>
      <c r="HS2" s="15" t="s">
        <v>1257</v>
      </c>
      <c r="HT2" s="15" t="s">
        <v>1258</v>
      </c>
      <c r="HU2" s="36" t="s">
        <v>1257</v>
      </c>
      <c r="HV2" s="36" t="s">
        <v>1258</v>
      </c>
      <c r="HW2" s="36" t="s">
        <v>2120</v>
      </c>
      <c r="HY2" s="15" t="s">
        <v>1257</v>
      </c>
      <c r="HZ2" s="15" t="s">
        <v>1258</v>
      </c>
      <c r="IA2" s="15" t="s">
        <v>1257</v>
      </c>
      <c r="IB2" s="15" t="s">
        <v>1258</v>
      </c>
      <c r="IC2" s="15" t="s">
        <v>1257</v>
      </c>
      <c r="ID2" s="15" t="s">
        <v>1258</v>
      </c>
      <c r="IE2" s="15" t="s">
        <v>1257</v>
      </c>
      <c r="IF2" s="15" t="s">
        <v>1258</v>
      </c>
      <c r="IG2" s="15" t="s">
        <v>1257</v>
      </c>
      <c r="IH2" s="15" t="s">
        <v>1258</v>
      </c>
      <c r="II2" s="15" t="s">
        <v>1257</v>
      </c>
      <c r="IJ2" s="15" t="s">
        <v>1258</v>
      </c>
      <c r="IK2" s="15" t="s">
        <v>1257</v>
      </c>
      <c r="IL2" s="15" t="s">
        <v>1258</v>
      </c>
      <c r="IM2" s="15" t="s">
        <v>1257</v>
      </c>
      <c r="IN2" s="15" t="s">
        <v>1258</v>
      </c>
      <c r="IO2" s="15" t="s">
        <v>1257</v>
      </c>
      <c r="IP2" s="15" t="s">
        <v>1258</v>
      </c>
      <c r="IQ2" s="15" t="s">
        <v>1257</v>
      </c>
      <c r="IR2" s="15" t="s">
        <v>1258</v>
      </c>
      <c r="IS2" s="15" t="s">
        <v>1257</v>
      </c>
      <c r="IT2" s="15" t="s">
        <v>1258</v>
      </c>
      <c r="IU2" s="15" t="s">
        <v>1257</v>
      </c>
      <c r="IV2" s="15" t="s">
        <v>1258</v>
      </c>
      <c r="IW2" s="15" t="s">
        <v>1257</v>
      </c>
      <c r="IX2" s="15" t="s">
        <v>1258</v>
      </c>
      <c r="IY2" s="15" t="s">
        <v>1257</v>
      </c>
      <c r="IZ2" s="15" t="s">
        <v>1258</v>
      </c>
      <c r="JA2" s="15" t="s">
        <v>1257</v>
      </c>
      <c r="JB2" s="15" t="s">
        <v>1258</v>
      </c>
      <c r="JC2" s="15" t="s">
        <v>1257</v>
      </c>
      <c r="JD2" s="15" t="s">
        <v>1258</v>
      </c>
      <c r="JE2" s="15" t="s">
        <v>1257</v>
      </c>
      <c r="JF2" s="15" t="s">
        <v>1258</v>
      </c>
      <c r="JG2" s="15" t="s">
        <v>1257</v>
      </c>
      <c r="JH2" s="15" t="s">
        <v>1258</v>
      </c>
      <c r="JI2" s="15" t="s">
        <v>1257</v>
      </c>
      <c r="JJ2" s="15" t="s">
        <v>1258</v>
      </c>
      <c r="JK2" s="15" t="s">
        <v>1257</v>
      </c>
      <c r="JL2" s="15" t="s">
        <v>1258</v>
      </c>
      <c r="JM2" s="15" t="s">
        <v>1257</v>
      </c>
      <c r="JN2" s="15" t="s">
        <v>1258</v>
      </c>
      <c r="JO2" s="15" t="s">
        <v>1257</v>
      </c>
      <c r="JP2" s="15" t="s">
        <v>1258</v>
      </c>
      <c r="JQ2" s="36" t="s">
        <v>1257</v>
      </c>
      <c r="JR2" s="36" t="s">
        <v>1258</v>
      </c>
      <c r="JS2" s="36" t="s">
        <v>2120</v>
      </c>
      <c r="JU2" s="15" t="s">
        <v>1257</v>
      </c>
      <c r="JV2" s="15" t="s">
        <v>1258</v>
      </c>
      <c r="JW2" s="15" t="s">
        <v>1257</v>
      </c>
      <c r="JX2" s="15" t="s">
        <v>1258</v>
      </c>
      <c r="JY2" s="15" t="s">
        <v>1257</v>
      </c>
      <c r="JZ2" s="15" t="s">
        <v>1258</v>
      </c>
      <c r="KA2" s="15" t="s">
        <v>1257</v>
      </c>
      <c r="KB2" s="15" t="s">
        <v>1258</v>
      </c>
      <c r="KC2" s="15" t="s">
        <v>1257</v>
      </c>
      <c r="KD2" s="15" t="s">
        <v>1258</v>
      </c>
      <c r="KE2" s="15" t="s">
        <v>1257</v>
      </c>
      <c r="KF2" s="15" t="s">
        <v>1258</v>
      </c>
      <c r="KG2" s="15" t="s">
        <v>1257</v>
      </c>
      <c r="KH2" s="15" t="s">
        <v>1258</v>
      </c>
      <c r="KI2" s="36" t="s">
        <v>1257</v>
      </c>
      <c r="KJ2" s="36" t="s">
        <v>1258</v>
      </c>
      <c r="KK2" s="36" t="s">
        <v>2120</v>
      </c>
      <c r="KM2" s="15" t="s">
        <v>1257</v>
      </c>
      <c r="KN2" s="15" t="s">
        <v>1258</v>
      </c>
      <c r="KO2" s="15" t="s">
        <v>1257</v>
      </c>
      <c r="KP2" s="15" t="s">
        <v>1258</v>
      </c>
      <c r="KQ2" s="15" t="s">
        <v>1257</v>
      </c>
      <c r="KR2" s="15" t="s">
        <v>1258</v>
      </c>
      <c r="KS2" s="15" t="s">
        <v>1257</v>
      </c>
      <c r="KT2" s="15" t="s">
        <v>1258</v>
      </c>
      <c r="KU2" s="15" t="s">
        <v>1257</v>
      </c>
      <c r="KV2" s="15" t="s">
        <v>1258</v>
      </c>
      <c r="KW2" s="15" t="s">
        <v>1257</v>
      </c>
      <c r="KX2" s="15" t="s">
        <v>1258</v>
      </c>
      <c r="KY2" s="15" t="s">
        <v>1257</v>
      </c>
      <c r="KZ2" s="15" t="s">
        <v>1258</v>
      </c>
      <c r="LA2" s="36" t="s">
        <v>1257</v>
      </c>
      <c r="LB2" s="36" t="s">
        <v>1258</v>
      </c>
      <c r="LC2" s="36" t="s">
        <v>2120</v>
      </c>
      <c r="LE2" s="15" t="s">
        <v>1257</v>
      </c>
      <c r="LF2" s="15" t="s">
        <v>1258</v>
      </c>
      <c r="LG2" s="15" t="s">
        <v>1257</v>
      </c>
      <c r="LH2" s="15" t="s">
        <v>1258</v>
      </c>
      <c r="LI2" s="15" t="s">
        <v>1257</v>
      </c>
      <c r="LJ2" s="15" t="s">
        <v>1258</v>
      </c>
      <c r="LK2" s="36" t="s">
        <v>1257</v>
      </c>
      <c r="LL2" s="36" t="s">
        <v>1258</v>
      </c>
      <c r="LM2" s="36" t="s">
        <v>2120</v>
      </c>
      <c r="LN2" s="36" t="s">
        <v>1257</v>
      </c>
      <c r="LO2" s="36" t="s">
        <v>1258</v>
      </c>
      <c r="LP2" s="36" t="s">
        <v>2120</v>
      </c>
      <c r="LQ2" s="38"/>
      <c r="LR2" s="15" t="s">
        <v>1257</v>
      </c>
      <c r="LS2" s="15" t="s">
        <v>1258</v>
      </c>
      <c r="LT2" s="15" t="s">
        <v>1257</v>
      </c>
      <c r="LU2" s="15" t="s">
        <v>1258</v>
      </c>
      <c r="LV2" s="36" t="s">
        <v>1257</v>
      </c>
      <c r="LW2" s="36" t="s">
        <v>1258</v>
      </c>
      <c r="LX2" s="36" t="s">
        <v>2120</v>
      </c>
      <c r="LZ2" s="15" t="s">
        <v>1257</v>
      </c>
      <c r="MA2" s="15" t="s">
        <v>1258</v>
      </c>
      <c r="MB2" s="15" t="s">
        <v>1257</v>
      </c>
      <c r="MC2" s="15" t="s">
        <v>1258</v>
      </c>
      <c r="MD2" s="36" t="s">
        <v>1257</v>
      </c>
      <c r="ME2" s="36" t="s">
        <v>1258</v>
      </c>
      <c r="MF2" s="36" t="s">
        <v>2120</v>
      </c>
      <c r="MH2" s="15" t="s">
        <v>1257</v>
      </c>
      <c r="MI2" s="15" t="s">
        <v>1258</v>
      </c>
      <c r="MJ2" s="36" t="s">
        <v>1257</v>
      </c>
      <c r="MK2" s="36" t="s">
        <v>1258</v>
      </c>
      <c r="ML2" s="36" t="s">
        <v>2120</v>
      </c>
      <c r="MN2" s="15" t="s">
        <v>1257</v>
      </c>
      <c r="MO2" s="15" t="s">
        <v>1258</v>
      </c>
      <c r="MP2" s="15" t="s">
        <v>1257</v>
      </c>
      <c r="MQ2" s="15" t="s">
        <v>1258</v>
      </c>
      <c r="MR2" s="15" t="s">
        <v>1257</v>
      </c>
      <c r="MS2" s="15" t="s">
        <v>1258</v>
      </c>
      <c r="MT2" s="15" t="s">
        <v>1257</v>
      </c>
      <c r="MU2" s="15" t="s">
        <v>1258</v>
      </c>
      <c r="MV2" s="15" t="s">
        <v>1257</v>
      </c>
      <c r="MW2" s="15" t="s">
        <v>1258</v>
      </c>
      <c r="MX2" s="15" t="s">
        <v>1257</v>
      </c>
      <c r="MY2" s="15" t="s">
        <v>1258</v>
      </c>
      <c r="MZ2" s="15" t="s">
        <v>1257</v>
      </c>
      <c r="NA2" s="15" t="s">
        <v>1258</v>
      </c>
      <c r="NB2" s="15" t="s">
        <v>1257</v>
      </c>
      <c r="NC2" s="15" t="s">
        <v>1258</v>
      </c>
      <c r="ND2" s="15" t="s">
        <v>1257</v>
      </c>
      <c r="NE2" s="15" t="s">
        <v>1258</v>
      </c>
      <c r="NF2" s="15" t="s">
        <v>1257</v>
      </c>
      <c r="NG2" s="15" t="s">
        <v>1258</v>
      </c>
      <c r="NH2" s="15" t="s">
        <v>1257</v>
      </c>
      <c r="NI2" s="15" t="s">
        <v>1258</v>
      </c>
      <c r="NJ2" s="15" t="s">
        <v>1257</v>
      </c>
      <c r="NK2" s="15" t="s">
        <v>1258</v>
      </c>
      <c r="NL2" s="15" t="s">
        <v>1257</v>
      </c>
      <c r="NM2" s="15" t="s">
        <v>1258</v>
      </c>
      <c r="NN2" s="15" t="s">
        <v>1257</v>
      </c>
      <c r="NO2" s="15" t="s">
        <v>1258</v>
      </c>
      <c r="NP2" s="15" t="s">
        <v>1257</v>
      </c>
      <c r="NQ2" s="15" t="s">
        <v>1258</v>
      </c>
      <c r="NR2" s="15" t="s">
        <v>1257</v>
      </c>
      <c r="NS2" s="15" t="s">
        <v>1258</v>
      </c>
      <c r="NT2" s="15" t="s">
        <v>1257</v>
      </c>
      <c r="NU2" s="15" t="s">
        <v>1258</v>
      </c>
      <c r="NV2" s="15" t="s">
        <v>1257</v>
      </c>
      <c r="NW2" s="15" t="s">
        <v>1258</v>
      </c>
      <c r="NX2" s="15" t="s">
        <v>1257</v>
      </c>
      <c r="NY2" s="15" t="s">
        <v>1258</v>
      </c>
      <c r="NZ2" s="15" t="s">
        <v>1257</v>
      </c>
      <c r="OA2" s="15" t="s">
        <v>1258</v>
      </c>
      <c r="OB2" s="15" t="s">
        <v>1257</v>
      </c>
      <c r="OC2" s="15" t="s">
        <v>1258</v>
      </c>
      <c r="OD2" s="15" t="s">
        <v>1257</v>
      </c>
      <c r="OE2" s="15" t="s">
        <v>1258</v>
      </c>
      <c r="OF2" s="15" t="s">
        <v>1257</v>
      </c>
      <c r="OG2" s="15" t="s">
        <v>1258</v>
      </c>
      <c r="OH2" s="36" t="s">
        <v>1257</v>
      </c>
      <c r="OI2" s="36" t="s">
        <v>1258</v>
      </c>
      <c r="OJ2" s="36" t="s">
        <v>2120</v>
      </c>
      <c r="OK2" s="15" t="s">
        <v>1257</v>
      </c>
      <c r="OL2" s="15" t="s">
        <v>1258</v>
      </c>
      <c r="OM2" s="36" t="s">
        <v>1258</v>
      </c>
      <c r="OO2" s="15" t="s">
        <v>1257</v>
      </c>
      <c r="OP2" s="15" t="s">
        <v>1258</v>
      </c>
      <c r="OQ2" s="15" t="s">
        <v>1257</v>
      </c>
      <c r="OR2" s="15" t="s">
        <v>1258</v>
      </c>
      <c r="OS2" s="15" t="s">
        <v>1257</v>
      </c>
      <c r="OT2" s="15" t="s">
        <v>1258</v>
      </c>
      <c r="OU2" s="15" t="s">
        <v>1257</v>
      </c>
      <c r="OV2" s="15" t="s">
        <v>1258</v>
      </c>
      <c r="OW2" s="36" t="s">
        <v>1257</v>
      </c>
      <c r="OX2" s="36" t="s">
        <v>1258</v>
      </c>
      <c r="OY2" s="36" t="s">
        <v>2120</v>
      </c>
      <c r="OZ2" s="15" t="s">
        <v>1257</v>
      </c>
      <c r="PA2" s="15" t="s">
        <v>1258</v>
      </c>
      <c r="PC2" s="15" t="s">
        <v>1257</v>
      </c>
      <c r="PD2" s="15" t="s">
        <v>1258</v>
      </c>
      <c r="PF2" s="15" t="s">
        <v>1257</v>
      </c>
      <c r="PG2" s="15" t="s">
        <v>1258</v>
      </c>
      <c r="PH2" s="15" t="s">
        <v>1257</v>
      </c>
      <c r="PI2" s="15" t="s">
        <v>1258</v>
      </c>
      <c r="PJ2" s="36" t="s">
        <v>1257</v>
      </c>
      <c r="PK2" s="36" t="s">
        <v>1258</v>
      </c>
      <c r="PL2" s="36" t="s">
        <v>2120</v>
      </c>
      <c r="PM2" s="38" t="s">
        <v>1257</v>
      </c>
      <c r="PN2" s="38" t="s">
        <v>1258</v>
      </c>
      <c r="PO2" s="15" t="s">
        <v>1258</v>
      </c>
      <c r="PP2" s="15" t="s">
        <v>1258</v>
      </c>
      <c r="PQ2" s="36" t="s">
        <v>1258</v>
      </c>
      <c r="PR2" s="38"/>
      <c r="PS2" s="38" t="s">
        <v>1258</v>
      </c>
      <c r="PT2" s="38" t="s">
        <v>1258</v>
      </c>
      <c r="PU2" s="15" t="s">
        <v>1258</v>
      </c>
      <c r="PV2" s="15" t="s">
        <v>1258</v>
      </c>
      <c r="PW2" s="15" t="s">
        <v>1258</v>
      </c>
      <c r="PX2" s="36" t="s">
        <v>1258</v>
      </c>
      <c r="PY2" s="36" t="s">
        <v>2120</v>
      </c>
      <c r="QA2" s="15" t="s">
        <v>1257</v>
      </c>
      <c r="QB2" s="15" t="s">
        <v>1258</v>
      </c>
      <c r="QC2" s="36" t="s">
        <v>1258</v>
      </c>
      <c r="QD2" s="36" t="s">
        <v>2120</v>
      </c>
      <c r="QE2" s="15" t="s">
        <v>1258</v>
      </c>
      <c r="QF2" s="15" t="s">
        <v>1258</v>
      </c>
      <c r="QG2" s="15" t="s">
        <v>1258</v>
      </c>
    </row>
    <row r="3" spans="1:450" ht="15">
      <c r="A3" s="12" t="s">
        <v>1224</v>
      </c>
      <c r="B3" t="s">
        <v>2063</v>
      </c>
      <c r="C3">
        <v>1</v>
      </c>
      <c r="E3">
        <v>0</v>
      </c>
      <c r="F3">
        <v>0</v>
      </c>
      <c r="G3">
        <v>286</v>
      </c>
      <c r="H3">
        <v>0.26219999999999999</v>
      </c>
      <c r="I3">
        <v>3</v>
      </c>
      <c r="J3">
        <v>1E-3</v>
      </c>
      <c r="K3">
        <v>0</v>
      </c>
      <c r="L3">
        <v>0</v>
      </c>
      <c r="M3">
        <v>0</v>
      </c>
      <c r="N3">
        <v>0</v>
      </c>
      <c r="O3">
        <v>1</v>
      </c>
      <c r="P3">
        <v>1.47E-2</v>
      </c>
      <c r="Q3">
        <v>12</v>
      </c>
      <c r="R3">
        <v>8.4199999999999997E-2</v>
      </c>
      <c r="S3">
        <v>1</v>
      </c>
      <c r="T3">
        <v>0.5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3.0499999999999999E-2</v>
      </c>
      <c r="AG3">
        <v>6</v>
      </c>
      <c r="AH3">
        <v>8.9999999999999993E-3</v>
      </c>
      <c r="AI3">
        <v>0</v>
      </c>
      <c r="AJ3">
        <v>0</v>
      </c>
      <c r="AK3">
        <v>11</v>
      </c>
      <c r="AL3">
        <v>2.1100000000000001E-2</v>
      </c>
      <c r="AM3">
        <v>8</v>
      </c>
      <c r="AN3">
        <v>2.07E-2</v>
      </c>
      <c r="AO3">
        <v>7</v>
      </c>
      <c r="AP3">
        <v>8.77E-2</v>
      </c>
      <c r="AQ3">
        <v>33</v>
      </c>
      <c r="AR3">
        <v>0.30700000000000005</v>
      </c>
      <c r="AS3">
        <v>0</v>
      </c>
      <c r="AT3">
        <v>0</v>
      </c>
      <c r="AU3">
        <v>0</v>
      </c>
      <c r="AV3">
        <v>0</v>
      </c>
      <c r="AW3">
        <v>25</v>
      </c>
      <c r="AX3">
        <v>3.0800000000000001E-2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 s="18">
        <f>SUM(BI3,BG3,BE3,BC3,BA3,AY3,AW3,AU3,AS3,AQ3,AO3,AM3,AK3,AI3,AG3,AE3,AC3,AA3,Y3,W3,U3,S3,Q3,O3,M3,K3,I3,G3,E3)</f>
        <v>396</v>
      </c>
      <c r="BL3" s="18">
        <f>SUM(BJ3,BH3,BF3,BD3,BB3,AZ3,AX3,AV3,AT3,AR3,AP3,AN3,AL3,AJ3,AH3,AF3,AD3,AB3,Z3,X3,V3,T3,R3,P3,N3,L3,J3,H3,F3)</f>
        <v>1.3689</v>
      </c>
      <c r="BM3" s="18">
        <f>COUNTIF(BI3,"&gt;0")+COUNTIF(BG3,"&gt;0")+COUNTIF(BE3,"&gt;0")+COUNTIF(BC3,"&gt;0")+COUNTIF(BA3,"&gt;0")+COUNTIF(AY3,"&gt;0")+COUNTIF(AW3,"&gt;0")+COUNTIF(AU3,"&gt;0")+COUNTIF(AS3,"&gt;0")+COUNTIF(AQ3,"&gt;0")+COUNTIF(AO3,"&gt;0")+COUNTIF(AM3,"&gt;0")+COUNTIF(AK3,"&gt;0")+COUNTIF(AI3,"&gt;0")+COUNTIF(AG3,"&gt;0")+COUNTIF(AE3,"&gt;0")+COUNTIF(AC3,"&gt;0")+COUNTIF(AA3,"&gt;0")+COUNTIF(Y3,"&gt;0")+COUNTIF(W3,"&gt;0")+COUNTIF(U3,"&gt;0")+COUNTIF(S3,"&gt;0")+COUNTIF(Q3,"&gt;0")+COUNTIF(O3,"&gt;0")+COUNTIF(M3,"&gt;0")+COUNTIF(K3,"&gt;0")+COUNTIF(I3,"&gt;0")+COUNTIF(G3,"&gt;0")+COUNTIF(E3,"&gt;0")</f>
        <v>12</v>
      </c>
      <c r="BO3">
        <v>0</v>
      </c>
      <c r="BP3">
        <v>0</v>
      </c>
      <c r="BQ3">
        <v>0</v>
      </c>
      <c r="BR3">
        <v>0</v>
      </c>
      <c r="BS3">
        <v>1</v>
      </c>
      <c r="BT3">
        <v>2.8899999999999999E-2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14</v>
      </c>
      <c r="CB3">
        <v>0.254</v>
      </c>
      <c r="CC3">
        <v>0</v>
      </c>
      <c r="CD3">
        <v>0</v>
      </c>
      <c r="CE3" s="18">
        <f>SUM(CC3,CA3,BY3,BW3,BU3,BS3,BQ3,BO3)</f>
        <v>15</v>
      </c>
      <c r="CF3" s="18">
        <f>SUM(CD3,CB3,BZ3,BX3,BV3,BT3,BR3,BP3)</f>
        <v>0.28289999999999998</v>
      </c>
      <c r="CG3" s="18">
        <f>COUNTIF(CC3,"&gt;0")+COUNTIF(CA3,"&gt;0")+COUNTIF(BY3,"&gt;0")+COUNTIF(BW3,"&gt;0")+COUNTIF(BU3,"&gt;0")+COUNTIF(BS3,"&gt;0")+COUNTIF(BQ3,"&gt;0")+COUNTIF(BO3,"&gt;0")</f>
        <v>2</v>
      </c>
      <c r="CI3">
        <v>0</v>
      </c>
      <c r="CJ3">
        <v>0</v>
      </c>
      <c r="CK3">
        <v>0</v>
      </c>
      <c r="CL3">
        <v>0</v>
      </c>
      <c r="CM3">
        <v>1</v>
      </c>
      <c r="CN3">
        <v>1E-4</v>
      </c>
      <c r="CO3">
        <v>0</v>
      </c>
      <c r="CP3">
        <v>0</v>
      </c>
      <c r="CQ3" s="18">
        <f>SUM(CI3,CE3,BK3,CK3,CM3,CO3)</f>
        <v>412</v>
      </c>
      <c r="CR3" s="18">
        <f>SUM(CJ3,CF3,BL3,CL3,CN3,CP3)</f>
        <v>1.6518999999999999</v>
      </c>
      <c r="CS3" s="18">
        <f>COUNTIF(CI3,"&gt;0")+COUNTIF(CK3,"&gt;0")+COUNTIF(CM3,"&gt;0")+COUNTIF(CO3,"&gt;0")+CG3+BM3</f>
        <v>15</v>
      </c>
      <c r="CU3">
        <v>1</v>
      </c>
      <c r="CV3">
        <v>0.29110000000000003</v>
      </c>
      <c r="CW3">
        <v>3</v>
      </c>
      <c r="CX3">
        <v>2.8E-3</v>
      </c>
      <c r="CY3">
        <v>0</v>
      </c>
      <c r="CZ3">
        <v>0</v>
      </c>
      <c r="DA3">
        <v>2</v>
      </c>
      <c r="DB3">
        <v>4.0000000000000002E-4</v>
      </c>
      <c r="DC3">
        <v>159</v>
      </c>
      <c r="DD3">
        <v>0.313</v>
      </c>
      <c r="DE3">
        <v>1</v>
      </c>
      <c r="DF3">
        <v>4.1999999999999997E-3</v>
      </c>
      <c r="DG3">
        <v>0</v>
      </c>
      <c r="DH3">
        <v>0</v>
      </c>
      <c r="DI3">
        <v>0</v>
      </c>
      <c r="DJ3">
        <v>0</v>
      </c>
      <c r="DK3">
        <v>43</v>
      </c>
      <c r="DL3">
        <v>7.8399999999999997E-2</v>
      </c>
      <c r="DM3">
        <v>64</v>
      </c>
      <c r="DN3">
        <v>8.9899999999999994E-2</v>
      </c>
      <c r="DO3">
        <v>0</v>
      </c>
      <c r="DP3">
        <v>0</v>
      </c>
      <c r="DQ3" s="18">
        <f>SUM(DO3,DM3,DK3,DI3,DG3,DE3,DC3,DA3,CY3,CW3,CU3)</f>
        <v>273</v>
      </c>
      <c r="DR3" s="18">
        <f>SUM(DP3,DN3,DL3,DJ3,DH3,DF3,DD3,DB3,CZ3,CX3,CV3)</f>
        <v>0.77980000000000005</v>
      </c>
      <c r="DS3" s="18">
        <f>COUNTIF(DO3,"&gt;0")+COUNTIF(DM3,"&gt;0")+COUNTIF(DK3,"&gt;0")+COUNTIF(DI3,"&gt;0")+COUNTIF(DG3,"&gt;0")+COUNTIF(DE3,"&gt;0")+COUNTIF(DC3,"&gt;0")+COUNTIF(DA3,"&gt;0")+COUNTIF(CY3,"&gt;0")+COUNTIF(CW3,"&gt;0")+COUNTIF(CU3,"&gt;0")</f>
        <v>7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0.33</v>
      </c>
      <c r="ES3">
        <v>1</v>
      </c>
      <c r="ET3">
        <v>0.99</v>
      </c>
      <c r="EU3">
        <v>0</v>
      </c>
      <c r="EV3">
        <v>0</v>
      </c>
      <c r="EW3" s="18">
        <f>SUM(EU3,ES3,EQ3,EO3,EM3,EK3,EI3,EG3,EE3,EC3,EA3,DY3,DW3,DU3)</f>
        <v>2</v>
      </c>
      <c r="EX3" s="18">
        <f>SUM(EV3,ET3,ER3,EP3,EN3,EL3,EJ3,EH3,EF3,ED3,EB3,DZ3,DX3,DV3)</f>
        <v>1.32</v>
      </c>
      <c r="EY3" s="18">
        <f>COUNTIF(EU3,"&gt;0")+COUNTIF(ES3,"&gt;0")+COUNTIF(EQ3,"&gt;0")+COUNTIF(EO3,"&gt;0")+COUNTIF(EM3,"&gt;0")+COUNTIF(EK3,"&gt;0")+COUNTIF(EI3,"&gt;0")+COUNTIF(EG3,"&gt;0")+COUNTIF(EE3,"&gt;0")+COUNTIF(EC3,"&gt;0")+COUNTIF(EA3,"&gt;0")+COUNTIF(DY3,"&gt;0")+COUNTIF(DW3,"&gt;0")+COUNTIF(DU3,"&gt;0")</f>
        <v>2</v>
      </c>
      <c r="EZ3" s="18">
        <f>SUM(EW3,DQ3,CQ3)</f>
        <v>687</v>
      </c>
      <c r="FA3" s="18">
        <f>SUM(EX3,DR3,CR3)</f>
        <v>3.7517</v>
      </c>
      <c r="FB3" s="18">
        <f>SUM(EY3,DS3,CS3)</f>
        <v>24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3.2000000000000002E-3</v>
      </c>
      <c r="FP3" s="18">
        <f>SUM(FN3,FL3,FJ3,FH3,FF3,FD3)</f>
        <v>1</v>
      </c>
      <c r="FQ3" s="18">
        <f>SUM(FO3,FM3,FK3,FI3,FG3,FE3)</f>
        <v>3.2000000000000002E-3</v>
      </c>
      <c r="FR3" s="18">
        <f>COUNTIF(FN3,"&gt;0")+COUNTIF(FL3,"&gt;0")+COUNTIF(FJ3,"&gt;0")+COUNTIF(FH3,"&gt;0")+COUNTIF(FF3,"&gt;0")+COUNTIF(FD3,"&gt;0")</f>
        <v>1</v>
      </c>
      <c r="FT3">
        <v>3</v>
      </c>
      <c r="FU3">
        <v>8.8999999999999999E-3</v>
      </c>
      <c r="FV3">
        <v>0</v>
      </c>
      <c r="FW3">
        <v>0</v>
      </c>
      <c r="FX3">
        <v>0</v>
      </c>
      <c r="FY3">
        <v>0</v>
      </c>
      <c r="FZ3" s="18">
        <f>SUM(FX3,FV3,FT3)</f>
        <v>3</v>
      </c>
      <c r="GA3" s="18">
        <f>SUM(FY3,FW3,FU3)</f>
        <v>8.8999999999999999E-3</v>
      </c>
      <c r="GB3" s="18">
        <f>COUNTIF(FX3,"&gt;0")+COUNTIF(FV3,"&gt;0")+COUNTIF(FT3,"&gt;0")</f>
        <v>1</v>
      </c>
      <c r="GD3">
        <v>0</v>
      </c>
      <c r="GE3">
        <v>0</v>
      </c>
      <c r="GF3">
        <v>0</v>
      </c>
      <c r="GG3">
        <v>0</v>
      </c>
      <c r="GH3" s="18">
        <f>SUM(GF3,GD3)</f>
        <v>0</v>
      </c>
      <c r="GI3" s="18">
        <f>SUM(GG3,GE3)</f>
        <v>0</v>
      </c>
      <c r="GJ3" s="18">
        <f>COUNTIF(GF3,"&gt;0")+COUNTIF(GD3,"&gt;0")</f>
        <v>0</v>
      </c>
      <c r="GL3" s="45">
        <v>1</v>
      </c>
      <c r="GM3" s="47">
        <v>581.59156147590602</v>
      </c>
      <c r="GN3">
        <v>0</v>
      </c>
      <c r="GO3">
        <v>0</v>
      </c>
      <c r="GP3">
        <v>0</v>
      </c>
      <c r="GQ3">
        <v>0</v>
      </c>
      <c r="GR3" s="18">
        <f>SUM(GP3,GN3)</f>
        <v>0</v>
      </c>
      <c r="GS3" s="18">
        <f>SUM(GQ3,GO3)</f>
        <v>0</v>
      </c>
      <c r="GT3" s="18">
        <f>COUNTIF(GP3,"&gt;0")+COUNTIF(GN3,"&gt;0")</f>
        <v>0</v>
      </c>
      <c r="GU3" s="18">
        <f>SUM(FP3,FZ3,GH3,GR3)</f>
        <v>4</v>
      </c>
      <c r="GV3" s="18">
        <f>SUM(GS3,GI3,GA3,FQ3)</f>
        <v>1.21E-2</v>
      </c>
      <c r="GW3" s="18">
        <f>SUM(GT3,GJ3,GB3,FR3)</f>
        <v>2</v>
      </c>
      <c r="GY3">
        <v>2</v>
      </c>
      <c r="GZ3">
        <v>2.3999999999999998E-3</v>
      </c>
      <c r="HA3">
        <v>46</v>
      </c>
      <c r="HB3">
        <v>8.8499999999999995E-2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1300</v>
      </c>
      <c r="HJ3">
        <v>3.331</v>
      </c>
      <c r="HK3">
        <v>0</v>
      </c>
      <c r="HL3">
        <v>0</v>
      </c>
      <c r="HM3" s="18">
        <f>SUM(HK3,HI3,HG3,HE3,HC3,HA3,GY3)</f>
        <v>1348</v>
      </c>
      <c r="HN3" s="18">
        <f>SUM(HL3,HJ3,HH3,HF3,HD3,HB3,GZ3)</f>
        <v>3.4218999999999999</v>
      </c>
      <c r="HO3" s="18">
        <f>COUNTIF(HK3,"&gt;0")+COUNTIF(HI3,"&gt;0")+COUNTIF(HG3,"&gt;0")+COUNTIF(HE3,"&gt;0")+COUNTIF(HC3,"&gt;0")+COUNTIF(HA3,"&gt;0")+COUNTIF(GY3,"&gt;0")</f>
        <v>3</v>
      </c>
      <c r="HQ3">
        <v>2</v>
      </c>
      <c r="HR3">
        <v>2.2800000000000001E-2</v>
      </c>
      <c r="HS3">
        <v>0</v>
      </c>
      <c r="HT3">
        <v>0</v>
      </c>
      <c r="HU3" s="18">
        <f>SUM(HS3,HQ3)</f>
        <v>2</v>
      </c>
      <c r="HV3" s="18">
        <f>SUM(HT3,HR3)</f>
        <v>2.2800000000000001E-2</v>
      </c>
      <c r="HW3" s="18">
        <f>COUNTIF(HS3,"&gt;0")+COUNTIF(HQ3,"&gt;0")</f>
        <v>1</v>
      </c>
      <c r="HY3">
        <v>0</v>
      </c>
      <c r="HZ3">
        <v>0</v>
      </c>
      <c r="IA3">
        <v>1</v>
      </c>
      <c r="IB3">
        <v>2.0085000000000002</v>
      </c>
      <c r="IC3">
        <v>0</v>
      </c>
      <c r="ID3">
        <v>0</v>
      </c>
      <c r="IE3">
        <v>1</v>
      </c>
      <c r="IF3">
        <v>6.3399999999999998E-2</v>
      </c>
      <c r="IG3">
        <v>1</v>
      </c>
      <c r="IH3">
        <v>7.7000000000000002E-3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1</v>
      </c>
      <c r="IZ3">
        <v>0.1898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</v>
      </c>
      <c r="JL3">
        <v>6.7799999999999999E-2</v>
      </c>
      <c r="JM3">
        <v>0</v>
      </c>
      <c r="JN3">
        <v>0</v>
      </c>
      <c r="JO3">
        <v>0</v>
      </c>
      <c r="JP3">
        <v>0</v>
      </c>
      <c r="JQ3" s="18">
        <f>SUM(JO3,JM3,JK3,JI3,JG3,JE3,JC3,JA3,IY3,IW3,IU3,IS3,IQ3,IO3,IM3,IK3,II3,IG3,IE3,IC3,IA3,HY3)</f>
        <v>5</v>
      </c>
      <c r="JR3" s="18">
        <f>SUM(JP3,JN3,JL3,JJ3,JH3,JF3,JD3,JB3,IZ3,IX3,IV3,IT3,IR3,IP3,IN3,IL3,IJ3,IH3,IF3,ID3,IB3,HZ3)</f>
        <v>2.3372000000000002</v>
      </c>
      <c r="JS3" s="18">
        <f>COUNTIF(JO3,"&gt;0")+COUNTIF(JM3,"&gt;0")+COUNTIF(JK3,"&gt;0")+COUNTIF(JI3,"&gt;0")+COUNTIF(JG3,"&gt;0")+COUNTIF(JE3,"&gt;0")+COUNTIF(JC3,"&gt;0")+COUNTIF(JA3,"&gt;0")+COUNTIF(IY3,"&gt;0")+COUNTIF(IW3,"&gt;0")+COUNTIF(IU3,"&gt;0")+COUNTIF(IS3,"&gt;0")+COUNTIF(IQ3,"&gt;0")+COUNTIF(IO3,"&gt;0")+COUNTIF(IM3,"&gt;0")+COUNTIF(IK3,"&gt;0")+COUNTIF(II3,"&gt;0")+COUNTIF(IG3,"&gt;0")+COUNTIF(IE3,"&gt;0")+COUNTIF(IC3,"&gt;0")+COUNTIF(IA3,"&gt;0")+COUNTIF(HY3,"&gt;0")</f>
        <v>5</v>
      </c>
      <c r="JU3">
        <v>5</v>
      </c>
      <c r="JV3">
        <v>6.8999999999999999E-3</v>
      </c>
      <c r="JW3">
        <v>0</v>
      </c>
      <c r="JX3">
        <v>0</v>
      </c>
      <c r="JY3">
        <v>2</v>
      </c>
      <c r="JZ3">
        <v>3.6299999999999999E-2</v>
      </c>
      <c r="KA3">
        <v>0</v>
      </c>
      <c r="KB3">
        <v>0</v>
      </c>
      <c r="KC3">
        <v>0</v>
      </c>
      <c r="KD3">
        <v>0</v>
      </c>
      <c r="KE3">
        <v>98</v>
      </c>
      <c r="KF3">
        <v>0.3246</v>
      </c>
      <c r="KG3">
        <v>3</v>
      </c>
      <c r="KH3">
        <v>1.6E-2</v>
      </c>
      <c r="KI3" s="18">
        <f>SUM(KG3,KE3,KC3,KA3,JY3,JW3,JU3)</f>
        <v>108</v>
      </c>
      <c r="KJ3" s="18">
        <f>SUM(KH3,KF3,KD3,KB3,JZ3,JX3,JV3)</f>
        <v>0.38380000000000003</v>
      </c>
      <c r="KK3" s="18">
        <f>COUNTIF(KG3,"&gt;0")+COUNTIF(KE3,"&gt;0")+COUNTIF(KC3,"&gt;0")+COUNTIF(KA3,"&gt;0")+COUNTIF(JY3,"&gt;0")+COUNTIF(JW3,"&gt;0")+COUNTIF(JU3,"&gt;0")</f>
        <v>4</v>
      </c>
      <c r="KM3">
        <v>0</v>
      </c>
      <c r="KN3">
        <v>0</v>
      </c>
      <c r="KO3">
        <v>0</v>
      </c>
      <c r="KP3">
        <v>0</v>
      </c>
      <c r="KQ3">
        <v>3</v>
      </c>
      <c r="KR3">
        <v>2E-3</v>
      </c>
      <c r="KS3">
        <v>4</v>
      </c>
      <c r="KT3">
        <v>6.9999999999999999E-4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 s="18">
        <f>SUM(KY3,KW3,KU3,KS3,KQ3,KO3,KM3,KI3,JQ3,HU3,HM3)</f>
        <v>1470</v>
      </c>
      <c r="LB3" s="18">
        <f>SUM(KZ3,KX3,KV3,KT3,KR3,KP3,KN3,KJ3,JR3,HV3,HN3)</f>
        <v>6.1684000000000001</v>
      </c>
      <c r="LC3" s="18">
        <f>COUNTIF(KY3,"&gt;0")+COUNTIF(KW3,"&gt;0")+COUNTIF(KU3,"&gt;0")+COUNTIF(KS3,"&gt;0")+COUNTIF(KQ3,"&gt;0")+COUNTIF(KO3,"&gt;0")+COUNTIF(KM3,"&gt;0")+KK3+JS3+HW3+HO3</f>
        <v>15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 s="18">
        <f>SUM(LI3,LG3,LE3)</f>
        <v>0</v>
      </c>
      <c r="LL3" s="18">
        <f>SUM(LJ3,LH3,LF3)</f>
        <v>0</v>
      </c>
      <c r="LM3" s="18">
        <f>COUNTIF(LI3,"&gt;0")+COUNTIF(LG3,"&gt;0")+COUNTIF(LE3,"&gt;0")</f>
        <v>0</v>
      </c>
      <c r="LN3" s="18">
        <f>SUM(LA3,LK3)</f>
        <v>1470</v>
      </c>
      <c r="LO3" s="18">
        <f>SUM(LL3,LB3)</f>
        <v>6.1684000000000001</v>
      </c>
      <c r="LP3" s="18">
        <f>SUM(LM3,LC3)</f>
        <v>15</v>
      </c>
      <c r="LR3">
        <v>0</v>
      </c>
      <c r="LS3">
        <v>0</v>
      </c>
      <c r="LT3">
        <v>0</v>
      </c>
      <c r="LU3">
        <v>0</v>
      </c>
      <c r="LV3" s="18">
        <f>SUM(LT3,LR3)</f>
        <v>0</v>
      </c>
      <c r="LW3" s="18">
        <f>SUM(LU3,LS3)</f>
        <v>0</v>
      </c>
      <c r="LX3" s="18">
        <f>COUNTIF(LT3,"&gt;0")+COUNTIF(LR3,"&gt;0")</f>
        <v>0</v>
      </c>
      <c r="LZ3">
        <v>0</v>
      </c>
      <c r="MA3">
        <v>0</v>
      </c>
      <c r="MB3">
        <v>0</v>
      </c>
      <c r="MC3">
        <v>0</v>
      </c>
      <c r="MD3" s="18">
        <f>SUM(MB3,LZ3)</f>
        <v>0</v>
      </c>
      <c r="ME3" s="18">
        <f>SUM(MC3,MA3)</f>
        <v>0</v>
      </c>
      <c r="MF3" s="18">
        <f>COUNTIF(MC3,"&gt;0")+COUNTIF(MA3,"&gt;0")</f>
        <v>0</v>
      </c>
      <c r="MH3">
        <v>0</v>
      </c>
      <c r="MI3">
        <v>0</v>
      </c>
      <c r="MJ3" s="18">
        <f>SUM(MH3,MD3,LV3)</f>
        <v>0</v>
      </c>
      <c r="MK3" s="18">
        <f>SUM(MI3,ME3,LW3)</f>
        <v>0</v>
      </c>
      <c r="ML3" s="18">
        <f>COUNTIF(MH3,"&gt;0")+MF3+LX3</f>
        <v>0</v>
      </c>
      <c r="MN3">
        <v>65</v>
      </c>
      <c r="MO3">
        <v>8.72E-2</v>
      </c>
      <c r="MP3">
        <v>1</v>
      </c>
      <c r="MQ3">
        <v>1.1000000000000001E-3</v>
      </c>
      <c r="MR3">
        <v>0</v>
      </c>
      <c r="MS3">
        <v>0</v>
      </c>
      <c r="MT3">
        <v>0</v>
      </c>
      <c r="MU3">
        <v>0</v>
      </c>
      <c r="MV3">
        <v>22</v>
      </c>
      <c r="MW3">
        <v>0.12590000000000001</v>
      </c>
      <c r="MX3">
        <v>0</v>
      </c>
      <c r="MY3">
        <v>0</v>
      </c>
      <c r="MZ3">
        <v>9</v>
      </c>
      <c r="NA3">
        <v>8.6300000000000002E-2</v>
      </c>
      <c r="NB3">
        <v>0</v>
      </c>
      <c r="NC3">
        <v>0</v>
      </c>
      <c r="ND3">
        <v>18</v>
      </c>
      <c r="NE3">
        <v>6.25E-2</v>
      </c>
      <c r="NF3">
        <v>22</v>
      </c>
      <c r="NG3">
        <v>0.53369999999999995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71</v>
      </c>
      <c r="NQ3">
        <v>4.2900000000000001E-2</v>
      </c>
      <c r="NR3">
        <v>0</v>
      </c>
      <c r="NS3">
        <v>0</v>
      </c>
      <c r="NT3">
        <v>0</v>
      </c>
      <c r="NU3">
        <v>0</v>
      </c>
      <c r="NV3">
        <v>14</v>
      </c>
      <c r="NW3">
        <v>3.7699999999999997E-2</v>
      </c>
      <c r="NX3">
        <v>51</v>
      </c>
      <c r="NY3">
        <v>6.7000000000000004E-2</v>
      </c>
      <c r="NZ3">
        <v>0</v>
      </c>
      <c r="OA3">
        <v>0</v>
      </c>
      <c r="OB3">
        <v>48</v>
      </c>
      <c r="OC3">
        <v>0.111</v>
      </c>
      <c r="OD3">
        <v>118</v>
      </c>
      <c r="OE3">
        <v>6.93E-2</v>
      </c>
      <c r="OF3">
        <v>0</v>
      </c>
      <c r="OG3">
        <v>0</v>
      </c>
      <c r="OH3" s="18">
        <f>SUM(OF3,OD3,OB3,NZ3,NX3,NV3,NT3,NR3,NP3,NN3,NL3,NJ3,NH3,NF3,ND3,NB3,MZ3,MX3,MV3,MT3,MR3,MP3,MN3)</f>
        <v>439</v>
      </c>
      <c r="OI3" s="18">
        <f>SUM(OG3,OE3,OC3,OA3,NY3,NW3,NU3,NS3,NQ3,NO3,NM3,NK3,NI3,NG3,NE3,NC3,NA3,MY3,MW3,MU3,MS3,MQ3,MO3)</f>
        <v>1.2245999999999999</v>
      </c>
      <c r="OJ3" s="18">
        <f>COUNTIF(OF3,"&gt;0")+COUNTIF(OD3,"&gt;0")+COUNTIF(OB3,"&gt;0")+COUNTIF(NZ3,"&gt;0")+COUNTIF(NX3,"&gt;0")+COUNTIF(NV3,"&gt;0")+COUNTIF(NT3,"&gt;0")+COUNTIF(NR3,"&gt;0")+COUNTIF(NP3,"&gt;0")+COUNTIF(NN3,"&gt;0")+COUNTIF(NL3,"&gt;0")+COUNTIF(NJ3,"&gt;0")+COUNTIF(NH3,"&gt;0")+COUNTIF(NF3,"&gt;0")+COUNTIF(ND3,"&gt;0")+COUNTIF(NB3,"&gt;0")+COUNTIF(MZ3,"&gt;0")+COUNTIF(MX3,"&gt;0")+COUNTIF(MV3,"&gt;0")+COUNTIF(MT3,"&gt;0")+COUNTIF(MR3,"&gt;0")+COUNTIF(MP3,"&gt;0")+COUNTIF(MN3,"&gt;0")</f>
        <v>11</v>
      </c>
      <c r="OK3">
        <v>0</v>
      </c>
      <c r="OL3">
        <v>0</v>
      </c>
      <c r="OM3" s="18">
        <f>SUM(OL3,OI3)</f>
        <v>1.2245999999999999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 s="18">
        <f>SUM(OU3,OS3,OQ3,OO3)</f>
        <v>0</v>
      </c>
      <c r="OX3" s="18">
        <f>SUM(OV3,OT3,OR3,OP3)</f>
        <v>0</v>
      </c>
      <c r="OY3" s="18">
        <f>COUNTIF(OU3,"&gt;0")+COUNTIF(OS3,"&gt;0")+COUNTIF(OQ3,"&gt;0")+COUNTIF(OO3,"&gt;0")</f>
        <v>0</v>
      </c>
      <c r="OZ3">
        <v>102</v>
      </c>
      <c r="PA3">
        <v>2.6599999999999999E-2</v>
      </c>
      <c r="PC3">
        <v>0</v>
      </c>
      <c r="PD3">
        <v>0</v>
      </c>
      <c r="PF3">
        <v>0</v>
      </c>
      <c r="PG3">
        <v>0</v>
      </c>
      <c r="PH3">
        <v>0</v>
      </c>
      <c r="PI3">
        <v>0</v>
      </c>
      <c r="PJ3" s="18">
        <f>SUM(PH3,PF3)</f>
        <v>0</v>
      </c>
      <c r="PK3" s="18">
        <f>SUM(PI3,PG3)</f>
        <v>0</v>
      </c>
      <c r="PL3" s="18">
        <f>COUNTIF(PH3,"&gt;0")+COUNTIF(PF3,"&gt;0")</f>
        <v>0</v>
      </c>
      <c r="PM3" s="6">
        <v>1400</v>
      </c>
      <c r="PN3" s="6">
        <v>0.33450000000000002</v>
      </c>
      <c r="PO3">
        <v>0</v>
      </c>
      <c r="PP3">
        <v>0</v>
      </c>
      <c r="PQ3" s="18">
        <f>SUM(PP3,PO3,PN3,PK3,PD3,PA3,OX3,OM3,MK3,LO3,GV3,FA3)</f>
        <v>11.517900000000001</v>
      </c>
      <c r="PS3" s="6">
        <v>0</v>
      </c>
      <c r="PT3" s="6">
        <v>0</v>
      </c>
      <c r="PU3">
        <v>0</v>
      </c>
      <c r="PV3">
        <v>0</v>
      </c>
      <c r="PW3">
        <v>0</v>
      </c>
      <c r="PX3" s="18">
        <f>SUM(PW3,PV3,PU3,PT3,PS3)</f>
        <v>0</v>
      </c>
      <c r="PY3" s="18">
        <f>COUNTIF(PW3,"&gt;0")+COUNTIF(PV3,"&gt;0")+COUNTIF(PU3,"&gt;0")+COUNTIF(PT3,"&gt;0")+COUNTIF(PS3,"&gt;0")</f>
        <v>0</v>
      </c>
      <c r="QA3">
        <v>0</v>
      </c>
      <c r="QB3">
        <v>0</v>
      </c>
      <c r="QC3" s="18">
        <f>SUM(QB3,PX3)</f>
        <v>0</v>
      </c>
      <c r="QD3" s="18">
        <f>COUNTIF(QA3,"&gt;0")+PY3</f>
        <v>0</v>
      </c>
      <c r="QE3">
        <v>1.5102</v>
      </c>
      <c r="QF3">
        <v>0</v>
      </c>
      <c r="QG3">
        <v>86.125500000000002</v>
      </c>
      <c r="QH3">
        <f>SUM(QG3,QF3,QE3,QC3,PQ3)</f>
        <v>99.153599999999997</v>
      </c>
    </row>
    <row r="4" spans="1:450" ht="15">
      <c r="A4" s="12" t="s">
        <v>1224</v>
      </c>
      <c r="B4" t="s">
        <v>2064</v>
      </c>
      <c r="C4">
        <v>2</v>
      </c>
      <c r="E4">
        <v>0</v>
      </c>
      <c r="F4">
        <v>0</v>
      </c>
      <c r="G4">
        <v>112</v>
      </c>
      <c r="H4">
        <v>0.11990000000000001</v>
      </c>
      <c r="I4">
        <v>4</v>
      </c>
      <c r="J4">
        <v>6.9900000000000004E-2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12</v>
      </c>
      <c r="R4">
        <v>0.1981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10</v>
      </c>
      <c r="AF4">
        <v>2.76E-2</v>
      </c>
      <c r="AG4">
        <v>7</v>
      </c>
      <c r="AH4">
        <v>8.5000000000000006E-3</v>
      </c>
      <c r="AI4">
        <v>0</v>
      </c>
      <c r="AJ4">
        <v>0</v>
      </c>
      <c r="AK4">
        <v>30</v>
      </c>
      <c r="AL4">
        <v>0.1018</v>
      </c>
      <c r="AM4">
        <v>4</v>
      </c>
      <c r="AN4">
        <v>4.0000000000000001E-3</v>
      </c>
      <c r="AO4">
        <v>19</v>
      </c>
      <c r="AP4">
        <v>8.14E-2</v>
      </c>
      <c r="AQ4">
        <v>34</v>
      </c>
      <c r="AR4">
        <v>1.0847</v>
      </c>
      <c r="AS4">
        <v>0</v>
      </c>
      <c r="AT4">
        <v>0</v>
      </c>
      <c r="AU4">
        <v>8</v>
      </c>
      <c r="AV4">
        <v>4.87E-2</v>
      </c>
      <c r="AW4">
        <v>15</v>
      </c>
      <c r="AX4">
        <v>4.1799999999999997E-2</v>
      </c>
      <c r="AY4">
        <v>0</v>
      </c>
      <c r="AZ4">
        <v>0</v>
      </c>
      <c r="BA4">
        <v>5</v>
      </c>
      <c r="BB4">
        <v>8.6800000000000002E-2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 s="18">
        <f t="shared" ref="BK4:BK38" si="0">SUM(BI4,BG4,BE4,BC4,BA4,AY4,AW4,AU4,AS4,AQ4,AO4,AM4,AK4,AI4,AG4,AE4,AC4,AA4,Y4,W4,U4,S4,Q4,O4,M4,K4,I4,G4,E4)</f>
        <v>260</v>
      </c>
      <c r="BL4" s="18">
        <f t="shared" ref="BL4:BL38" si="1">SUM(BJ4,BH4,BF4,BD4,BB4,AZ4,AX4,AV4,AT4,AR4,AP4,AN4,AL4,AJ4,AH4,AF4,AD4,AB4,Z4,X4,V4,T4,R4,P4,N4,L4,J4,H4,F4)</f>
        <v>1.8731999999999998</v>
      </c>
      <c r="BM4" s="18">
        <f t="shared" ref="BM4:BM38" si="2">COUNTIF(BI4,"&gt;0")+COUNTIF(BG4,"&gt;0")+COUNTIF(BE4,"&gt;0")+COUNTIF(BC4,"&gt;0")+COUNTIF(BA4,"&gt;0")+COUNTIF(AY4,"&gt;0")+COUNTIF(AW4,"&gt;0")+COUNTIF(AU4,"&gt;0")+COUNTIF(AS4,"&gt;0")+COUNTIF(AQ4,"&gt;0")+COUNTIF(AO4,"&gt;0")+COUNTIF(AM4,"&gt;0")+COUNTIF(AK4,"&gt;0")+COUNTIF(AI4,"&gt;0")+COUNTIF(AG4,"&gt;0")+COUNTIF(AE4,"&gt;0")+COUNTIF(AC4,"&gt;0")+COUNTIF(AA4,"&gt;0")+COUNTIF(Y4,"&gt;0")+COUNTIF(W4,"&gt;0")+COUNTIF(U4,"&gt;0")+COUNTIF(S4,"&gt;0")+COUNTIF(Q4,"&gt;0")+COUNTIF(O4,"&gt;0")+COUNTIF(M4,"&gt;0")+COUNTIF(K4,"&gt;0")+COUNTIF(I4,"&gt;0")+COUNTIF(G4,"&gt;0")+COUNTIF(E4,"&gt;0")</f>
        <v>12</v>
      </c>
      <c r="BO4">
        <v>0</v>
      </c>
      <c r="BP4">
        <v>0</v>
      </c>
      <c r="BQ4">
        <v>6</v>
      </c>
      <c r="BR4">
        <v>1.5699999999999999E-2</v>
      </c>
      <c r="BS4">
        <v>2</v>
      </c>
      <c r="BT4">
        <v>0.31730000000000003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10</v>
      </c>
      <c r="CB4">
        <v>0.17399999999999999</v>
      </c>
      <c r="CC4">
        <v>0</v>
      </c>
      <c r="CD4">
        <v>0</v>
      </c>
      <c r="CE4" s="18">
        <f t="shared" ref="CE4:CE38" si="3">SUM(CC4,CA4,BY4,BW4,BU4,BS4,BQ4,BO4)</f>
        <v>18</v>
      </c>
      <c r="CF4" s="18">
        <f t="shared" ref="CF4:CF38" si="4">SUM(CD4,CB4,BZ4,BX4,BV4,BT4,BR4,BP4)</f>
        <v>0.50700000000000001</v>
      </c>
      <c r="CG4" s="18">
        <f t="shared" ref="CG4:CG38" si="5">COUNTIF(CC4,"&gt;0")+COUNTIF(CA4,"&gt;0")+COUNTIF(BY4,"&gt;0")+COUNTIF(BW4,"&gt;0")+COUNTIF(BU4,"&gt;0")+COUNTIF(BS4,"&gt;0")+COUNTIF(BQ4,"&gt;0")+COUNTIF(BO4,"&gt;0")</f>
        <v>3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s="18">
        <f t="shared" ref="CQ4:CQ38" si="6">SUM(CI4,CE4,BK4,CK4,CM4,CO4)</f>
        <v>278</v>
      </c>
      <c r="CR4" s="18">
        <f t="shared" ref="CR4:CR38" si="7">SUM(CJ4,CF4,BL4,CL4,CN4,CP4)</f>
        <v>2.3801999999999999</v>
      </c>
      <c r="CS4" s="18">
        <f t="shared" ref="CS4:CS38" si="8">COUNTIF(CI4,"&gt;0")+COUNTIF(CK4,"&gt;0")+COUNTIF(CM4,"&gt;0")+COUNTIF(CO4,"&gt;0")+CG4+BM4</f>
        <v>15</v>
      </c>
      <c r="CU4">
        <v>0</v>
      </c>
      <c r="CV4">
        <v>0</v>
      </c>
      <c r="CW4">
        <v>2</v>
      </c>
      <c r="CX4">
        <v>1.52E-2</v>
      </c>
      <c r="CY4">
        <v>0</v>
      </c>
      <c r="CZ4">
        <v>0</v>
      </c>
      <c r="DA4">
        <v>3</v>
      </c>
      <c r="DB4">
        <v>7.9000000000000008E-3</v>
      </c>
      <c r="DC4">
        <v>134</v>
      </c>
      <c r="DD4">
        <v>0.112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42</v>
      </c>
      <c r="DL4">
        <v>4.6199999999999998E-2</v>
      </c>
      <c r="DM4">
        <v>21</v>
      </c>
      <c r="DN4">
        <v>0.10299999999999999</v>
      </c>
      <c r="DO4">
        <v>0</v>
      </c>
      <c r="DP4">
        <v>0</v>
      </c>
      <c r="DQ4" s="18">
        <f t="shared" ref="DQ4:DQ38" si="9">SUM(DO4,DM4,DK4,DI4,DG4,DE4,DC4,DA4,CY4,CW4,CU4)</f>
        <v>202</v>
      </c>
      <c r="DR4" s="18">
        <f t="shared" ref="DR4:DR38" si="10">SUM(DP4,DN4,DL4,DJ4,DH4,DF4,DD4,DB4,CZ4,CX4,CV4)</f>
        <v>0.2843</v>
      </c>
      <c r="DS4" s="18">
        <f t="shared" ref="DS4:DS38" si="11">COUNTIF(DO4,"&gt;0")+COUNTIF(DM4,"&gt;0")+COUNTIF(DK4,"&gt;0")+COUNTIF(DI4,"&gt;0")+COUNTIF(DG4,"&gt;0")+COUNTIF(DE4,"&gt;0")+COUNTIF(DC4,"&gt;0")+COUNTIF(DA4,"&gt;0")+COUNTIF(CY4,"&gt;0")+COUNTIF(CW4,"&gt;0")+COUNTIF(CU4,"&gt;0")</f>
        <v>5</v>
      </c>
      <c r="DU4">
        <v>0</v>
      </c>
      <c r="DV4">
        <v>0</v>
      </c>
      <c r="DW4">
        <v>1</v>
      </c>
      <c r="DX4">
        <v>7.7399999999999997E-2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4</v>
      </c>
      <c r="ET4">
        <v>1.5233000000000001</v>
      </c>
      <c r="EU4">
        <v>4</v>
      </c>
      <c r="EV4">
        <v>0.25440000000000002</v>
      </c>
      <c r="EW4" s="18">
        <f t="shared" ref="EW4:EW38" si="12">SUM(EU4,ES4,EQ4,EO4,EM4,EK4,EI4,EG4,EE4,EC4,EA4,DY4,DW4,DU4)</f>
        <v>10</v>
      </c>
      <c r="EX4" s="18">
        <f t="shared" ref="EX4:EX38" si="13">SUM(EV4,ET4,ER4,EP4,EN4,EL4,EJ4,EH4,EF4,ED4,EB4,DZ4,DX4,DV4)</f>
        <v>1.8551</v>
      </c>
      <c r="EY4" s="18">
        <f t="shared" ref="EY4:EY38" si="14">COUNTIF(EU4,"&gt;0")+COUNTIF(ES4,"&gt;0")+COUNTIF(EQ4,"&gt;0")+COUNTIF(EO4,"&gt;0")+COUNTIF(EM4,"&gt;0")+COUNTIF(EK4,"&gt;0")+COUNTIF(EI4,"&gt;0")+COUNTIF(EG4,"&gt;0")+COUNTIF(EE4,"&gt;0")+COUNTIF(EC4,"&gt;0")+COUNTIF(EA4,"&gt;0")+COUNTIF(DY4,"&gt;0")+COUNTIF(DW4,"&gt;0")+COUNTIF(DU4,"&gt;0")</f>
        <v>4</v>
      </c>
      <c r="EZ4" s="18">
        <f t="shared" ref="EZ4:EZ38" si="15">SUM(EW4,DQ4,CQ4)</f>
        <v>490</v>
      </c>
      <c r="FA4" s="18">
        <f t="shared" ref="FA4:FA38" si="16">SUM(EX4,DR4,CR4)</f>
        <v>4.5196000000000005</v>
      </c>
      <c r="FB4" s="18">
        <f t="shared" ref="FB4:FB38" si="17">SUM(EY4,DS4,CS4)</f>
        <v>24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2</v>
      </c>
      <c r="FK4">
        <v>0</v>
      </c>
      <c r="FL4">
        <v>0</v>
      </c>
      <c r="FM4">
        <v>0</v>
      </c>
      <c r="FN4">
        <v>0</v>
      </c>
      <c r="FO4">
        <v>0</v>
      </c>
      <c r="FP4" s="18">
        <f t="shared" ref="FP4:FP38" si="18">SUM(FN4,FL4,FJ4,FH4,FF4,FD4)</f>
        <v>2</v>
      </c>
      <c r="FQ4" s="18">
        <f t="shared" ref="FQ4:FQ38" si="19">SUM(FO4,FM4,FK4,FI4,FG4,FE4)</f>
        <v>0</v>
      </c>
      <c r="FR4" s="18">
        <f t="shared" ref="FR4:FR38" si="20">COUNTIF(FN4,"&gt;0")+COUNTIF(FL4,"&gt;0")+COUNTIF(FJ4,"&gt;0")+COUNTIF(FH4,"&gt;0")+COUNTIF(FF4,"&gt;0")+COUNTIF(FD4,"&gt;0")</f>
        <v>1</v>
      </c>
      <c r="FT4">
        <v>6</v>
      </c>
      <c r="FU4">
        <v>2.3099999999999999E-2</v>
      </c>
      <c r="FV4">
        <v>0</v>
      </c>
      <c r="FW4">
        <v>0</v>
      </c>
      <c r="FX4">
        <v>0</v>
      </c>
      <c r="FY4">
        <v>0</v>
      </c>
      <c r="FZ4" s="18">
        <f t="shared" ref="FZ4:FZ38" si="21">SUM(FX4,FV4,FT4)</f>
        <v>6</v>
      </c>
      <c r="GA4" s="18">
        <f t="shared" ref="GA4:GA38" si="22">SUM(FY4,FW4,FU4)</f>
        <v>2.3099999999999999E-2</v>
      </c>
      <c r="GB4" s="18">
        <f t="shared" ref="GB4:GB38" si="23">COUNTIF(FX4,"&gt;0")+COUNTIF(FV4,"&gt;0")+COUNTIF(FT4,"&gt;0")</f>
        <v>1</v>
      </c>
      <c r="GD4">
        <v>0</v>
      </c>
      <c r="GE4">
        <v>0</v>
      </c>
      <c r="GF4">
        <v>0</v>
      </c>
      <c r="GG4">
        <v>0</v>
      </c>
      <c r="GH4" s="18">
        <f t="shared" ref="GH4:GH38" si="24">SUM(GF4,GD4)</f>
        <v>0</v>
      </c>
      <c r="GI4" s="18">
        <f t="shared" ref="GI4:GI38" si="25">SUM(GG4,GE4)</f>
        <v>0</v>
      </c>
      <c r="GJ4" s="18">
        <f t="shared" ref="GJ4:GJ38" si="26">COUNTIF(GF4,"&gt;0")+COUNTIF(GD4,"&gt;0")</f>
        <v>0</v>
      </c>
      <c r="GL4" s="45">
        <v>1</v>
      </c>
      <c r="GM4" s="48">
        <v>325.88117824831681</v>
      </c>
      <c r="GN4">
        <v>0</v>
      </c>
      <c r="GO4">
        <v>0</v>
      </c>
      <c r="GP4">
        <v>0</v>
      </c>
      <c r="GQ4">
        <v>0</v>
      </c>
      <c r="GR4" s="18">
        <f t="shared" ref="GR4:GR38" si="27">SUM(GP4,GN4)</f>
        <v>0</v>
      </c>
      <c r="GS4" s="18">
        <f t="shared" ref="GS4:GS38" si="28">SUM(GQ4,GO4)</f>
        <v>0</v>
      </c>
      <c r="GT4" s="18">
        <f t="shared" ref="GT4:GT38" si="29">COUNTIF(GP4,"&gt;0")+COUNTIF(GN4,"&gt;0")</f>
        <v>0</v>
      </c>
      <c r="GU4" s="18">
        <f t="shared" ref="GU4:GU38" si="30">SUM(FP4,FZ4,GH4,GR4)</f>
        <v>8</v>
      </c>
      <c r="GV4" s="18">
        <f t="shared" ref="GV4:GV38" si="31">SUM(GS4,GI4,GA4,FQ4)</f>
        <v>2.3099999999999999E-2</v>
      </c>
      <c r="GW4" s="18">
        <f t="shared" ref="GW4:GW38" si="32">SUM(GT4,GJ4,GB4,FR4)</f>
        <v>2</v>
      </c>
      <c r="GY4">
        <v>0</v>
      </c>
      <c r="GZ4">
        <v>0</v>
      </c>
      <c r="HA4">
        <v>21</v>
      </c>
      <c r="HB4">
        <v>4.6199999999999998E-2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510</v>
      </c>
      <c r="HJ4">
        <v>1.1827000000000001</v>
      </c>
      <c r="HK4">
        <v>2</v>
      </c>
      <c r="HL4">
        <v>1.0800000000000001E-2</v>
      </c>
      <c r="HM4" s="18">
        <f t="shared" ref="HM4:HM38" si="33">SUM(HK4,HI4,HG4,HE4,HC4,HA4,GY4)</f>
        <v>533</v>
      </c>
      <c r="HN4" s="18">
        <f t="shared" ref="HN4:HN38" si="34">SUM(HL4,HJ4,HH4,HF4,HD4,HB4,GZ4)</f>
        <v>1.2397</v>
      </c>
      <c r="HO4" s="18">
        <f t="shared" ref="HO4:HO38" si="35">COUNTIF(HK4,"&gt;0")+COUNTIF(HI4,"&gt;0")+COUNTIF(HG4,"&gt;0")+COUNTIF(HE4,"&gt;0")+COUNTIF(HC4,"&gt;0")+COUNTIF(HA4,"&gt;0")+COUNTIF(GY4,"&gt;0")</f>
        <v>3</v>
      </c>
      <c r="HQ4">
        <v>0</v>
      </c>
      <c r="HR4">
        <v>0</v>
      </c>
      <c r="HS4">
        <v>0</v>
      </c>
      <c r="HT4">
        <v>0</v>
      </c>
      <c r="HU4" s="18">
        <f t="shared" ref="HU4:HU38" si="36">SUM(HS4,HQ4)</f>
        <v>0</v>
      </c>
      <c r="HV4" s="18">
        <f t="shared" ref="HV4:HV38" si="37">SUM(HT4,HR4)</f>
        <v>0</v>
      </c>
      <c r="HW4" s="18">
        <f t="shared" ref="HW4:HW38" si="38">COUNTIF(HS4,"&gt;0")+COUNTIF(HQ4,"&gt;0")</f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2.9000000000000001E-2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1</v>
      </c>
      <c r="IP4">
        <v>0.71460000000000001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5</v>
      </c>
      <c r="IZ4">
        <v>7.3099999999999998E-2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4</v>
      </c>
      <c r="JH4">
        <v>0.17199999999999999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18">
        <f t="shared" ref="JQ4:JQ38" si="39">SUM(JO4,JM4,JK4,JI4,JG4,JE4,JC4,JA4,IY4,IW4,IU4,IS4,IQ4,IO4,IM4,IK4,II4,IG4,IE4,IC4,IA4,HY4)</f>
        <v>11</v>
      </c>
      <c r="JR4" s="18">
        <f t="shared" ref="JR4:JR38" si="40">SUM(JP4,JN4,JL4,JJ4,JH4,JF4,JD4,JB4,IZ4,IX4,IV4,IT4,IR4,IP4,IN4,IL4,IJ4,IH4,IF4,ID4,IB4,HZ4)</f>
        <v>0.98870000000000002</v>
      </c>
      <c r="JS4" s="18">
        <f t="shared" ref="JS4:JS38" si="41">COUNTIF(JO4,"&gt;0")+COUNTIF(JM4,"&gt;0")+COUNTIF(JK4,"&gt;0")+COUNTIF(JI4,"&gt;0")+COUNTIF(JG4,"&gt;0")+COUNTIF(JE4,"&gt;0")+COUNTIF(JC4,"&gt;0")+COUNTIF(JA4,"&gt;0")+COUNTIF(IY4,"&gt;0")+COUNTIF(IW4,"&gt;0")+COUNTIF(IU4,"&gt;0")+COUNTIF(IS4,"&gt;0")+COUNTIF(IQ4,"&gt;0")+COUNTIF(IO4,"&gt;0")+COUNTIF(IM4,"&gt;0")+COUNTIF(IK4,"&gt;0")+COUNTIF(II4,"&gt;0")+COUNTIF(IG4,"&gt;0")+COUNTIF(IE4,"&gt;0")+COUNTIF(IC4,"&gt;0")+COUNTIF(IA4,"&gt;0")+COUNTIF(HY4,"&gt;0")</f>
        <v>4</v>
      </c>
      <c r="JU4">
        <v>8</v>
      </c>
      <c r="JV4">
        <v>8.6E-3</v>
      </c>
      <c r="JW4">
        <v>0</v>
      </c>
      <c r="JX4">
        <v>0</v>
      </c>
      <c r="JY4">
        <v>0</v>
      </c>
      <c r="JZ4">
        <v>0</v>
      </c>
      <c r="KA4">
        <v>1</v>
      </c>
      <c r="KB4">
        <v>0</v>
      </c>
      <c r="KC4">
        <v>0</v>
      </c>
      <c r="KD4">
        <v>0</v>
      </c>
      <c r="KE4">
        <v>202</v>
      </c>
      <c r="KF4">
        <v>0.63549999999999995</v>
      </c>
      <c r="KG4">
        <v>0</v>
      </c>
      <c r="KH4">
        <v>0</v>
      </c>
      <c r="KI4" s="18">
        <f t="shared" ref="KI4:KI38" si="42">SUM(KG4,KE4,KC4,KA4,JY4,JW4,JU4)</f>
        <v>211</v>
      </c>
      <c r="KJ4" s="18">
        <f t="shared" ref="KJ4:KJ38" si="43">SUM(KH4,KF4,KD4,KB4,JZ4,JX4,JV4)</f>
        <v>0.64410000000000001</v>
      </c>
      <c r="KK4" s="18">
        <f t="shared" ref="KK4:KK38" si="44">COUNTIF(KG4,"&gt;0")+COUNTIF(KE4,"&gt;0")+COUNTIF(KC4,"&gt;0")+COUNTIF(KA4,"&gt;0")+COUNTIF(JY4,"&gt;0")+COUNTIF(JW4,"&gt;0")+COUNTIF(JU4,"&gt;0")</f>
        <v>3</v>
      </c>
      <c r="KM4">
        <v>1</v>
      </c>
      <c r="KN4">
        <v>1.1000000000000001E-3</v>
      </c>
      <c r="KO4">
        <v>0</v>
      </c>
      <c r="KP4">
        <v>0</v>
      </c>
      <c r="KQ4">
        <v>10</v>
      </c>
      <c r="KR4">
        <v>6.8999999999999999E-3</v>
      </c>
      <c r="KS4">
        <v>9</v>
      </c>
      <c r="KT4">
        <v>4.1999999999999997E-3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 s="18">
        <f t="shared" ref="LA4:LA38" si="45">SUM(KY4,KW4,KU4,KS4,KQ4,KO4,KM4,KI4,JQ4,HU4,HM4)</f>
        <v>775</v>
      </c>
      <c r="LB4" s="18">
        <f t="shared" ref="LB4:LB38" si="46">SUM(KZ4,KX4,KV4,KT4,KR4,KP4,KN4,KJ4,JR4,HV4,HN4)</f>
        <v>2.8847</v>
      </c>
      <c r="LC4" s="18">
        <f t="shared" ref="LC4:LC38" si="47">COUNTIF(KY4,"&gt;0")+COUNTIF(KW4,"&gt;0")+COUNTIF(KU4,"&gt;0")+COUNTIF(KS4,"&gt;0")+COUNTIF(KQ4,"&gt;0")+COUNTIF(KO4,"&gt;0")+COUNTIF(KM4,"&gt;0")+KK4+JS4+HW4+HO4</f>
        <v>13</v>
      </c>
      <c r="LE4">
        <v>0</v>
      </c>
      <c r="LF4">
        <v>0</v>
      </c>
      <c r="LG4">
        <v>8</v>
      </c>
      <c r="LH4">
        <v>1.14E-2</v>
      </c>
      <c r="LI4">
        <v>0</v>
      </c>
      <c r="LJ4">
        <v>0</v>
      </c>
      <c r="LK4" s="18">
        <f t="shared" ref="LK4:LK38" si="48">SUM(LI4,LG4,LE4)</f>
        <v>8</v>
      </c>
      <c r="LL4" s="18">
        <f t="shared" ref="LL4:LL38" si="49">SUM(LJ4,LH4,LF4)</f>
        <v>1.14E-2</v>
      </c>
      <c r="LM4" s="18">
        <f t="shared" ref="LM4:LM38" si="50">COUNTIF(LI4,"&gt;0")+COUNTIF(LG4,"&gt;0")+COUNTIF(LE4,"&gt;0")</f>
        <v>1</v>
      </c>
      <c r="LN4" s="18">
        <f t="shared" ref="LN4:LN38" si="51">SUM(LA4,LK4)</f>
        <v>783</v>
      </c>
      <c r="LO4" s="18">
        <f t="shared" ref="LO4:LO38" si="52">SUM(LL4,LB4)</f>
        <v>2.8961000000000001</v>
      </c>
      <c r="LP4" s="18">
        <f t="shared" ref="LP4:LP38" si="53">SUM(LM4,LC4)</f>
        <v>14</v>
      </c>
      <c r="LR4">
        <v>0</v>
      </c>
      <c r="LS4">
        <v>0</v>
      </c>
      <c r="LT4">
        <v>0</v>
      </c>
      <c r="LU4">
        <v>0</v>
      </c>
      <c r="LV4" s="18">
        <f t="shared" ref="LV4:LV38" si="54">SUM(LT4,LR4)</f>
        <v>0</v>
      </c>
      <c r="LW4" s="18">
        <f t="shared" ref="LW4:LW38" si="55">SUM(LU4,LS4)</f>
        <v>0</v>
      </c>
      <c r="LX4" s="18">
        <f t="shared" ref="LX4:LX38" si="56">COUNTIF(LT4,"&gt;0")+COUNTIF(LR4,"&gt;0")</f>
        <v>0</v>
      </c>
      <c r="LZ4">
        <v>0</v>
      </c>
      <c r="MA4">
        <v>0</v>
      </c>
      <c r="MB4">
        <v>0</v>
      </c>
      <c r="MC4">
        <v>0</v>
      </c>
      <c r="MD4" s="18">
        <f t="shared" ref="MD4:MD38" si="57">SUM(MB4,LZ4)</f>
        <v>0</v>
      </c>
      <c r="ME4" s="18">
        <f t="shared" ref="ME4:ME38" si="58">SUM(MC4,MA4)</f>
        <v>0</v>
      </c>
      <c r="MF4" s="18">
        <f t="shared" ref="MF4:MF38" si="59">COUNTIF(MC4,"&gt;0")+COUNTIF(MA4,"&gt;0")</f>
        <v>0</v>
      </c>
      <c r="MH4">
        <v>0</v>
      </c>
      <c r="MI4">
        <v>0</v>
      </c>
      <c r="MJ4" s="18">
        <f t="shared" ref="MJ4:MJ38" si="60">SUM(MH4,MD4,LV4)</f>
        <v>0</v>
      </c>
      <c r="MK4" s="18">
        <f t="shared" ref="MK4:MK38" si="61">SUM(MI4,ME4,LW4)</f>
        <v>0</v>
      </c>
      <c r="ML4" s="18">
        <f t="shared" ref="ML4:ML38" si="62">COUNTIF(MH4,"&gt;0")+MF4+LX4</f>
        <v>0</v>
      </c>
      <c r="MN4">
        <v>27</v>
      </c>
      <c r="MO4">
        <v>7.7399999999999997E-2</v>
      </c>
      <c r="MP4">
        <v>0</v>
      </c>
      <c r="MQ4">
        <v>0</v>
      </c>
      <c r="MR4">
        <v>4</v>
      </c>
      <c r="MS4">
        <v>5.8999999999999999E-3</v>
      </c>
      <c r="MT4">
        <v>0</v>
      </c>
      <c r="MU4">
        <v>0</v>
      </c>
      <c r="MV4">
        <v>15</v>
      </c>
      <c r="MW4">
        <v>6.9400000000000003E-2</v>
      </c>
      <c r="MX4">
        <v>0</v>
      </c>
      <c r="MY4">
        <v>0</v>
      </c>
      <c r="MZ4">
        <v>5</v>
      </c>
      <c r="NA4">
        <v>6.8400000000000002E-2</v>
      </c>
      <c r="NB4">
        <v>0</v>
      </c>
      <c r="NC4">
        <v>0</v>
      </c>
      <c r="ND4">
        <v>18</v>
      </c>
      <c r="NE4">
        <v>5.2400000000000002E-2</v>
      </c>
      <c r="NF4">
        <v>78</v>
      </c>
      <c r="NG4">
        <v>0.52400000000000002</v>
      </c>
      <c r="NH4">
        <v>0</v>
      </c>
      <c r="NI4">
        <v>0</v>
      </c>
      <c r="NJ4">
        <v>9</v>
      </c>
      <c r="NK4">
        <v>6.1800000000000001E-2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16</v>
      </c>
      <c r="NW4">
        <v>6.5500000000000003E-2</v>
      </c>
      <c r="NX4">
        <v>40</v>
      </c>
      <c r="NY4">
        <v>5.9200000000000003E-2</v>
      </c>
      <c r="NZ4">
        <v>13</v>
      </c>
      <c r="OA4">
        <v>4.48E-2</v>
      </c>
      <c r="OB4">
        <v>40</v>
      </c>
      <c r="OC4">
        <v>0.15840000000000001</v>
      </c>
      <c r="OD4">
        <v>66</v>
      </c>
      <c r="OE4">
        <v>3.2899999999999999E-2</v>
      </c>
      <c r="OF4">
        <v>0</v>
      </c>
      <c r="OG4">
        <v>0</v>
      </c>
      <c r="OH4" s="18">
        <f t="shared" ref="OH4:OH38" si="63">SUM(OF4,OD4,OB4,NZ4,NX4,NV4,NT4,NR4,NP4,NN4,NL4,NJ4,NH4,NF4,ND4,NB4,MZ4,MX4,MV4,MT4,MR4,MP4,MN4)</f>
        <v>331</v>
      </c>
      <c r="OI4" s="18">
        <f t="shared" ref="OI4:OI38" si="64">SUM(OG4,OE4,OC4,OA4,NY4,NW4,NU4,NS4,NQ4,NO4,NM4,NK4,NI4,NG4,NE4,NC4,NA4,MY4,MW4,MU4,MS4,MQ4,MO4)</f>
        <v>1.2201</v>
      </c>
      <c r="OJ4" s="18">
        <f t="shared" ref="OJ4:OJ38" si="65">COUNTIF(OF4,"&gt;0")+COUNTIF(OD4,"&gt;0")+COUNTIF(OB4,"&gt;0")+COUNTIF(NZ4,"&gt;0")+COUNTIF(NX4,"&gt;0")+COUNTIF(NV4,"&gt;0")+COUNTIF(NT4,"&gt;0")+COUNTIF(NR4,"&gt;0")+COUNTIF(NP4,"&gt;0")+COUNTIF(NN4,"&gt;0")+COUNTIF(NL4,"&gt;0")+COUNTIF(NJ4,"&gt;0")+COUNTIF(NH4,"&gt;0")+COUNTIF(NF4,"&gt;0")+COUNTIF(ND4,"&gt;0")+COUNTIF(NB4,"&gt;0")+COUNTIF(MZ4,"&gt;0")+COUNTIF(MX4,"&gt;0")+COUNTIF(MV4,"&gt;0")+COUNTIF(MT4,"&gt;0")+COUNTIF(MR4,"&gt;0")+COUNTIF(MP4,"&gt;0")+COUNTIF(MN4,"&gt;0")</f>
        <v>12</v>
      </c>
      <c r="OK4">
        <v>0</v>
      </c>
      <c r="OL4">
        <v>0</v>
      </c>
      <c r="OM4" s="18">
        <f t="shared" ref="OM4:OM38" si="66">SUM(OL4,OI4)</f>
        <v>1.2201</v>
      </c>
      <c r="OO4">
        <v>1</v>
      </c>
      <c r="OP4">
        <v>5.0599999999999999E-2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 s="18">
        <f t="shared" ref="OW4:OW38" si="67">SUM(OU4,OS4,OQ4,OO4)</f>
        <v>1</v>
      </c>
      <c r="OX4" s="18">
        <f t="shared" ref="OX4:OX38" si="68">SUM(OV4,OT4,OR4,OP4)</f>
        <v>5.0599999999999999E-2</v>
      </c>
      <c r="OY4" s="18">
        <f t="shared" ref="OY4:OY38" si="69">COUNTIF(OU4,"&gt;0")+COUNTIF(OS4,"&gt;0")+COUNTIF(OQ4,"&gt;0")+COUNTIF(OO4,"&gt;0")</f>
        <v>1</v>
      </c>
      <c r="OZ4">
        <v>27</v>
      </c>
      <c r="PA4">
        <v>8.0000000000000002E-3</v>
      </c>
      <c r="PC4">
        <v>4</v>
      </c>
      <c r="PD4">
        <v>3.1199999999999999E-2</v>
      </c>
      <c r="PF4">
        <v>0</v>
      </c>
      <c r="PG4">
        <v>0</v>
      </c>
      <c r="PH4">
        <v>0</v>
      </c>
      <c r="PI4">
        <v>0</v>
      </c>
      <c r="PJ4" s="18">
        <f t="shared" ref="PJ4:PJ38" si="70">SUM(PH4,PF4)</f>
        <v>0</v>
      </c>
      <c r="PK4" s="18">
        <f t="shared" ref="PK4:PK38" si="71">SUM(PI4,PG4)</f>
        <v>0</v>
      </c>
      <c r="PL4" s="18">
        <f t="shared" ref="PL4:PL38" si="72">COUNTIF(PH4,"&gt;0")+COUNTIF(PF4,"&gt;0")</f>
        <v>0</v>
      </c>
      <c r="PM4" s="6">
        <v>400</v>
      </c>
      <c r="PN4" s="6">
        <v>0.27010000000000001</v>
      </c>
      <c r="PO4">
        <v>0</v>
      </c>
      <c r="PP4">
        <v>0</v>
      </c>
      <c r="PQ4" s="18">
        <f t="shared" ref="PQ4:PQ38" si="73">SUM(PP4,PO4,PN4,PK4,PD4,PA4,OX4,OM4,MK4,LO4,GV4,FA4)</f>
        <v>9.0188000000000024</v>
      </c>
      <c r="PS4" s="6">
        <v>0</v>
      </c>
      <c r="PT4" s="6">
        <v>0</v>
      </c>
      <c r="PU4">
        <v>0</v>
      </c>
      <c r="PV4">
        <v>0</v>
      </c>
      <c r="PW4">
        <v>0</v>
      </c>
      <c r="PX4" s="18">
        <f t="shared" ref="PX4:PX38" si="74">SUM(PW4,PV4,PU4,PT4,PS4)</f>
        <v>0</v>
      </c>
      <c r="PY4" s="18">
        <f t="shared" ref="PY4:PY38" si="75">COUNTIF(PW4,"&gt;0")+COUNTIF(PV4,"&gt;0")+COUNTIF(PU4,"&gt;0")+COUNTIF(PT4,"&gt;0")+COUNTIF(PS4,"&gt;0")</f>
        <v>0</v>
      </c>
      <c r="QA4">
        <v>0</v>
      </c>
      <c r="QB4">
        <v>0</v>
      </c>
      <c r="QC4" s="18">
        <f t="shared" ref="QC4:QC38" si="76">SUM(QB4,PX4)</f>
        <v>0</v>
      </c>
      <c r="QD4" s="18">
        <f t="shared" ref="QD4:QD38" si="77">COUNTIF(QA4,"&gt;0")+PY4</f>
        <v>0</v>
      </c>
      <c r="QE4">
        <v>0</v>
      </c>
      <c r="QF4">
        <v>0</v>
      </c>
      <c r="QG4">
        <v>104.5425</v>
      </c>
      <c r="QH4">
        <f t="shared" ref="QH4:QH38" si="78">SUM(QG4,QF4,QE4,QC4,PQ4)</f>
        <v>113.5613</v>
      </c>
    </row>
    <row r="5" spans="1:450">
      <c r="A5" s="12" t="s">
        <v>1224</v>
      </c>
      <c r="B5" t="s">
        <v>2065</v>
      </c>
      <c r="C5">
        <v>3</v>
      </c>
      <c r="E5">
        <v>0</v>
      </c>
      <c r="F5">
        <v>0</v>
      </c>
      <c r="G5">
        <v>223</v>
      </c>
      <c r="H5">
        <v>0.19700000000000001</v>
      </c>
      <c r="I5">
        <v>2</v>
      </c>
      <c r="J5">
        <v>3.7000000000000002E-3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14</v>
      </c>
      <c r="AF5">
        <v>6.8999999999999999E-3</v>
      </c>
      <c r="AG5">
        <v>5</v>
      </c>
      <c r="AH5">
        <v>5.3E-3</v>
      </c>
      <c r="AI5">
        <v>0</v>
      </c>
      <c r="AJ5">
        <v>0</v>
      </c>
      <c r="AK5">
        <v>3</v>
      </c>
      <c r="AL5">
        <v>1.47E-2</v>
      </c>
      <c r="AM5">
        <v>1</v>
      </c>
      <c r="AN5">
        <v>1E-4</v>
      </c>
      <c r="AO5">
        <v>10</v>
      </c>
      <c r="AP5">
        <v>1.9199999999999998E-2</v>
      </c>
      <c r="AQ5">
        <v>66</v>
      </c>
      <c r="AR5">
        <v>1.95E-2</v>
      </c>
      <c r="AS5">
        <v>0</v>
      </c>
      <c r="AT5">
        <v>0</v>
      </c>
      <c r="AU5">
        <v>0</v>
      </c>
      <c r="AV5">
        <v>0</v>
      </c>
      <c r="AW5">
        <v>12</v>
      </c>
      <c r="AX5">
        <v>5.4000000000000003E-3</v>
      </c>
      <c r="AY5">
        <v>0</v>
      </c>
      <c r="AZ5">
        <v>0</v>
      </c>
      <c r="BA5">
        <v>1</v>
      </c>
      <c r="BB5">
        <v>2.3E-3</v>
      </c>
      <c r="BC5">
        <v>0</v>
      </c>
      <c r="BD5">
        <v>0</v>
      </c>
      <c r="BE5">
        <v>5</v>
      </c>
      <c r="BF5">
        <v>2E-3</v>
      </c>
      <c r="BG5">
        <v>0</v>
      </c>
      <c r="BH5">
        <v>0</v>
      </c>
      <c r="BI5">
        <v>0</v>
      </c>
      <c r="BJ5">
        <v>0</v>
      </c>
      <c r="BK5" s="18">
        <f t="shared" si="0"/>
        <v>342</v>
      </c>
      <c r="BL5" s="18">
        <f t="shared" si="1"/>
        <v>0.27610000000000001</v>
      </c>
      <c r="BM5" s="18">
        <f t="shared" si="2"/>
        <v>11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6</v>
      </c>
      <c r="CB5">
        <v>1.7100000000000001E-2</v>
      </c>
      <c r="CC5">
        <v>0</v>
      </c>
      <c r="CD5">
        <v>0</v>
      </c>
      <c r="CE5" s="18">
        <f t="shared" si="3"/>
        <v>6</v>
      </c>
      <c r="CF5" s="18">
        <f t="shared" si="4"/>
        <v>1.7100000000000001E-2</v>
      </c>
      <c r="CG5" s="18">
        <f t="shared" si="5"/>
        <v>1</v>
      </c>
      <c r="CI5">
        <v>1</v>
      </c>
      <c r="CJ5">
        <v>2.3E-3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s="18">
        <f t="shared" si="6"/>
        <v>349</v>
      </c>
      <c r="CR5" s="18">
        <f t="shared" si="7"/>
        <v>0.29549999999999998</v>
      </c>
      <c r="CS5" s="18">
        <f t="shared" si="8"/>
        <v>13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3</v>
      </c>
      <c r="DB5">
        <v>1.2999999999999999E-3</v>
      </c>
      <c r="DC5">
        <v>127</v>
      </c>
      <c r="DD5">
        <v>0.14960000000000001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49</v>
      </c>
      <c r="DL5">
        <v>4.2900000000000001E-2</v>
      </c>
      <c r="DM5">
        <v>91</v>
      </c>
      <c r="DN5">
        <v>8.3199999999999996E-2</v>
      </c>
      <c r="DO5">
        <v>0</v>
      </c>
      <c r="DP5">
        <v>0</v>
      </c>
      <c r="DQ5" s="18">
        <f t="shared" si="9"/>
        <v>270</v>
      </c>
      <c r="DR5" s="18">
        <f t="shared" si="10"/>
        <v>0.27700000000000002</v>
      </c>
      <c r="DS5" s="18">
        <f t="shared" si="11"/>
        <v>4</v>
      </c>
      <c r="DU5">
        <v>0</v>
      </c>
      <c r="DV5">
        <v>0</v>
      </c>
      <c r="DW5">
        <v>1</v>
      </c>
      <c r="DX5">
        <v>6.4999999999999997E-3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 s="18">
        <f t="shared" si="12"/>
        <v>2</v>
      </c>
      <c r="EX5" s="18">
        <f t="shared" si="13"/>
        <v>6.4999999999999997E-3</v>
      </c>
      <c r="EY5" s="18">
        <f t="shared" si="14"/>
        <v>2</v>
      </c>
      <c r="EZ5" s="18">
        <f t="shared" si="15"/>
        <v>621</v>
      </c>
      <c r="FA5" s="18">
        <f t="shared" si="16"/>
        <v>0.57899999999999996</v>
      </c>
      <c r="FB5" s="18">
        <f t="shared" si="17"/>
        <v>19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 s="18">
        <f t="shared" si="18"/>
        <v>0</v>
      </c>
      <c r="FQ5" s="18">
        <f t="shared" si="19"/>
        <v>0</v>
      </c>
      <c r="FR5" s="18">
        <f t="shared" si="20"/>
        <v>0</v>
      </c>
      <c r="FT5">
        <v>6</v>
      </c>
      <c r="FU5">
        <v>3.1899999999999998E-2</v>
      </c>
      <c r="FV5">
        <v>0</v>
      </c>
      <c r="FW5">
        <v>0</v>
      </c>
      <c r="FX5">
        <v>0</v>
      </c>
      <c r="FY5">
        <v>0</v>
      </c>
      <c r="FZ5" s="18">
        <f t="shared" si="21"/>
        <v>6</v>
      </c>
      <c r="GA5" s="18">
        <f t="shared" si="22"/>
        <v>3.1899999999999998E-2</v>
      </c>
      <c r="GB5" s="18">
        <f t="shared" si="23"/>
        <v>1</v>
      </c>
      <c r="GD5">
        <v>0</v>
      </c>
      <c r="GE5">
        <v>0</v>
      </c>
      <c r="GF5">
        <v>0</v>
      </c>
      <c r="GG5">
        <v>0</v>
      </c>
      <c r="GH5" s="18">
        <f t="shared" si="24"/>
        <v>0</v>
      </c>
      <c r="GI5" s="18">
        <f t="shared" si="25"/>
        <v>0</v>
      </c>
      <c r="GJ5" s="18">
        <f t="shared" si="26"/>
        <v>0</v>
      </c>
      <c r="GL5" s="45">
        <v>0</v>
      </c>
      <c r="GM5" s="45">
        <v>0</v>
      </c>
      <c r="GN5">
        <v>0</v>
      </c>
      <c r="GO5">
        <v>0</v>
      </c>
      <c r="GP5">
        <v>0</v>
      </c>
      <c r="GQ5">
        <v>0</v>
      </c>
      <c r="GR5" s="18">
        <f t="shared" si="27"/>
        <v>0</v>
      </c>
      <c r="GS5" s="18">
        <f t="shared" si="28"/>
        <v>0</v>
      </c>
      <c r="GT5" s="18">
        <f t="shared" si="29"/>
        <v>0</v>
      </c>
      <c r="GU5" s="18">
        <f t="shared" si="30"/>
        <v>6</v>
      </c>
      <c r="GV5" s="18">
        <f t="shared" si="31"/>
        <v>3.1899999999999998E-2</v>
      </c>
      <c r="GW5" s="18">
        <f t="shared" si="32"/>
        <v>1</v>
      </c>
      <c r="GY5">
        <v>8</v>
      </c>
      <c r="GZ5">
        <v>2.0299999999999999E-2</v>
      </c>
      <c r="HA5">
        <v>1</v>
      </c>
      <c r="HB5">
        <v>1E-3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450</v>
      </c>
      <c r="HJ5">
        <v>0.58909999999999996</v>
      </c>
      <c r="HK5">
        <v>0</v>
      </c>
      <c r="HL5">
        <v>0</v>
      </c>
      <c r="HM5" s="18">
        <f t="shared" si="33"/>
        <v>459</v>
      </c>
      <c r="HN5" s="18">
        <f t="shared" si="34"/>
        <v>0.61039999999999994</v>
      </c>
      <c r="HO5" s="18">
        <f t="shared" si="35"/>
        <v>3</v>
      </c>
      <c r="HQ5">
        <v>0</v>
      </c>
      <c r="HR5">
        <v>0</v>
      </c>
      <c r="HS5">
        <v>0</v>
      </c>
      <c r="HT5">
        <v>0</v>
      </c>
      <c r="HU5" s="18">
        <f t="shared" si="36"/>
        <v>0</v>
      </c>
      <c r="HV5" s="18">
        <f t="shared" si="37"/>
        <v>0</v>
      </c>
      <c r="HW5" s="18">
        <f t="shared" si="38"/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 s="18">
        <f t="shared" si="39"/>
        <v>0</v>
      </c>
      <c r="JR5" s="18">
        <f t="shared" si="40"/>
        <v>0</v>
      </c>
      <c r="JS5" s="18">
        <f t="shared" si="41"/>
        <v>0</v>
      </c>
      <c r="JU5">
        <v>1</v>
      </c>
      <c r="JV5">
        <v>5.0000000000000001E-4</v>
      </c>
      <c r="JW5">
        <v>0</v>
      </c>
      <c r="JX5">
        <v>0</v>
      </c>
      <c r="JY5">
        <v>0</v>
      </c>
      <c r="JZ5">
        <v>0</v>
      </c>
      <c r="KA5">
        <v>1</v>
      </c>
      <c r="KB5">
        <v>1E-4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 s="18">
        <f t="shared" si="42"/>
        <v>2</v>
      </c>
      <c r="KJ5" s="18">
        <f t="shared" si="43"/>
        <v>6.0000000000000006E-4</v>
      </c>
      <c r="KK5" s="18">
        <f t="shared" si="44"/>
        <v>2</v>
      </c>
      <c r="KM5">
        <v>5</v>
      </c>
      <c r="KN5">
        <v>1.4E-3</v>
      </c>
      <c r="KO5">
        <v>0</v>
      </c>
      <c r="KP5">
        <v>0</v>
      </c>
      <c r="KQ5">
        <v>15</v>
      </c>
      <c r="KR5">
        <v>8.6999999999999994E-3</v>
      </c>
      <c r="KS5">
        <v>15</v>
      </c>
      <c r="KT5">
        <v>6.4999999999999997E-3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 s="18">
        <f t="shared" si="45"/>
        <v>496</v>
      </c>
      <c r="LB5" s="18">
        <f t="shared" si="46"/>
        <v>0.62759999999999994</v>
      </c>
      <c r="LC5" s="18">
        <f t="shared" si="47"/>
        <v>8</v>
      </c>
      <c r="LE5">
        <v>2</v>
      </c>
      <c r="LF5">
        <v>2.0500000000000001E-2</v>
      </c>
      <c r="LG5">
        <v>0</v>
      </c>
      <c r="LH5">
        <v>0</v>
      </c>
      <c r="LI5">
        <v>0</v>
      </c>
      <c r="LJ5">
        <v>0</v>
      </c>
      <c r="LK5" s="18">
        <f t="shared" si="48"/>
        <v>2</v>
      </c>
      <c r="LL5" s="18">
        <f t="shared" si="49"/>
        <v>2.0500000000000001E-2</v>
      </c>
      <c r="LM5" s="18">
        <f t="shared" si="50"/>
        <v>1</v>
      </c>
      <c r="LN5" s="18">
        <f t="shared" si="51"/>
        <v>498</v>
      </c>
      <c r="LO5" s="18">
        <f t="shared" si="52"/>
        <v>0.6480999999999999</v>
      </c>
      <c r="LP5" s="18">
        <f t="shared" si="53"/>
        <v>9</v>
      </c>
      <c r="LR5">
        <v>0</v>
      </c>
      <c r="LS5">
        <v>0</v>
      </c>
      <c r="LT5">
        <v>0</v>
      </c>
      <c r="LU5">
        <v>0</v>
      </c>
      <c r="LV5" s="18">
        <f t="shared" si="54"/>
        <v>0</v>
      </c>
      <c r="LW5" s="18">
        <f t="shared" si="55"/>
        <v>0</v>
      </c>
      <c r="LX5" s="18">
        <f t="shared" si="56"/>
        <v>0</v>
      </c>
      <c r="LZ5">
        <v>0</v>
      </c>
      <c r="MA5">
        <v>0</v>
      </c>
      <c r="MB5">
        <v>0</v>
      </c>
      <c r="MC5">
        <v>0</v>
      </c>
      <c r="MD5" s="18">
        <f t="shared" si="57"/>
        <v>0</v>
      </c>
      <c r="ME5" s="18">
        <f t="shared" si="58"/>
        <v>0</v>
      </c>
      <c r="MF5" s="18">
        <f t="shared" si="59"/>
        <v>0</v>
      </c>
      <c r="MH5">
        <v>0</v>
      </c>
      <c r="MI5">
        <v>0</v>
      </c>
      <c r="MJ5" s="18">
        <f t="shared" si="60"/>
        <v>0</v>
      </c>
      <c r="MK5" s="18">
        <f t="shared" si="61"/>
        <v>0</v>
      </c>
      <c r="ML5" s="18">
        <f t="shared" si="62"/>
        <v>0</v>
      </c>
      <c r="MN5">
        <v>32</v>
      </c>
      <c r="MO5">
        <v>2.1899999999999999E-2</v>
      </c>
      <c r="MP5">
        <v>0</v>
      </c>
      <c r="MQ5">
        <v>0</v>
      </c>
      <c r="MR5">
        <v>1</v>
      </c>
      <c r="MS5">
        <v>3.2000000000000002E-3</v>
      </c>
      <c r="MT5">
        <v>0</v>
      </c>
      <c r="MU5">
        <v>0</v>
      </c>
      <c r="MV5">
        <v>24</v>
      </c>
      <c r="MW5">
        <v>4.4600000000000001E-2</v>
      </c>
      <c r="MX5">
        <v>0</v>
      </c>
      <c r="MY5">
        <v>0</v>
      </c>
      <c r="MZ5">
        <v>3</v>
      </c>
      <c r="NA5">
        <v>5.8999999999999999E-3</v>
      </c>
      <c r="NB5">
        <v>0</v>
      </c>
      <c r="NC5">
        <v>0</v>
      </c>
      <c r="ND5">
        <v>15</v>
      </c>
      <c r="NE5">
        <v>6.54E-2</v>
      </c>
      <c r="NF5">
        <v>3</v>
      </c>
      <c r="NG5">
        <v>1.01E-2</v>
      </c>
      <c r="NH5">
        <v>0</v>
      </c>
      <c r="NI5">
        <v>0</v>
      </c>
      <c r="NJ5">
        <v>2</v>
      </c>
      <c r="NK5">
        <v>2.5999999999999999E-3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6</v>
      </c>
      <c r="NW5">
        <v>0</v>
      </c>
      <c r="NX5">
        <v>10</v>
      </c>
      <c r="NY5">
        <v>1.2200000000000001E-2</v>
      </c>
      <c r="NZ5">
        <v>6</v>
      </c>
      <c r="OA5">
        <v>2.0799999999999999E-2</v>
      </c>
      <c r="OB5">
        <v>26</v>
      </c>
      <c r="OC5">
        <v>4.3299999999999998E-2</v>
      </c>
      <c r="OD5">
        <v>64</v>
      </c>
      <c r="OE5">
        <v>3.0300000000000001E-2</v>
      </c>
      <c r="OF5">
        <v>0</v>
      </c>
      <c r="OG5">
        <v>0</v>
      </c>
      <c r="OH5" s="18">
        <f t="shared" si="63"/>
        <v>192</v>
      </c>
      <c r="OI5" s="18">
        <f t="shared" si="64"/>
        <v>0.26029999999999998</v>
      </c>
      <c r="OJ5" s="18">
        <f t="shared" si="65"/>
        <v>12</v>
      </c>
      <c r="OK5">
        <v>0</v>
      </c>
      <c r="OL5">
        <v>0</v>
      </c>
      <c r="OM5" s="18">
        <f t="shared" si="66"/>
        <v>0.26029999999999998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 s="18">
        <f t="shared" si="67"/>
        <v>0</v>
      </c>
      <c r="OX5" s="18">
        <f t="shared" si="68"/>
        <v>0</v>
      </c>
      <c r="OY5" s="18">
        <f t="shared" si="69"/>
        <v>0</v>
      </c>
      <c r="OZ5">
        <v>34</v>
      </c>
      <c r="PA5">
        <v>6.4999999999999997E-3</v>
      </c>
      <c r="PC5">
        <v>4</v>
      </c>
      <c r="PD5">
        <v>3.2199999999999999E-2</v>
      </c>
      <c r="PF5">
        <v>0</v>
      </c>
      <c r="PG5">
        <v>0</v>
      </c>
      <c r="PH5">
        <v>0</v>
      </c>
      <c r="PI5">
        <v>0</v>
      </c>
      <c r="PJ5" s="18">
        <f t="shared" si="70"/>
        <v>0</v>
      </c>
      <c r="PK5" s="18">
        <f t="shared" si="71"/>
        <v>0</v>
      </c>
      <c r="PL5" s="18">
        <f t="shared" si="72"/>
        <v>0</v>
      </c>
      <c r="PM5" s="6">
        <v>1350</v>
      </c>
      <c r="PN5" s="6">
        <v>0.29110000000000003</v>
      </c>
      <c r="PO5">
        <v>0.36459999999999998</v>
      </c>
      <c r="PP5">
        <v>1.1052999999999999</v>
      </c>
      <c r="PQ5" s="18">
        <f t="shared" si="73"/>
        <v>3.319</v>
      </c>
      <c r="PS5" s="6">
        <v>0</v>
      </c>
      <c r="PT5" s="6">
        <v>0</v>
      </c>
      <c r="PU5">
        <v>0</v>
      </c>
      <c r="PV5">
        <v>0</v>
      </c>
      <c r="PW5">
        <v>0</v>
      </c>
      <c r="PX5" s="18">
        <f t="shared" si="74"/>
        <v>0</v>
      </c>
      <c r="PY5" s="18">
        <f t="shared" si="75"/>
        <v>0</v>
      </c>
      <c r="QA5">
        <v>0</v>
      </c>
      <c r="QB5">
        <v>0</v>
      </c>
      <c r="QC5" s="18">
        <f t="shared" si="76"/>
        <v>0</v>
      </c>
      <c r="QD5" s="18">
        <f t="shared" si="77"/>
        <v>0</v>
      </c>
      <c r="QE5">
        <v>0.19139999999999999</v>
      </c>
      <c r="QF5">
        <v>0</v>
      </c>
      <c r="QG5">
        <v>28.974900000000002</v>
      </c>
      <c r="QH5">
        <f t="shared" si="78"/>
        <v>32.485300000000002</v>
      </c>
    </row>
    <row r="6" spans="1:450">
      <c r="A6" s="12" t="s">
        <v>1224</v>
      </c>
      <c r="B6" t="s">
        <v>2066</v>
      </c>
      <c r="C6">
        <v>4</v>
      </c>
      <c r="E6">
        <v>0</v>
      </c>
      <c r="F6">
        <v>0</v>
      </c>
      <c r="G6">
        <v>66</v>
      </c>
      <c r="H6">
        <v>8.1799999999999998E-2</v>
      </c>
      <c r="I6">
        <v>3</v>
      </c>
      <c r="J6">
        <v>1.5699999999999999E-2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25</v>
      </c>
      <c r="R6">
        <v>0.42709999999999998</v>
      </c>
      <c r="S6">
        <v>0</v>
      </c>
      <c r="T6">
        <v>0</v>
      </c>
      <c r="U6">
        <v>5</v>
      </c>
      <c r="V6">
        <v>2.2200000000000001E-2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</v>
      </c>
      <c r="AF6">
        <v>2.52E-2</v>
      </c>
      <c r="AG6">
        <v>6</v>
      </c>
      <c r="AH6">
        <v>1.2200000000000001E-2</v>
      </c>
      <c r="AI6">
        <v>0</v>
      </c>
      <c r="AJ6">
        <v>0</v>
      </c>
      <c r="AK6">
        <v>14</v>
      </c>
      <c r="AL6">
        <v>5.6300000000000003E-2</v>
      </c>
      <c r="AM6">
        <v>5</v>
      </c>
      <c r="AN6">
        <v>1.0500000000000001E-2</v>
      </c>
      <c r="AO6">
        <v>5</v>
      </c>
      <c r="AP6">
        <v>2.0000000000000001E-4</v>
      </c>
      <c r="AQ6">
        <v>15</v>
      </c>
      <c r="AR6">
        <v>0.3599</v>
      </c>
      <c r="AS6">
        <v>0</v>
      </c>
      <c r="AT6">
        <v>0</v>
      </c>
      <c r="AU6">
        <v>3</v>
      </c>
      <c r="AV6">
        <v>0.2863</v>
      </c>
      <c r="AW6">
        <v>29</v>
      </c>
      <c r="AX6">
        <v>6.1499999999999999E-2</v>
      </c>
      <c r="AY6">
        <v>0</v>
      </c>
      <c r="AZ6">
        <v>0</v>
      </c>
      <c r="BA6">
        <v>2</v>
      </c>
      <c r="BB6">
        <v>8.0999999999999996E-3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 s="18">
        <f t="shared" si="0"/>
        <v>183</v>
      </c>
      <c r="BL6" s="18">
        <f t="shared" si="1"/>
        <v>1.367</v>
      </c>
      <c r="BM6" s="18">
        <f t="shared" si="2"/>
        <v>13</v>
      </c>
      <c r="BO6">
        <v>0</v>
      </c>
      <c r="BP6">
        <v>0</v>
      </c>
      <c r="BQ6">
        <v>1</v>
      </c>
      <c r="BR6">
        <v>3.4799999999999998E-2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10</v>
      </c>
      <c r="CB6">
        <v>0.14560000000000001</v>
      </c>
      <c r="CC6">
        <v>0</v>
      </c>
      <c r="CD6">
        <v>0</v>
      </c>
      <c r="CE6" s="18">
        <f t="shared" si="3"/>
        <v>11</v>
      </c>
      <c r="CF6" s="18">
        <f t="shared" si="4"/>
        <v>0.1804</v>
      </c>
      <c r="CG6" s="18">
        <f t="shared" si="5"/>
        <v>2</v>
      </c>
      <c r="CI6">
        <v>1</v>
      </c>
      <c r="CJ6">
        <v>9.1000000000000004E-3</v>
      </c>
      <c r="CK6">
        <v>1</v>
      </c>
      <c r="CL6">
        <v>4.2299999999999997E-2</v>
      </c>
      <c r="CM6">
        <v>0</v>
      </c>
      <c r="CN6">
        <v>0</v>
      </c>
      <c r="CO6">
        <v>0</v>
      </c>
      <c r="CP6">
        <v>0</v>
      </c>
      <c r="CQ6" s="18">
        <f>SUM(CI6,CE6,BK6,CK6,CM6,CO6)</f>
        <v>196</v>
      </c>
      <c r="CR6" s="18">
        <f t="shared" si="7"/>
        <v>1.5988</v>
      </c>
      <c r="CS6" s="18">
        <f t="shared" si="8"/>
        <v>17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</v>
      </c>
      <c r="DB6">
        <v>5.0000000000000001E-3</v>
      </c>
      <c r="DC6">
        <v>87</v>
      </c>
      <c r="DD6">
        <v>0.2437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45</v>
      </c>
      <c r="DL6">
        <v>4.87E-2</v>
      </c>
      <c r="DM6">
        <v>84</v>
      </c>
      <c r="DN6">
        <v>2.9399999999999999E-2</v>
      </c>
      <c r="DO6">
        <v>0</v>
      </c>
      <c r="DP6">
        <v>0</v>
      </c>
      <c r="DQ6" s="18">
        <f t="shared" si="9"/>
        <v>218</v>
      </c>
      <c r="DR6" s="18">
        <f t="shared" si="10"/>
        <v>0.32679999999999998</v>
      </c>
      <c r="DS6" s="18">
        <f t="shared" si="11"/>
        <v>4</v>
      </c>
      <c r="DU6">
        <v>0</v>
      </c>
      <c r="DV6">
        <v>0</v>
      </c>
      <c r="DW6">
        <v>1</v>
      </c>
      <c r="DX6">
        <v>0.1467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0.16850000000000001</v>
      </c>
      <c r="EU6">
        <v>1</v>
      </c>
      <c r="EV6">
        <v>7.7100000000000002E-2</v>
      </c>
      <c r="EW6" s="18">
        <f t="shared" si="12"/>
        <v>3</v>
      </c>
      <c r="EX6" s="18">
        <f t="shared" si="13"/>
        <v>0.39229999999999998</v>
      </c>
      <c r="EY6" s="18">
        <f t="shared" si="14"/>
        <v>3</v>
      </c>
      <c r="EZ6" s="18">
        <f t="shared" si="15"/>
        <v>417</v>
      </c>
      <c r="FA6" s="18">
        <f t="shared" si="16"/>
        <v>2.3178999999999998</v>
      </c>
      <c r="FB6" s="18">
        <f t="shared" si="17"/>
        <v>24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 s="18">
        <f t="shared" si="18"/>
        <v>0</v>
      </c>
      <c r="FQ6" s="18">
        <f t="shared" si="19"/>
        <v>0</v>
      </c>
      <c r="FR6" s="18">
        <f t="shared" si="20"/>
        <v>0</v>
      </c>
      <c r="FT6">
        <v>18</v>
      </c>
      <c r="FU6">
        <v>0.15709999999999999</v>
      </c>
      <c r="FV6">
        <v>10</v>
      </c>
      <c r="FW6">
        <v>1.1773</v>
      </c>
      <c r="FX6">
        <v>0</v>
      </c>
      <c r="FY6">
        <v>0</v>
      </c>
      <c r="FZ6" s="18">
        <f t="shared" si="21"/>
        <v>28</v>
      </c>
      <c r="GA6" s="18">
        <f t="shared" si="22"/>
        <v>1.3344</v>
      </c>
      <c r="GB6" s="18">
        <f t="shared" si="23"/>
        <v>2</v>
      </c>
      <c r="GD6">
        <v>1</v>
      </c>
      <c r="GE6">
        <v>9.1999999999999998E-2</v>
      </c>
      <c r="GF6">
        <v>0</v>
      </c>
      <c r="GG6">
        <v>0</v>
      </c>
      <c r="GH6" s="18">
        <f t="shared" si="24"/>
        <v>1</v>
      </c>
      <c r="GI6" s="18">
        <f t="shared" si="25"/>
        <v>9.1999999999999998E-2</v>
      </c>
      <c r="GJ6" s="18">
        <f t="shared" si="26"/>
        <v>1</v>
      </c>
      <c r="GL6" s="45">
        <v>0</v>
      </c>
      <c r="GM6" s="45">
        <v>0</v>
      </c>
      <c r="GN6">
        <v>0</v>
      </c>
      <c r="GO6">
        <v>0</v>
      </c>
      <c r="GP6">
        <v>0</v>
      </c>
      <c r="GQ6">
        <v>0</v>
      </c>
      <c r="GR6" s="18">
        <f t="shared" si="27"/>
        <v>0</v>
      </c>
      <c r="GS6" s="18">
        <f t="shared" si="28"/>
        <v>0</v>
      </c>
      <c r="GT6" s="18">
        <f t="shared" si="29"/>
        <v>0</v>
      </c>
      <c r="GU6" s="18">
        <f t="shared" si="30"/>
        <v>29</v>
      </c>
      <c r="GV6" s="18">
        <f t="shared" si="31"/>
        <v>1.4264000000000001</v>
      </c>
      <c r="GW6" s="18">
        <f t="shared" si="32"/>
        <v>3</v>
      </c>
      <c r="GY6">
        <v>2</v>
      </c>
      <c r="GZ6">
        <v>7.7999999999999996E-3</v>
      </c>
      <c r="HA6">
        <v>18</v>
      </c>
      <c r="HB6">
        <v>0.1197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800</v>
      </c>
      <c r="HJ6">
        <v>1.9289000000000001</v>
      </c>
      <c r="HK6">
        <v>0</v>
      </c>
      <c r="HL6">
        <v>0</v>
      </c>
      <c r="HM6" s="18">
        <f t="shared" si="33"/>
        <v>820</v>
      </c>
      <c r="HN6" s="18">
        <f t="shared" si="34"/>
        <v>2.0564</v>
      </c>
      <c r="HO6" s="18">
        <f t="shared" si="35"/>
        <v>3</v>
      </c>
      <c r="HQ6">
        <v>2</v>
      </c>
      <c r="HR6">
        <v>7.1000000000000004E-3</v>
      </c>
      <c r="HS6">
        <v>0</v>
      </c>
      <c r="HT6">
        <v>0</v>
      </c>
      <c r="HU6" s="18">
        <f t="shared" si="36"/>
        <v>2</v>
      </c>
      <c r="HV6" s="18">
        <f t="shared" si="37"/>
        <v>7.1000000000000004E-3</v>
      </c>
      <c r="HW6" s="18">
        <f t="shared" si="38"/>
        <v>1</v>
      </c>
      <c r="HY6">
        <v>1</v>
      </c>
      <c r="HZ6">
        <v>0.3982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2</v>
      </c>
      <c r="IZ6">
        <v>3.2399999999999998E-2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</v>
      </c>
      <c r="JL6">
        <v>4.1200000000000001E-2</v>
      </c>
      <c r="JM6">
        <v>0</v>
      </c>
      <c r="JN6">
        <v>0</v>
      </c>
      <c r="JO6">
        <v>0</v>
      </c>
      <c r="JP6">
        <v>0</v>
      </c>
      <c r="JQ6" s="18">
        <f t="shared" si="39"/>
        <v>4</v>
      </c>
      <c r="JR6" s="18">
        <f t="shared" si="40"/>
        <v>0.4718</v>
      </c>
      <c r="JS6" s="18">
        <f t="shared" si="41"/>
        <v>3</v>
      </c>
      <c r="JU6">
        <v>11</v>
      </c>
      <c r="JV6">
        <v>1.7999999999999999E-2</v>
      </c>
      <c r="JW6">
        <v>2</v>
      </c>
      <c r="JX6">
        <v>1.5699999999999999E-2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9</v>
      </c>
      <c r="KF6">
        <v>0.11509999999999999</v>
      </c>
      <c r="KG6">
        <v>0</v>
      </c>
      <c r="KH6">
        <v>0</v>
      </c>
      <c r="KI6" s="18">
        <f t="shared" si="42"/>
        <v>22</v>
      </c>
      <c r="KJ6" s="18">
        <f t="shared" si="43"/>
        <v>0.14879999999999999</v>
      </c>
      <c r="KK6" s="18">
        <f t="shared" si="44"/>
        <v>3</v>
      </c>
      <c r="KM6">
        <v>3</v>
      </c>
      <c r="KN6">
        <v>3.2000000000000002E-3</v>
      </c>
      <c r="KO6">
        <v>0</v>
      </c>
      <c r="KP6">
        <v>0</v>
      </c>
      <c r="KQ6">
        <v>4</v>
      </c>
      <c r="KR6">
        <v>4.4999999999999997E-3</v>
      </c>
      <c r="KS6">
        <v>5</v>
      </c>
      <c r="KT6">
        <v>3.7000000000000002E-3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 s="18">
        <f t="shared" si="45"/>
        <v>860</v>
      </c>
      <c r="LB6" s="18">
        <f t="shared" si="46"/>
        <v>2.6955</v>
      </c>
      <c r="LC6" s="18">
        <f t="shared" si="47"/>
        <v>13</v>
      </c>
      <c r="LE6">
        <v>2</v>
      </c>
      <c r="LF6">
        <v>4.0899999999999999E-2</v>
      </c>
      <c r="LG6">
        <v>0</v>
      </c>
      <c r="LH6">
        <v>0</v>
      </c>
      <c r="LI6">
        <v>0</v>
      </c>
      <c r="LJ6">
        <v>0</v>
      </c>
      <c r="LK6" s="18">
        <f t="shared" si="48"/>
        <v>2</v>
      </c>
      <c r="LL6" s="18">
        <f t="shared" si="49"/>
        <v>4.0899999999999999E-2</v>
      </c>
      <c r="LM6" s="18">
        <f t="shared" si="50"/>
        <v>1</v>
      </c>
      <c r="LN6" s="18">
        <f t="shared" si="51"/>
        <v>862</v>
      </c>
      <c r="LO6" s="18">
        <f t="shared" si="52"/>
        <v>2.7364000000000002</v>
      </c>
      <c r="LP6" s="18">
        <f t="shared" si="53"/>
        <v>14</v>
      </c>
      <c r="LR6">
        <v>0</v>
      </c>
      <c r="LS6">
        <v>0</v>
      </c>
      <c r="LT6">
        <v>0</v>
      </c>
      <c r="LU6">
        <v>0</v>
      </c>
      <c r="LV6" s="18">
        <f t="shared" si="54"/>
        <v>0</v>
      </c>
      <c r="LW6" s="18">
        <f t="shared" si="55"/>
        <v>0</v>
      </c>
      <c r="LX6" s="18">
        <f t="shared" si="56"/>
        <v>0</v>
      </c>
      <c r="LZ6">
        <v>0</v>
      </c>
      <c r="MA6">
        <v>0</v>
      </c>
      <c r="MB6">
        <v>0</v>
      </c>
      <c r="MC6">
        <v>0</v>
      </c>
      <c r="MD6" s="18">
        <f t="shared" si="57"/>
        <v>0</v>
      </c>
      <c r="ME6" s="18">
        <f t="shared" si="58"/>
        <v>0</v>
      </c>
      <c r="MF6" s="18">
        <f t="shared" si="59"/>
        <v>0</v>
      </c>
      <c r="MH6">
        <v>0</v>
      </c>
      <c r="MI6">
        <v>0</v>
      </c>
      <c r="MJ6" s="18">
        <f t="shared" si="60"/>
        <v>0</v>
      </c>
      <c r="MK6" s="18">
        <f t="shared" si="61"/>
        <v>0</v>
      </c>
      <c r="ML6" s="18">
        <f t="shared" si="62"/>
        <v>0</v>
      </c>
      <c r="MN6">
        <v>0</v>
      </c>
      <c r="MO6">
        <v>0</v>
      </c>
      <c r="MP6">
        <v>0</v>
      </c>
      <c r="MQ6">
        <v>0</v>
      </c>
      <c r="MR6">
        <v>3</v>
      </c>
      <c r="MS6">
        <v>5.1999999999999998E-3</v>
      </c>
      <c r="MT6">
        <v>0</v>
      </c>
      <c r="MU6">
        <v>0</v>
      </c>
      <c r="MV6">
        <v>16</v>
      </c>
      <c r="MW6">
        <v>0.38090000000000002</v>
      </c>
      <c r="MX6">
        <v>0</v>
      </c>
      <c r="MY6">
        <v>0</v>
      </c>
      <c r="MZ6">
        <v>2</v>
      </c>
      <c r="NA6">
        <v>2.1399999999999999E-2</v>
      </c>
      <c r="NB6">
        <v>0</v>
      </c>
      <c r="NC6">
        <v>0</v>
      </c>
      <c r="ND6">
        <v>10</v>
      </c>
      <c r="NE6">
        <v>6.2600000000000003E-2</v>
      </c>
      <c r="NF6">
        <v>33</v>
      </c>
      <c r="NG6">
        <v>0.93459999999999999</v>
      </c>
      <c r="NH6">
        <v>0</v>
      </c>
      <c r="NI6">
        <v>0</v>
      </c>
      <c r="NJ6">
        <v>6</v>
      </c>
      <c r="NK6">
        <v>3.4799999999999998E-2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9</v>
      </c>
      <c r="NW6">
        <v>1.4200000000000001E-2</v>
      </c>
      <c r="NX6">
        <v>3</v>
      </c>
      <c r="NY6">
        <v>2.3E-3</v>
      </c>
      <c r="NZ6">
        <v>7</v>
      </c>
      <c r="OA6">
        <v>4.1599999999999998E-2</v>
      </c>
      <c r="OB6">
        <v>16</v>
      </c>
      <c r="OC6">
        <v>3.1300000000000001E-2</v>
      </c>
      <c r="OD6">
        <v>31</v>
      </c>
      <c r="OE6">
        <v>4.1300000000000003E-2</v>
      </c>
      <c r="OF6">
        <v>0</v>
      </c>
      <c r="OG6">
        <v>0</v>
      </c>
      <c r="OH6" s="18">
        <f t="shared" si="63"/>
        <v>136</v>
      </c>
      <c r="OI6" s="18">
        <f t="shared" si="64"/>
        <v>1.5702</v>
      </c>
      <c r="OJ6" s="18">
        <f t="shared" si="65"/>
        <v>11</v>
      </c>
      <c r="OK6">
        <v>0</v>
      </c>
      <c r="OL6">
        <v>0</v>
      </c>
      <c r="OM6" s="18">
        <f t="shared" si="66"/>
        <v>1.5702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2</v>
      </c>
      <c r="OV6">
        <v>2.6200000000000001E-2</v>
      </c>
      <c r="OW6" s="18">
        <f t="shared" si="67"/>
        <v>2</v>
      </c>
      <c r="OX6" s="18">
        <f t="shared" si="68"/>
        <v>2.6200000000000001E-2</v>
      </c>
      <c r="OY6" s="18">
        <f t="shared" si="69"/>
        <v>1</v>
      </c>
      <c r="OZ6">
        <v>14</v>
      </c>
      <c r="PA6">
        <v>3.2300000000000002E-2</v>
      </c>
      <c r="PC6">
        <v>5</v>
      </c>
      <c r="PD6">
        <v>0.61409999999999998</v>
      </c>
      <c r="PF6">
        <v>0</v>
      </c>
      <c r="PG6">
        <v>0</v>
      </c>
      <c r="PH6">
        <v>0</v>
      </c>
      <c r="PI6">
        <v>0</v>
      </c>
      <c r="PJ6" s="18">
        <f t="shared" si="70"/>
        <v>0</v>
      </c>
      <c r="PK6" s="18">
        <f t="shared" si="71"/>
        <v>0</v>
      </c>
      <c r="PL6" s="18">
        <f t="shared" si="72"/>
        <v>0</v>
      </c>
      <c r="PM6" s="6">
        <v>500</v>
      </c>
      <c r="PN6" s="6">
        <v>0.30840000000000001</v>
      </c>
      <c r="PO6">
        <v>3.9447999999999999</v>
      </c>
      <c r="PP6">
        <v>11.7089</v>
      </c>
      <c r="PQ6" s="18">
        <f t="shared" si="73"/>
        <v>24.685600000000001</v>
      </c>
      <c r="PS6" s="6">
        <v>0</v>
      </c>
      <c r="PT6" s="6">
        <v>0</v>
      </c>
      <c r="PU6">
        <v>0</v>
      </c>
      <c r="PV6">
        <v>0.61799999999999999</v>
      </c>
      <c r="PW6">
        <v>0</v>
      </c>
      <c r="PX6" s="18">
        <f t="shared" si="74"/>
        <v>0.61799999999999999</v>
      </c>
      <c r="PY6" s="18">
        <f t="shared" si="75"/>
        <v>1</v>
      </c>
      <c r="QA6">
        <v>0</v>
      </c>
      <c r="QB6">
        <v>0</v>
      </c>
      <c r="QC6" s="18">
        <f t="shared" si="76"/>
        <v>0.61799999999999999</v>
      </c>
      <c r="QD6" s="18">
        <f t="shared" si="77"/>
        <v>1</v>
      </c>
      <c r="QE6">
        <v>3.2151999999999998</v>
      </c>
      <c r="QF6">
        <v>0</v>
      </c>
      <c r="QG6">
        <v>144.27179999999998</v>
      </c>
      <c r="QH6">
        <f t="shared" si="78"/>
        <v>172.79059999999998</v>
      </c>
    </row>
    <row r="7" spans="1:450">
      <c r="A7" s="12" t="s">
        <v>1224</v>
      </c>
      <c r="B7" t="s">
        <v>2067</v>
      </c>
      <c r="C7">
        <v>5</v>
      </c>
      <c r="E7">
        <v>0</v>
      </c>
      <c r="F7">
        <v>0</v>
      </c>
      <c r="G7">
        <v>60</v>
      </c>
      <c r="H7">
        <v>8.0699999999999994E-2</v>
      </c>
      <c r="I7">
        <v>0</v>
      </c>
      <c r="J7">
        <v>0</v>
      </c>
      <c r="K7">
        <v>2</v>
      </c>
      <c r="L7">
        <v>113.547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19</v>
      </c>
      <c r="AF7">
        <v>3.95E-2</v>
      </c>
      <c r="AG7">
        <v>2</v>
      </c>
      <c r="AH7">
        <v>0</v>
      </c>
      <c r="AI7">
        <v>0</v>
      </c>
      <c r="AJ7">
        <v>0</v>
      </c>
      <c r="AK7">
        <v>5</v>
      </c>
      <c r="AL7">
        <v>3.1199999999999999E-2</v>
      </c>
      <c r="AM7">
        <v>5</v>
      </c>
      <c r="AN7">
        <v>6.0000000000000001E-3</v>
      </c>
      <c r="AO7">
        <v>7</v>
      </c>
      <c r="AP7">
        <v>6.7599999999999993E-2</v>
      </c>
      <c r="AQ7">
        <v>0</v>
      </c>
      <c r="AR7">
        <v>0</v>
      </c>
      <c r="AS7">
        <v>0</v>
      </c>
      <c r="AT7">
        <v>0</v>
      </c>
      <c r="AU7">
        <v>1</v>
      </c>
      <c r="AV7">
        <v>1.1000000000000001E-3</v>
      </c>
      <c r="AW7">
        <v>4</v>
      </c>
      <c r="AX7">
        <v>2.41E-2</v>
      </c>
      <c r="AY7">
        <v>0</v>
      </c>
      <c r="AZ7">
        <v>0</v>
      </c>
      <c r="BA7">
        <v>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 s="18">
        <f t="shared" si="0"/>
        <v>107</v>
      </c>
      <c r="BL7" s="18">
        <f t="shared" si="1"/>
        <v>113.79719999999999</v>
      </c>
      <c r="BM7" s="18">
        <f t="shared" si="2"/>
        <v>10</v>
      </c>
      <c r="BO7">
        <v>0</v>
      </c>
      <c r="BP7">
        <v>0</v>
      </c>
      <c r="BQ7">
        <v>0</v>
      </c>
      <c r="BR7">
        <v>0</v>
      </c>
      <c r="BS7">
        <v>1</v>
      </c>
      <c r="BT7">
        <v>4.1000000000000003E-3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5</v>
      </c>
      <c r="CB7">
        <v>2.98E-2</v>
      </c>
      <c r="CC7">
        <v>0</v>
      </c>
      <c r="CD7">
        <v>0</v>
      </c>
      <c r="CE7" s="18">
        <f t="shared" si="3"/>
        <v>6</v>
      </c>
      <c r="CF7" s="18">
        <f t="shared" si="4"/>
        <v>3.39E-2</v>
      </c>
      <c r="CG7" s="18">
        <f t="shared" si="5"/>
        <v>2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 s="18">
        <f t="shared" si="6"/>
        <v>114</v>
      </c>
      <c r="CR7" s="18">
        <f t="shared" si="7"/>
        <v>113.83109999999999</v>
      </c>
      <c r="CS7" s="18">
        <f t="shared" si="8"/>
        <v>13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76</v>
      </c>
      <c r="DD7">
        <v>0.1051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0.01</v>
      </c>
      <c r="DM7">
        <v>147</v>
      </c>
      <c r="DN7">
        <v>6.6199999999999995E-2</v>
      </c>
      <c r="DO7">
        <v>0</v>
      </c>
      <c r="DP7">
        <v>0</v>
      </c>
      <c r="DQ7" s="18">
        <f t="shared" si="9"/>
        <v>230</v>
      </c>
      <c r="DR7" s="18">
        <f t="shared" si="10"/>
        <v>0.18129999999999999</v>
      </c>
      <c r="DS7" s="18">
        <f t="shared" si="11"/>
        <v>3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8.2699999999999996E-2</v>
      </c>
      <c r="EU7">
        <v>0</v>
      </c>
      <c r="EV7">
        <v>0</v>
      </c>
      <c r="EW7" s="18">
        <f t="shared" si="12"/>
        <v>1</v>
      </c>
      <c r="EX7" s="18">
        <f t="shared" si="13"/>
        <v>8.2699999999999996E-2</v>
      </c>
      <c r="EY7" s="18">
        <f t="shared" si="14"/>
        <v>1</v>
      </c>
      <c r="EZ7" s="18">
        <f t="shared" si="15"/>
        <v>345</v>
      </c>
      <c r="FA7" s="18">
        <f t="shared" si="16"/>
        <v>114.09509999999999</v>
      </c>
      <c r="FB7" s="18">
        <f t="shared" si="17"/>
        <v>17</v>
      </c>
      <c r="FD7">
        <v>0</v>
      </c>
      <c r="FE7">
        <v>0</v>
      </c>
      <c r="FF7">
        <v>0</v>
      </c>
      <c r="FG7">
        <v>0</v>
      </c>
      <c r="FH7">
        <v>2</v>
      </c>
      <c r="FI7">
        <v>6.8599999999999994E-2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 s="18">
        <f t="shared" si="18"/>
        <v>2</v>
      </c>
      <c r="FQ7" s="18">
        <f t="shared" si="19"/>
        <v>6.8599999999999994E-2</v>
      </c>
      <c r="FR7" s="18">
        <f t="shared" si="20"/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 s="18">
        <f t="shared" si="21"/>
        <v>0</v>
      </c>
      <c r="GA7" s="18">
        <f t="shared" si="22"/>
        <v>0</v>
      </c>
      <c r="GB7" s="18">
        <f t="shared" si="23"/>
        <v>0</v>
      </c>
      <c r="GD7">
        <v>0</v>
      </c>
      <c r="GE7">
        <v>0</v>
      </c>
      <c r="GF7">
        <v>0</v>
      </c>
      <c r="GG7">
        <v>0</v>
      </c>
      <c r="GH7" s="18">
        <f t="shared" si="24"/>
        <v>0</v>
      </c>
      <c r="GI7" s="18">
        <f t="shared" si="25"/>
        <v>0</v>
      </c>
      <c r="GJ7" s="18">
        <f t="shared" si="26"/>
        <v>0</v>
      </c>
      <c r="GL7" s="45">
        <v>0</v>
      </c>
      <c r="GM7" s="45">
        <v>0</v>
      </c>
      <c r="GN7">
        <v>0</v>
      </c>
      <c r="GO7">
        <v>0</v>
      </c>
      <c r="GP7">
        <v>0</v>
      </c>
      <c r="GQ7">
        <v>0</v>
      </c>
      <c r="GR7" s="18">
        <f t="shared" si="27"/>
        <v>0</v>
      </c>
      <c r="GS7" s="18">
        <f t="shared" si="28"/>
        <v>0</v>
      </c>
      <c r="GT7" s="18">
        <f t="shared" si="29"/>
        <v>0</v>
      </c>
      <c r="GU7" s="18">
        <f t="shared" si="30"/>
        <v>2</v>
      </c>
      <c r="GV7" s="18">
        <f t="shared" si="31"/>
        <v>6.8599999999999994E-2</v>
      </c>
      <c r="GW7" s="18">
        <f t="shared" si="32"/>
        <v>1</v>
      </c>
      <c r="GY7">
        <v>115</v>
      </c>
      <c r="GZ7">
        <v>0.20619999999999999</v>
      </c>
      <c r="HA7">
        <v>7</v>
      </c>
      <c r="HB7">
        <v>3.0499999999999999E-2</v>
      </c>
      <c r="HC7">
        <v>0</v>
      </c>
      <c r="HD7">
        <v>0</v>
      </c>
      <c r="HE7">
        <v>111</v>
      </c>
      <c r="HF7">
        <v>0.2782</v>
      </c>
      <c r="HG7">
        <v>0</v>
      </c>
      <c r="HH7">
        <v>0</v>
      </c>
      <c r="HI7">
        <v>2350</v>
      </c>
      <c r="HJ7">
        <v>4.3402000000000003</v>
      </c>
      <c r="HK7">
        <v>0</v>
      </c>
      <c r="HL7">
        <v>0</v>
      </c>
      <c r="HM7" s="18">
        <f t="shared" si="33"/>
        <v>2583</v>
      </c>
      <c r="HN7" s="18">
        <f t="shared" si="34"/>
        <v>4.8551000000000002</v>
      </c>
      <c r="HO7" s="18">
        <f t="shared" si="35"/>
        <v>4</v>
      </c>
      <c r="HQ7">
        <v>0</v>
      </c>
      <c r="HR7">
        <v>0</v>
      </c>
      <c r="HS7">
        <v>0</v>
      </c>
      <c r="HT7">
        <v>0</v>
      </c>
      <c r="HU7" s="18">
        <f t="shared" si="36"/>
        <v>0</v>
      </c>
      <c r="HV7" s="18">
        <f t="shared" si="37"/>
        <v>0</v>
      </c>
      <c r="HW7" s="18">
        <f t="shared" si="38"/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2</v>
      </c>
      <c r="JJ7">
        <v>0.4178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 s="18">
        <f t="shared" si="39"/>
        <v>2</v>
      </c>
      <c r="JR7" s="18">
        <f t="shared" si="40"/>
        <v>0.4178</v>
      </c>
      <c r="JS7" s="18">
        <f t="shared" si="41"/>
        <v>1</v>
      </c>
      <c r="JU7">
        <v>19</v>
      </c>
      <c r="JV7">
        <v>2.93E-2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5</v>
      </c>
      <c r="KF7">
        <v>2.7699999999999999E-2</v>
      </c>
      <c r="KG7">
        <v>0</v>
      </c>
      <c r="KH7">
        <v>0</v>
      </c>
      <c r="KI7" s="18">
        <f t="shared" si="42"/>
        <v>24</v>
      </c>
      <c r="KJ7" s="18">
        <f t="shared" si="43"/>
        <v>5.6999999999999995E-2</v>
      </c>
      <c r="KK7" s="18">
        <f t="shared" si="44"/>
        <v>2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6</v>
      </c>
      <c r="KT7">
        <v>3.5999999999999999E-3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 s="18">
        <f t="shared" si="45"/>
        <v>2615</v>
      </c>
      <c r="LB7" s="18">
        <f t="shared" si="46"/>
        <v>5.3334999999999999</v>
      </c>
      <c r="LC7" s="18">
        <f t="shared" si="47"/>
        <v>8</v>
      </c>
      <c r="LE7">
        <v>3</v>
      </c>
      <c r="LF7">
        <v>9.1999999999999998E-3</v>
      </c>
      <c r="LG7">
        <v>0</v>
      </c>
      <c r="LH7">
        <v>0</v>
      </c>
      <c r="LI7">
        <v>0</v>
      </c>
      <c r="LJ7">
        <v>0</v>
      </c>
      <c r="LK7" s="18">
        <f t="shared" si="48"/>
        <v>3</v>
      </c>
      <c r="LL7" s="18">
        <f t="shared" si="49"/>
        <v>9.1999999999999998E-3</v>
      </c>
      <c r="LM7" s="18">
        <f t="shared" si="50"/>
        <v>1</v>
      </c>
      <c r="LN7" s="18">
        <f t="shared" si="51"/>
        <v>2618</v>
      </c>
      <c r="LO7" s="18">
        <f t="shared" si="52"/>
        <v>5.3426999999999998</v>
      </c>
      <c r="LP7" s="18">
        <f t="shared" si="53"/>
        <v>9</v>
      </c>
      <c r="LR7">
        <v>0</v>
      </c>
      <c r="LS7">
        <v>0</v>
      </c>
      <c r="LT7">
        <v>0</v>
      </c>
      <c r="LU7">
        <v>0</v>
      </c>
      <c r="LV7" s="18">
        <f t="shared" si="54"/>
        <v>0</v>
      </c>
      <c r="LW7" s="18">
        <f t="shared" si="55"/>
        <v>0</v>
      </c>
      <c r="LX7" s="18">
        <f t="shared" si="56"/>
        <v>0</v>
      </c>
      <c r="LZ7">
        <v>0</v>
      </c>
      <c r="MA7">
        <v>0</v>
      </c>
      <c r="MB7">
        <v>0</v>
      </c>
      <c r="MC7">
        <v>0</v>
      </c>
      <c r="MD7" s="18">
        <f t="shared" si="57"/>
        <v>0</v>
      </c>
      <c r="ME7" s="18">
        <f t="shared" si="58"/>
        <v>0</v>
      </c>
      <c r="MF7" s="18">
        <f t="shared" si="59"/>
        <v>0</v>
      </c>
      <c r="MH7">
        <v>0</v>
      </c>
      <c r="MI7">
        <v>0</v>
      </c>
      <c r="MJ7" s="18">
        <f t="shared" si="60"/>
        <v>0</v>
      </c>
      <c r="MK7" s="18">
        <f t="shared" si="61"/>
        <v>0</v>
      </c>
      <c r="ML7" s="18">
        <f t="shared" si="62"/>
        <v>0</v>
      </c>
      <c r="MN7">
        <v>0</v>
      </c>
      <c r="MO7">
        <v>0</v>
      </c>
      <c r="MP7">
        <v>0</v>
      </c>
      <c r="MQ7">
        <v>0</v>
      </c>
      <c r="MR7">
        <v>50</v>
      </c>
      <c r="MS7">
        <v>0.12939999999999999</v>
      </c>
      <c r="MT7">
        <v>0</v>
      </c>
      <c r="MU7">
        <v>0</v>
      </c>
      <c r="MV7">
        <v>8</v>
      </c>
      <c r="MW7">
        <v>6.4999999999999997E-3</v>
      </c>
      <c r="MX7">
        <v>0</v>
      </c>
      <c r="MY7">
        <v>0</v>
      </c>
      <c r="MZ7">
        <v>10</v>
      </c>
      <c r="NA7">
        <v>8.14E-2</v>
      </c>
      <c r="NB7">
        <v>0</v>
      </c>
      <c r="NC7">
        <v>0</v>
      </c>
      <c r="ND7">
        <v>8</v>
      </c>
      <c r="NE7">
        <v>2.01E-2</v>
      </c>
      <c r="NF7">
        <v>25</v>
      </c>
      <c r="NG7">
        <v>0.94969999999999999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8</v>
      </c>
      <c r="NW7">
        <v>1.38E-2</v>
      </c>
      <c r="NX7">
        <v>4</v>
      </c>
      <c r="NY7">
        <v>3.3999999999999998E-3</v>
      </c>
      <c r="NZ7">
        <v>11</v>
      </c>
      <c r="OA7">
        <v>3.5900000000000001E-2</v>
      </c>
      <c r="OB7">
        <v>23</v>
      </c>
      <c r="OC7">
        <v>5.3699999999999998E-2</v>
      </c>
      <c r="OD7">
        <v>10</v>
      </c>
      <c r="OE7">
        <v>1.29E-2</v>
      </c>
      <c r="OF7">
        <v>0</v>
      </c>
      <c r="OG7">
        <v>0</v>
      </c>
      <c r="OH7" s="18">
        <f t="shared" si="63"/>
        <v>157</v>
      </c>
      <c r="OI7" s="18">
        <f t="shared" si="64"/>
        <v>1.3067999999999997</v>
      </c>
      <c r="OJ7" s="18">
        <f t="shared" si="65"/>
        <v>10</v>
      </c>
      <c r="OK7">
        <v>0</v>
      </c>
      <c r="OL7">
        <v>0</v>
      </c>
      <c r="OM7" s="18">
        <f t="shared" si="66"/>
        <v>1.3067999999999997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6</v>
      </c>
      <c r="OV7">
        <v>3.2300000000000002E-2</v>
      </c>
      <c r="OW7" s="18">
        <f t="shared" si="67"/>
        <v>6</v>
      </c>
      <c r="OX7" s="18">
        <f t="shared" si="68"/>
        <v>3.2300000000000002E-2</v>
      </c>
      <c r="OY7" s="18">
        <f t="shared" si="69"/>
        <v>1</v>
      </c>
      <c r="OZ7">
        <v>27</v>
      </c>
      <c r="PA7">
        <v>9.1000000000000004E-3</v>
      </c>
      <c r="PC7">
        <v>0</v>
      </c>
      <c r="PD7">
        <v>0</v>
      </c>
      <c r="PF7">
        <v>0</v>
      </c>
      <c r="PG7">
        <v>0</v>
      </c>
      <c r="PH7">
        <v>0</v>
      </c>
      <c r="PI7">
        <v>0</v>
      </c>
      <c r="PJ7" s="18">
        <f t="shared" si="70"/>
        <v>0</v>
      </c>
      <c r="PK7" s="18">
        <f t="shared" si="71"/>
        <v>0</v>
      </c>
      <c r="PL7" s="18">
        <f t="shared" si="72"/>
        <v>0</v>
      </c>
      <c r="PM7" s="6">
        <v>60</v>
      </c>
      <c r="PN7" s="6">
        <v>2.2800000000000001E-2</v>
      </c>
      <c r="PO7">
        <v>0</v>
      </c>
      <c r="PP7">
        <v>2.5567000000000002</v>
      </c>
      <c r="PQ7" s="18">
        <f t="shared" si="73"/>
        <v>123.43409999999999</v>
      </c>
      <c r="PS7" s="6">
        <v>0</v>
      </c>
      <c r="PT7" s="6">
        <v>0</v>
      </c>
      <c r="PU7">
        <v>0</v>
      </c>
      <c r="PV7">
        <v>0</v>
      </c>
      <c r="PW7">
        <v>0</v>
      </c>
      <c r="PX7" s="18">
        <f t="shared" si="74"/>
        <v>0</v>
      </c>
      <c r="PY7" s="18">
        <f t="shared" si="75"/>
        <v>0</v>
      </c>
      <c r="QA7">
        <v>0</v>
      </c>
      <c r="QB7">
        <v>0</v>
      </c>
      <c r="QC7" s="18">
        <f t="shared" si="76"/>
        <v>0</v>
      </c>
      <c r="QD7" s="18">
        <f t="shared" si="77"/>
        <v>0</v>
      </c>
      <c r="QE7">
        <v>1.2484999999999999</v>
      </c>
      <c r="QF7">
        <v>0</v>
      </c>
      <c r="QG7">
        <v>65.591300000000004</v>
      </c>
      <c r="QH7">
        <f t="shared" si="78"/>
        <v>190.27389999999997</v>
      </c>
    </row>
    <row r="8" spans="1:450">
      <c r="A8" s="12" t="s">
        <v>1224</v>
      </c>
      <c r="B8" t="s">
        <v>2068</v>
      </c>
      <c r="C8">
        <v>6</v>
      </c>
      <c r="E8">
        <v>0</v>
      </c>
      <c r="F8">
        <v>0</v>
      </c>
      <c r="G8">
        <v>301</v>
      </c>
      <c r="H8">
        <v>0.16209999999999999</v>
      </c>
      <c r="I8">
        <v>3</v>
      </c>
      <c r="J8">
        <v>8.0000000000000004E-4</v>
      </c>
      <c r="K8">
        <v>2</v>
      </c>
      <c r="L8">
        <v>127.892</v>
      </c>
      <c r="M8">
        <v>0</v>
      </c>
      <c r="N8">
        <v>0</v>
      </c>
      <c r="O8">
        <v>0</v>
      </c>
      <c r="P8">
        <v>0</v>
      </c>
      <c r="Q8">
        <v>19</v>
      </c>
      <c r="R8">
        <v>8.1199999999999994E-2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7</v>
      </c>
      <c r="AF8">
        <v>5.5999999999999999E-3</v>
      </c>
      <c r="AG8">
        <v>5</v>
      </c>
      <c r="AH8">
        <v>3.2000000000000002E-3</v>
      </c>
      <c r="AI8">
        <v>1</v>
      </c>
      <c r="AJ8">
        <v>2.5999999999999999E-3</v>
      </c>
      <c r="AK8">
        <v>15</v>
      </c>
      <c r="AL8">
        <v>5.2999999999999999E-2</v>
      </c>
      <c r="AM8">
        <v>3</v>
      </c>
      <c r="AN8">
        <v>2.3E-3</v>
      </c>
      <c r="AO8">
        <v>16</v>
      </c>
      <c r="AP8">
        <v>2.7699999999999999E-2</v>
      </c>
      <c r="AQ8">
        <v>109</v>
      </c>
      <c r="AR8">
        <v>2.18E-2</v>
      </c>
      <c r="AS8">
        <v>0</v>
      </c>
      <c r="AT8">
        <v>0</v>
      </c>
      <c r="AU8">
        <v>2</v>
      </c>
      <c r="AV8">
        <v>3.3999999999999998E-3</v>
      </c>
      <c r="AW8">
        <v>14</v>
      </c>
      <c r="AX8">
        <v>3.3300000000000003E-2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 s="18">
        <f t="shared" si="0"/>
        <v>498</v>
      </c>
      <c r="BL8" s="18">
        <f t="shared" si="1"/>
        <v>128.28900000000002</v>
      </c>
      <c r="BM8" s="18">
        <f t="shared" si="2"/>
        <v>14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</v>
      </c>
      <c r="CB8">
        <v>4.99E-2</v>
      </c>
      <c r="CC8">
        <v>0</v>
      </c>
      <c r="CD8">
        <v>0</v>
      </c>
      <c r="CE8" s="18">
        <f t="shared" si="3"/>
        <v>4</v>
      </c>
      <c r="CF8" s="18">
        <f t="shared" si="4"/>
        <v>4.99E-2</v>
      </c>
      <c r="CG8" s="18">
        <f t="shared" si="5"/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 s="18">
        <f t="shared" si="6"/>
        <v>502</v>
      </c>
      <c r="CR8" s="18">
        <f t="shared" si="7"/>
        <v>128.33890000000002</v>
      </c>
      <c r="CS8" s="18">
        <f t="shared" si="8"/>
        <v>15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6</v>
      </c>
      <c r="DB8">
        <v>2.7000000000000001E-3</v>
      </c>
      <c r="DC8">
        <v>87</v>
      </c>
      <c r="DD8">
        <v>8.3699999999999997E-2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32</v>
      </c>
      <c r="DL8">
        <v>4.3999999999999997E-2</v>
      </c>
      <c r="DM8">
        <v>77</v>
      </c>
      <c r="DN8">
        <v>3.6299999999999999E-2</v>
      </c>
      <c r="DO8">
        <v>0</v>
      </c>
      <c r="DP8">
        <v>0</v>
      </c>
      <c r="DQ8" s="18">
        <f t="shared" si="9"/>
        <v>202</v>
      </c>
      <c r="DR8" s="18">
        <f t="shared" si="10"/>
        <v>0.16669999999999999</v>
      </c>
      <c r="DS8" s="18">
        <f t="shared" si="11"/>
        <v>4</v>
      </c>
      <c r="DU8">
        <v>0</v>
      </c>
      <c r="DV8">
        <v>0</v>
      </c>
      <c r="DW8">
        <v>1</v>
      </c>
      <c r="DX8">
        <v>4.82E-2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 s="18">
        <f t="shared" si="12"/>
        <v>1</v>
      </c>
      <c r="EX8" s="18">
        <f t="shared" si="13"/>
        <v>4.82E-2</v>
      </c>
      <c r="EY8" s="18">
        <f t="shared" si="14"/>
        <v>1</v>
      </c>
      <c r="EZ8" s="18">
        <f t="shared" si="15"/>
        <v>705</v>
      </c>
      <c r="FA8" s="18">
        <f t="shared" si="16"/>
        <v>128.55380000000002</v>
      </c>
      <c r="FB8" s="18">
        <f t="shared" si="17"/>
        <v>20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 s="18">
        <f t="shared" si="18"/>
        <v>0</v>
      </c>
      <c r="FQ8" s="18">
        <f t="shared" si="19"/>
        <v>0</v>
      </c>
      <c r="FR8" s="18">
        <f t="shared" si="20"/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 s="18">
        <f t="shared" si="21"/>
        <v>0</v>
      </c>
      <c r="GA8" s="18">
        <f t="shared" si="22"/>
        <v>0</v>
      </c>
      <c r="GB8" s="18">
        <f t="shared" si="23"/>
        <v>0</v>
      </c>
      <c r="GD8">
        <v>2</v>
      </c>
      <c r="GE8">
        <v>0.39050000000000001</v>
      </c>
      <c r="GF8">
        <v>0</v>
      </c>
      <c r="GG8">
        <v>0</v>
      </c>
      <c r="GH8" s="18">
        <f t="shared" si="24"/>
        <v>2</v>
      </c>
      <c r="GI8" s="18">
        <f t="shared" si="25"/>
        <v>0.39050000000000001</v>
      </c>
      <c r="GJ8" s="18">
        <f t="shared" si="26"/>
        <v>1</v>
      </c>
      <c r="GL8" s="45">
        <v>0</v>
      </c>
      <c r="GM8" s="45">
        <v>0</v>
      </c>
      <c r="GN8">
        <v>0</v>
      </c>
      <c r="GO8">
        <v>0</v>
      </c>
      <c r="GP8">
        <v>0</v>
      </c>
      <c r="GQ8">
        <v>0</v>
      </c>
      <c r="GR8" s="18">
        <f t="shared" si="27"/>
        <v>0</v>
      </c>
      <c r="GS8" s="18">
        <f t="shared" si="28"/>
        <v>0</v>
      </c>
      <c r="GT8" s="18">
        <f t="shared" si="29"/>
        <v>0</v>
      </c>
      <c r="GU8" s="18">
        <f t="shared" si="30"/>
        <v>2</v>
      </c>
      <c r="GV8" s="18">
        <f t="shared" si="31"/>
        <v>0.39050000000000001</v>
      </c>
      <c r="GW8" s="18">
        <f t="shared" si="32"/>
        <v>1</v>
      </c>
      <c r="GY8">
        <v>32</v>
      </c>
      <c r="GZ8">
        <v>6.0199999999999997E-2</v>
      </c>
      <c r="HA8">
        <v>11</v>
      </c>
      <c r="HB8">
        <v>1.9900000000000001E-2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550</v>
      </c>
      <c r="HJ8">
        <v>0.78700000000000003</v>
      </c>
      <c r="HK8">
        <v>41</v>
      </c>
      <c r="HL8">
        <v>6.9699999999999998E-2</v>
      </c>
      <c r="HM8" s="18">
        <f t="shared" si="33"/>
        <v>634</v>
      </c>
      <c r="HN8" s="18">
        <f t="shared" si="34"/>
        <v>0.93680000000000008</v>
      </c>
      <c r="HO8" s="18">
        <f t="shared" si="35"/>
        <v>4</v>
      </c>
      <c r="HQ8">
        <v>0</v>
      </c>
      <c r="HR8">
        <v>0</v>
      </c>
      <c r="HS8">
        <v>0</v>
      </c>
      <c r="HT8">
        <v>0</v>
      </c>
      <c r="HU8" s="18">
        <f t="shared" si="36"/>
        <v>0</v>
      </c>
      <c r="HV8" s="18">
        <f t="shared" si="37"/>
        <v>0</v>
      </c>
      <c r="HW8" s="18">
        <f t="shared" si="38"/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3</v>
      </c>
      <c r="JL8">
        <v>4.4499999999999998E-2</v>
      </c>
      <c r="JM8">
        <v>0</v>
      </c>
      <c r="JN8">
        <v>0</v>
      </c>
      <c r="JO8">
        <v>0</v>
      </c>
      <c r="JP8">
        <v>0</v>
      </c>
      <c r="JQ8" s="18">
        <f t="shared" si="39"/>
        <v>3</v>
      </c>
      <c r="JR8" s="18">
        <f t="shared" si="40"/>
        <v>4.4499999999999998E-2</v>
      </c>
      <c r="JS8" s="18">
        <f t="shared" si="41"/>
        <v>1</v>
      </c>
      <c r="JU8">
        <v>1</v>
      </c>
      <c r="JV8">
        <v>2.0000000000000001E-4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20</v>
      </c>
      <c r="KF8">
        <v>4.7500000000000001E-2</v>
      </c>
      <c r="KG8">
        <v>0</v>
      </c>
      <c r="KH8">
        <v>0</v>
      </c>
      <c r="KI8" s="18">
        <f t="shared" si="42"/>
        <v>21</v>
      </c>
      <c r="KJ8" s="18">
        <f t="shared" si="43"/>
        <v>4.7699999999999999E-2</v>
      </c>
      <c r="KK8" s="18">
        <f t="shared" si="44"/>
        <v>2</v>
      </c>
      <c r="KM8">
        <v>9</v>
      </c>
      <c r="KN8">
        <v>1.1200000000000002E-2</v>
      </c>
      <c r="KO8">
        <v>0</v>
      </c>
      <c r="KP8">
        <v>0</v>
      </c>
      <c r="KQ8">
        <v>9</v>
      </c>
      <c r="KR8">
        <v>8.2000000000000007E-3</v>
      </c>
      <c r="KS8">
        <v>2</v>
      </c>
      <c r="KT8">
        <v>1.1000000000000001E-3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 s="18">
        <f t="shared" si="45"/>
        <v>678</v>
      </c>
      <c r="LB8" s="18">
        <f t="shared" si="46"/>
        <v>1.0495000000000001</v>
      </c>
      <c r="LC8" s="18">
        <f t="shared" si="47"/>
        <v>10</v>
      </c>
      <c r="LE8">
        <v>0</v>
      </c>
      <c r="LF8">
        <v>0</v>
      </c>
      <c r="LG8">
        <v>4</v>
      </c>
      <c r="LH8">
        <v>4.4000000000000003E-3</v>
      </c>
      <c r="LI8">
        <v>0</v>
      </c>
      <c r="LJ8">
        <v>0</v>
      </c>
      <c r="LK8" s="18">
        <f t="shared" si="48"/>
        <v>4</v>
      </c>
      <c r="LL8" s="18">
        <f t="shared" si="49"/>
        <v>4.4000000000000003E-3</v>
      </c>
      <c r="LM8" s="18">
        <f t="shared" si="50"/>
        <v>1</v>
      </c>
      <c r="LN8" s="18">
        <f t="shared" si="51"/>
        <v>682</v>
      </c>
      <c r="LO8" s="18">
        <f t="shared" si="52"/>
        <v>1.0539000000000001</v>
      </c>
      <c r="LP8" s="18">
        <f t="shared" si="53"/>
        <v>11</v>
      </c>
      <c r="LR8">
        <v>0</v>
      </c>
      <c r="LS8">
        <v>0</v>
      </c>
      <c r="LT8">
        <v>0</v>
      </c>
      <c r="LU8">
        <v>0</v>
      </c>
      <c r="LV8" s="18">
        <f t="shared" si="54"/>
        <v>0</v>
      </c>
      <c r="LW8" s="18">
        <f t="shared" si="55"/>
        <v>0</v>
      </c>
      <c r="LX8" s="18">
        <f t="shared" si="56"/>
        <v>0</v>
      </c>
      <c r="LZ8">
        <v>0</v>
      </c>
      <c r="MA8">
        <v>0</v>
      </c>
      <c r="MB8">
        <v>0</v>
      </c>
      <c r="MC8">
        <v>0</v>
      </c>
      <c r="MD8" s="18">
        <f t="shared" si="57"/>
        <v>0</v>
      </c>
      <c r="ME8" s="18">
        <f t="shared" si="58"/>
        <v>0</v>
      </c>
      <c r="MF8" s="18">
        <f t="shared" si="59"/>
        <v>0</v>
      </c>
      <c r="MH8">
        <v>0</v>
      </c>
      <c r="MI8">
        <v>0</v>
      </c>
      <c r="MJ8" s="18">
        <f t="shared" si="60"/>
        <v>0</v>
      </c>
      <c r="MK8" s="18">
        <f t="shared" si="61"/>
        <v>0</v>
      </c>
      <c r="ML8" s="18">
        <f t="shared" si="62"/>
        <v>0</v>
      </c>
      <c r="MN8">
        <v>4</v>
      </c>
      <c r="MO8">
        <v>5.4999999999999997E-3</v>
      </c>
      <c r="MP8">
        <v>0</v>
      </c>
      <c r="MQ8">
        <v>0</v>
      </c>
      <c r="MR8">
        <v>4</v>
      </c>
      <c r="MS8">
        <v>8.8999999999999999E-3</v>
      </c>
      <c r="MT8">
        <v>0</v>
      </c>
      <c r="MU8">
        <v>0</v>
      </c>
      <c r="MV8">
        <v>3</v>
      </c>
      <c r="MW8">
        <v>5.7000000000000002E-3</v>
      </c>
      <c r="MX8">
        <v>0</v>
      </c>
      <c r="MY8">
        <v>0</v>
      </c>
      <c r="MZ8">
        <v>8</v>
      </c>
      <c r="NA8">
        <v>2.2599999999999999E-2</v>
      </c>
      <c r="NB8">
        <v>0</v>
      </c>
      <c r="NC8">
        <v>0</v>
      </c>
      <c r="ND8">
        <v>7</v>
      </c>
      <c r="NE8">
        <v>1.46E-2</v>
      </c>
      <c r="NF8">
        <v>17</v>
      </c>
      <c r="NG8">
        <v>7.3700000000000002E-2</v>
      </c>
      <c r="NH8">
        <v>0</v>
      </c>
      <c r="NI8">
        <v>0</v>
      </c>
      <c r="NJ8">
        <v>26</v>
      </c>
      <c r="NK8">
        <v>0.16109999999999999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9</v>
      </c>
      <c r="NW8">
        <v>4.8999999999999998E-3</v>
      </c>
      <c r="NX8">
        <v>70</v>
      </c>
      <c r="NY8">
        <v>8.9399999999999993E-2</v>
      </c>
      <c r="NZ8">
        <v>6</v>
      </c>
      <c r="OA8">
        <v>1.21E-2</v>
      </c>
      <c r="OB8">
        <v>52</v>
      </c>
      <c r="OC8">
        <v>7.9399999999999998E-2</v>
      </c>
      <c r="OD8">
        <v>24</v>
      </c>
      <c r="OE8">
        <v>7.0000000000000001E-3</v>
      </c>
      <c r="OF8">
        <v>0</v>
      </c>
      <c r="OG8">
        <v>0</v>
      </c>
      <c r="OH8" s="18">
        <f t="shared" si="63"/>
        <v>230</v>
      </c>
      <c r="OI8" s="18">
        <f t="shared" si="64"/>
        <v>0.4849</v>
      </c>
      <c r="OJ8" s="18">
        <f t="shared" si="65"/>
        <v>12</v>
      </c>
      <c r="OK8">
        <v>0</v>
      </c>
      <c r="OL8">
        <v>0</v>
      </c>
      <c r="OM8" s="18">
        <f t="shared" si="66"/>
        <v>0.4849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 s="18">
        <f t="shared" si="67"/>
        <v>0</v>
      </c>
      <c r="OX8" s="18">
        <f t="shared" si="68"/>
        <v>0</v>
      </c>
      <c r="OY8" s="18">
        <f t="shared" si="69"/>
        <v>0</v>
      </c>
      <c r="OZ8">
        <v>20</v>
      </c>
      <c r="PA8">
        <v>4.7999999999999996E-3</v>
      </c>
      <c r="PC8">
        <v>0</v>
      </c>
      <c r="PD8">
        <v>0</v>
      </c>
      <c r="PF8">
        <v>0</v>
      </c>
      <c r="PG8">
        <v>0</v>
      </c>
      <c r="PH8">
        <v>0</v>
      </c>
      <c r="PI8">
        <v>0</v>
      </c>
      <c r="PJ8" s="18">
        <f t="shared" si="70"/>
        <v>0</v>
      </c>
      <c r="PK8" s="18">
        <f t="shared" si="71"/>
        <v>0</v>
      </c>
      <c r="PL8" s="18">
        <f t="shared" si="72"/>
        <v>0</v>
      </c>
      <c r="PM8" s="6">
        <v>500</v>
      </c>
      <c r="PN8" s="6">
        <v>0.23319999999999999</v>
      </c>
      <c r="PO8">
        <v>0</v>
      </c>
      <c r="PP8">
        <v>0</v>
      </c>
      <c r="PQ8" s="18">
        <f t="shared" si="73"/>
        <v>130.72110000000004</v>
      </c>
      <c r="PS8" s="6">
        <v>0</v>
      </c>
      <c r="PT8" s="6">
        <v>0</v>
      </c>
      <c r="PU8">
        <v>0</v>
      </c>
      <c r="PV8">
        <v>0</v>
      </c>
      <c r="PW8">
        <v>0</v>
      </c>
      <c r="PX8" s="18">
        <f t="shared" si="74"/>
        <v>0</v>
      </c>
      <c r="PY8" s="18">
        <f t="shared" si="75"/>
        <v>0</v>
      </c>
      <c r="QA8">
        <v>0</v>
      </c>
      <c r="QB8">
        <v>0</v>
      </c>
      <c r="QC8" s="18">
        <f t="shared" si="76"/>
        <v>0</v>
      </c>
      <c r="QD8" s="18">
        <f t="shared" si="77"/>
        <v>0</v>
      </c>
      <c r="QE8">
        <v>0.34770000000000001</v>
      </c>
      <c r="QF8">
        <v>0</v>
      </c>
      <c r="QG8">
        <v>46.399799999999999</v>
      </c>
      <c r="QH8">
        <f t="shared" si="78"/>
        <v>177.46860000000004</v>
      </c>
    </row>
    <row r="9" spans="1:450">
      <c r="A9" s="12" t="s">
        <v>1224</v>
      </c>
      <c r="B9" t="s">
        <v>2069</v>
      </c>
      <c r="C9">
        <v>13</v>
      </c>
      <c r="E9">
        <v>0</v>
      </c>
      <c r="F9">
        <v>0</v>
      </c>
      <c r="G9">
        <v>142</v>
      </c>
      <c r="H9">
        <v>0.2576</v>
      </c>
      <c r="I9">
        <v>6</v>
      </c>
      <c r="J9">
        <v>5.5999999999999999E-3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3.7900000000000003E-2</v>
      </c>
      <c r="S9">
        <v>0</v>
      </c>
      <c r="T9">
        <v>0</v>
      </c>
      <c r="U9">
        <v>1</v>
      </c>
      <c r="V9">
        <v>3.8999999999999998E-3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7</v>
      </c>
      <c r="AF9">
        <v>1.14E-2</v>
      </c>
      <c r="AG9">
        <v>0</v>
      </c>
      <c r="AH9">
        <v>0</v>
      </c>
      <c r="AI9">
        <v>0</v>
      </c>
      <c r="AJ9">
        <v>0</v>
      </c>
      <c r="AK9">
        <v>6</v>
      </c>
      <c r="AL9">
        <v>2.1399999999999999E-2</v>
      </c>
      <c r="AM9">
        <v>4</v>
      </c>
      <c r="AN9">
        <v>2.5000000000000001E-3</v>
      </c>
      <c r="AO9">
        <v>2</v>
      </c>
      <c r="AP9">
        <v>3.2000000000000001E-2</v>
      </c>
      <c r="AQ9">
        <v>1</v>
      </c>
      <c r="AR9">
        <v>1.6000000000000001E-3</v>
      </c>
      <c r="AS9">
        <v>4</v>
      </c>
      <c r="AT9">
        <v>6.7000000000000002E-3</v>
      </c>
      <c r="AU9">
        <v>1</v>
      </c>
      <c r="AV9">
        <v>1.18E-2</v>
      </c>
      <c r="AW9">
        <v>54</v>
      </c>
      <c r="AX9">
        <v>0.14199999999999999</v>
      </c>
      <c r="AY9">
        <v>0</v>
      </c>
      <c r="AZ9">
        <v>0</v>
      </c>
      <c r="BA9">
        <v>2</v>
      </c>
      <c r="BB9">
        <v>2.8E-3</v>
      </c>
      <c r="BC9">
        <v>2</v>
      </c>
      <c r="BD9">
        <v>0.60499999999999998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 s="18">
        <f t="shared" si="0"/>
        <v>236</v>
      </c>
      <c r="BL9" s="18">
        <f t="shared" si="1"/>
        <v>1.1422000000000001</v>
      </c>
      <c r="BM9" s="18">
        <f t="shared" si="2"/>
        <v>14</v>
      </c>
      <c r="BO9">
        <v>0</v>
      </c>
      <c r="BP9">
        <v>0</v>
      </c>
      <c r="BQ9">
        <v>4</v>
      </c>
      <c r="BR9">
        <v>3.3E-3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5.45E-2</v>
      </c>
      <c r="CA9">
        <v>3</v>
      </c>
      <c r="CB9">
        <v>1.66E-2</v>
      </c>
      <c r="CC9">
        <v>0</v>
      </c>
      <c r="CD9">
        <v>0</v>
      </c>
      <c r="CE9" s="18">
        <f t="shared" si="3"/>
        <v>8</v>
      </c>
      <c r="CF9" s="18">
        <f t="shared" si="4"/>
        <v>7.4399999999999994E-2</v>
      </c>
      <c r="CG9" s="18">
        <f t="shared" si="5"/>
        <v>3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 s="18">
        <f t="shared" si="6"/>
        <v>244</v>
      </c>
      <c r="CR9" s="18">
        <f t="shared" si="7"/>
        <v>1.2166000000000001</v>
      </c>
      <c r="CS9" s="18">
        <f t="shared" si="8"/>
        <v>17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44</v>
      </c>
      <c r="DD9">
        <v>0.17849999999999999</v>
      </c>
      <c r="DE9">
        <v>1</v>
      </c>
      <c r="DF9">
        <v>1.5E-3</v>
      </c>
      <c r="DG9">
        <v>0</v>
      </c>
      <c r="DH9">
        <v>0</v>
      </c>
      <c r="DI9">
        <v>0</v>
      </c>
      <c r="DJ9">
        <v>0</v>
      </c>
      <c r="DK9">
        <v>27</v>
      </c>
      <c r="DL9">
        <v>0.1125</v>
      </c>
      <c r="DM9">
        <v>33</v>
      </c>
      <c r="DN9">
        <v>3.95E-2</v>
      </c>
      <c r="DO9">
        <v>1</v>
      </c>
      <c r="DP9">
        <v>5.5999999999999999E-3</v>
      </c>
      <c r="DQ9" s="18">
        <f t="shared" si="9"/>
        <v>106</v>
      </c>
      <c r="DR9" s="18">
        <f t="shared" si="10"/>
        <v>0.33760000000000001</v>
      </c>
      <c r="DS9" s="18">
        <f t="shared" si="11"/>
        <v>5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3.6499999999999998E-2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3</v>
      </c>
      <c r="EV9">
        <v>2.7000000000000001E-3</v>
      </c>
      <c r="EW9" s="18">
        <f t="shared" si="12"/>
        <v>4</v>
      </c>
      <c r="EX9" s="18">
        <f t="shared" si="13"/>
        <v>3.9199999999999999E-2</v>
      </c>
      <c r="EY9" s="18">
        <f t="shared" si="14"/>
        <v>2</v>
      </c>
      <c r="EZ9" s="18">
        <f t="shared" si="15"/>
        <v>354</v>
      </c>
      <c r="FA9" s="18">
        <f t="shared" si="16"/>
        <v>1.5934000000000001</v>
      </c>
      <c r="FB9" s="18">
        <f t="shared" si="17"/>
        <v>24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 s="18">
        <f t="shared" si="18"/>
        <v>0</v>
      </c>
      <c r="FQ9" s="18">
        <f t="shared" si="19"/>
        <v>0</v>
      </c>
      <c r="FR9" s="18">
        <f t="shared" si="20"/>
        <v>0</v>
      </c>
      <c r="FT9">
        <v>4</v>
      </c>
      <c r="FU9">
        <v>1.9400000000000001E-2</v>
      </c>
      <c r="FV9">
        <v>0</v>
      </c>
      <c r="FW9">
        <v>0</v>
      </c>
      <c r="FX9">
        <v>0</v>
      </c>
      <c r="FY9">
        <v>0</v>
      </c>
      <c r="FZ9" s="18">
        <f t="shared" si="21"/>
        <v>4</v>
      </c>
      <c r="GA9" s="18">
        <f t="shared" si="22"/>
        <v>1.9400000000000001E-2</v>
      </c>
      <c r="GB9" s="18">
        <f t="shared" si="23"/>
        <v>1</v>
      </c>
      <c r="GD9">
        <v>0</v>
      </c>
      <c r="GE9">
        <v>0</v>
      </c>
      <c r="GF9">
        <v>0</v>
      </c>
      <c r="GG9">
        <v>0</v>
      </c>
      <c r="GH9" s="18">
        <f t="shared" si="24"/>
        <v>0</v>
      </c>
      <c r="GI9" s="18">
        <f t="shared" si="25"/>
        <v>0</v>
      </c>
      <c r="GJ9" s="18">
        <f t="shared" si="26"/>
        <v>0</v>
      </c>
      <c r="GL9" s="45">
        <v>2</v>
      </c>
      <c r="GM9" s="46">
        <v>559.0592627466973</v>
      </c>
      <c r="GN9">
        <v>0</v>
      </c>
      <c r="GO9">
        <v>0</v>
      </c>
      <c r="GP9">
        <v>0</v>
      </c>
      <c r="GQ9">
        <v>0</v>
      </c>
      <c r="GR9" s="18">
        <f t="shared" si="27"/>
        <v>0</v>
      </c>
      <c r="GS9" s="18">
        <f t="shared" si="28"/>
        <v>0</v>
      </c>
      <c r="GT9" s="18">
        <f t="shared" si="29"/>
        <v>0</v>
      </c>
      <c r="GU9" s="18">
        <f t="shared" si="30"/>
        <v>4</v>
      </c>
      <c r="GV9" s="18">
        <f t="shared" si="31"/>
        <v>1.9400000000000001E-2</v>
      </c>
      <c r="GW9" s="18">
        <f t="shared" si="32"/>
        <v>1</v>
      </c>
      <c r="GY9">
        <v>300</v>
      </c>
      <c r="GZ9">
        <v>2.4780000000000002</v>
      </c>
      <c r="HA9">
        <v>10</v>
      </c>
      <c r="HB9">
        <v>3.4500000000000003E-2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650</v>
      </c>
      <c r="HJ9">
        <v>1.3292999999999999</v>
      </c>
      <c r="HK9">
        <v>12</v>
      </c>
      <c r="HL9">
        <v>4.4999999999999998E-2</v>
      </c>
      <c r="HM9" s="18">
        <f t="shared" si="33"/>
        <v>972</v>
      </c>
      <c r="HN9" s="18">
        <f t="shared" si="34"/>
        <v>3.8868</v>
      </c>
      <c r="HO9" s="18">
        <f t="shared" si="35"/>
        <v>4</v>
      </c>
      <c r="HQ9">
        <v>2</v>
      </c>
      <c r="HR9">
        <v>3.6999999999999998E-2</v>
      </c>
      <c r="HS9">
        <v>0</v>
      </c>
      <c r="HT9">
        <v>0</v>
      </c>
      <c r="HU9" s="18">
        <f t="shared" si="36"/>
        <v>2</v>
      </c>
      <c r="HV9" s="18">
        <f t="shared" si="37"/>
        <v>3.6999999999999998E-2</v>
      </c>
      <c r="HW9" s="18">
        <f t="shared" si="38"/>
        <v>1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3</v>
      </c>
      <c r="JL9">
        <v>0.1457</v>
      </c>
      <c r="JM9">
        <v>0</v>
      </c>
      <c r="JN9">
        <v>0</v>
      </c>
      <c r="JO9">
        <v>0</v>
      </c>
      <c r="JP9">
        <v>0</v>
      </c>
      <c r="JQ9" s="18">
        <f t="shared" si="39"/>
        <v>3</v>
      </c>
      <c r="JR9" s="18">
        <f t="shared" si="40"/>
        <v>0.1457</v>
      </c>
      <c r="JS9" s="18">
        <f t="shared" si="41"/>
        <v>1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6</v>
      </c>
      <c r="KB9">
        <v>5.3E-3</v>
      </c>
      <c r="KC9">
        <v>2</v>
      </c>
      <c r="KD9">
        <v>1.1000000000000001E-3</v>
      </c>
      <c r="KE9">
        <v>1</v>
      </c>
      <c r="KF9">
        <v>3.5999999999999999E-3</v>
      </c>
      <c r="KG9">
        <v>28</v>
      </c>
      <c r="KH9">
        <v>4.0099999999999997E-2</v>
      </c>
      <c r="KI9" s="18">
        <f t="shared" si="42"/>
        <v>37</v>
      </c>
      <c r="KJ9" s="18">
        <f t="shared" si="43"/>
        <v>5.0099999999999992E-2</v>
      </c>
      <c r="KK9" s="18">
        <f t="shared" si="44"/>
        <v>4</v>
      </c>
      <c r="KM9">
        <v>49</v>
      </c>
      <c r="KN9">
        <v>9.8000000000000004E-2</v>
      </c>
      <c r="KO9">
        <v>0</v>
      </c>
      <c r="KP9">
        <v>0</v>
      </c>
      <c r="KQ9">
        <v>0</v>
      </c>
      <c r="KR9">
        <v>0</v>
      </c>
      <c r="KS9">
        <v>5</v>
      </c>
      <c r="KT9">
        <v>2.5000000000000001E-3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 s="18">
        <f t="shared" si="45"/>
        <v>1068</v>
      </c>
      <c r="LB9" s="18">
        <f t="shared" si="46"/>
        <v>4.2201000000000004</v>
      </c>
      <c r="LC9" s="18">
        <f t="shared" si="47"/>
        <v>12</v>
      </c>
      <c r="LE9">
        <v>0</v>
      </c>
      <c r="LF9">
        <v>0</v>
      </c>
      <c r="LG9">
        <v>1</v>
      </c>
      <c r="LH9">
        <v>1.9E-3</v>
      </c>
      <c r="LI9">
        <v>0</v>
      </c>
      <c r="LJ9">
        <v>0</v>
      </c>
      <c r="LK9" s="18">
        <f t="shared" si="48"/>
        <v>1</v>
      </c>
      <c r="LL9" s="18">
        <f t="shared" si="49"/>
        <v>1.9E-3</v>
      </c>
      <c r="LM9" s="18">
        <f t="shared" si="50"/>
        <v>1</v>
      </c>
      <c r="LN9" s="18">
        <f t="shared" si="51"/>
        <v>1069</v>
      </c>
      <c r="LO9" s="18">
        <f t="shared" si="52"/>
        <v>4.2220000000000004</v>
      </c>
      <c r="LP9" s="18">
        <f t="shared" si="53"/>
        <v>13</v>
      </c>
      <c r="LR9">
        <v>0</v>
      </c>
      <c r="LS9">
        <v>0</v>
      </c>
      <c r="LT9">
        <v>0</v>
      </c>
      <c r="LU9">
        <v>0</v>
      </c>
      <c r="LV9" s="18">
        <f t="shared" si="54"/>
        <v>0</v>
      </c>
      <c r="LW9" s="18">
        <f t="shared" si="55"/>
        <v>0</v>
      </c>
      <c r="LX9" s="18">
        <f t="shared" si="56"/>
        <v>0</v>
      </c>
      <c r="LZ9" t="s">
        <v>887</v>
      </c>
      <c r="MA9">
        <v>5.05</v>
      </c>
      <c r="MB9">
        <v>0</v>
      </c>
      <c r="MC9">
        <v>0</v>
      </c>
      <c r="MD9" s="18">
        <f t="shared" si="57"/>
        <v>0</v>
      </c>
      <c r="ME9" s="18">
        <f t="shared" si="58"/>
        <v>5.05</v>
      </c>
      <c r="MF9" s="18">
        <f t="shared" si="59"/>
        <v>1</v>
      </c>
      <c r="MH9">
        <v>0</v>
      </c>
      <c r="MI9">
        <v>0</v>
      </c>
      <c r="MJ9" s="18">
        <f t="shared" si="60"/>
        <v>0</v>
      </c>
      <c r="MK9" s="18">
        <f t="shared" si="61"/>
        <v>5.05</v>
      </c>
      <c r="ML9" s="18">
        <f t="shared" si="62"/>
        <v>1</v>
      </c>
      <c r="MN9">
        <v>4</v>
      </c>
      <c r="MO9">
        <v>1.8200000000000001E-2</v>
      </c>
      <c r="MP9">
        <v>0</v>
      </c>
      <c r="MQ9">
        <v>0</v>
      </c>
      <c r="MR9">
        <v>23</v>
      </c>
      <c r="MS9">
        <v>0.1</v>
      </c>
      <c r="MT9">
        <v>0</v>
      </c>
      <c r="MU9">
        <v>0</v>
      </c>
      <c r="MV9">
        <v>8</v>
      </c>
      <c r="MW9">
        <v>0.14879999999999999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1</v>
      </c>
      <c r="NE9">
        <v>4.1000000000000003E-3</v>
      </c>
      <c r="NF9">
        <v>1</v>
      </c>
      <c r="NG9">
        <v>7.8700000000000006E-2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4</v>
      </c>
      <c r="OA9">
        <v>1.44E-2</v>
      </c>
      <c r="OB9">
        <v>1</v>
      </c>
      <c r="OC9">
        <v>5.0000000000000001E-4</v>
      </c>
      <c r="OD9">
        <v>16</v>
      </c>
      <c r="OE9">
        <v>5.3999999999999999E-2</v>
      </c>
      <c r="OF9">
        <v>0</v>
      </c>
      <c r="OG9">
        <v>0</v>
      </c>
      <c r="OH9" s="18">
        <f t="shared" si="63"/>
        <v>58</v>
      </c>
      <c r="OI9" s="18">
        <f t="shared" si="64"/>
        <v>0.41869999999999996</v>
      </c>
      <c r="OJ9" s="18">
        <f t="shared" si="65"/>
        <v>8</v>
      </c>
      <c r="OK9">
        <v>0</v>
      </c>
      <c r="OL9">
        <v>0</v>
      </c>
      <c r="OM9" s="18">
        <f t="shared" si="66"/>
        <v>0.41869999999999996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 s="18">
        <f t="shared" si="67"/>
        <v>0</v>
      </c>
      <c r="OX9" s="18">
        <f t="shared" si="68"/>
        <v>0</v>
      </c>
      <c r="OY9" s="18">
        <f t="shared" si="69"/>
        <v>0</v>
      </c>
      <c r="OZ9">
        <v>2</v>
      </c>
      <c r="PA9">
        <v>1.4E-3</v>
      </c>
      <c r="PC9">
        <v>0</v>
      </c>
      <c r="PD9">
        <v>0</v>
      </c>
      <c r="PF9">
        <v>0</v>
      </c>
      <c r="PG9">
        <v>0</v>
      </c>
      <c r="PH9">
        <v>0</v>
      </c>
      <c r="PI9">
        <v>0</v>
      </c>
      <c r="PJ9" s="18">
        <f t="shared" si="70"/>
        <v>0</v>
      </c>
      <c r="PK9" s="18">
        <f t="shared" si="71"/>
        <v>0</v>
      </c>
      <c r="PL9" s="18">
        <f t="shared" si="72"/>
        <v>0</v>
      </c>
      <c r="PM9" s="6">
        <v>47</v>
      </c>
      <c r="PN9" s="6">
        <v>1.8599999999999998E-2</v>
      </c>
      <c r="PO9">
        <v>0</v>
      </c>
      <c r="PP9">
        <v>0.85450000000000004</v>
      </c>
      <c r="PQ9" s="18">
        <f t="shared" si="73"/>
        <v>12.178000000000001</v>
      </c>
      <c r="PS9" s="6">
        <v>0</v>
      </c>
      <c r="PT9" s="6">
        <v>3.9954000000000001</v>
      </c>
      <c r="PU9">
        <v>0</v>
      </c>
      <c r="PV9">
        <v>0</v>
      </c>
      <c r="PW9">
        <v>1.29</v>
      </c>
      <c r="PX9" s="18">
        <f t="shared" si="74"/>
        <v>5.2854000000000001</v>
      </c>
      <c r="PY9" s="18">
        <f t="shared" si="75"/>
        <v>2</v>
      </c>
      <c r="QA9">
        <v>0</v>
      </c>
      <c r="QB9">
        <v>0</v>
      </c>
      <c r="QC9" s="18">
        <f t="shared" si="76"/>
        <v>5.2854000000000001</v>
      </c>
      <c r="QD9" s="18">
        <f t="shared" si="77"/>
        <v>2</v>
      </c>
      <c r="QE9">
        <v>5.15</v>
      </c>
      <c r="QF9">
        <v>0</v>
      </c>
      <c r="QG9">
        <v>47.590299999999999</v>
      </c>
      <c r="QH9">
        <f t="shared" si="78"/>
        <v>70.203699999999998</v>
      </c>
    </row>
    <row r="10" spans="1:450">
      <c r="A10" s="12" t="s">
        <v>1224</v>
      </c>
      <c r="B10" t="s">
        <v>2070</v>
      </c>
      <c r="C10">
        <v>14</v>
      </c>
      <c r="E10">
        <v>0</v>
      </c>
      <c r="F10">
        <v>0</v>
      </c>
      <c r="G10">
        <v>450</v>
      </c>
      <c r="H10">
        <v>0.18310000000000001</v>
      </c>
      <c r="I10">
        <v>6</v>
      </c>
      <c r="J10">
        <v>0.23319999999999999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200</v>
      </c>
      <c r="R10">
        <v>0.153</v>
      </c>
      <c r="S10">
        <v>0</v>
      </c>
      <c r="T10">
        <v>0</v>
      </c>
      <c r="U10">
        <v>0</v>
      </c>
      <c r="V10">
        <v>0</v>
      </c>
      <c r="W10">
        <v>1</v>
      </c>
      <c r="X10">
        <v>5.61</v>
      </c>
      <c r="Y10">
        <v>0</v>
      </c>
      <c r="Z10">
        <v>0</v>
      </c>
      <c r="AA10">
        <v>1</v>
      </c>
      <c r="AB10">
        <v>4.58E-2</v>
      </c>
      <c r="AC10">
        <v>0</v>
      </c>
      <c r="AD10">
        <v>0</v>
      </c>
      <c r="AE10">
        <v>13</v>
      </c>
      <c r="AF10">
        <v>1.9900000000000001E-2</v>
      </c>
      <c r="AG10">
        <v>1</v>
      </c>
      <c r="AH10">
        <v>2.3999999999999998E-3</v>
      </c>
      <c r="AI10">
        <v>0</v>
      </c>
      <c r="AJ10">
        <v>0</v>
      </c>
      <c r="AK10">
        <v>9</v>
      </c>
      <c r="AL10">
        <v>2.75E-2</v>
      </c>
      <c r="AM10">
        <v>5</v>
      </c>
      <c r="AN10">
        <v>5.3E-3</v>
      </c>
      <c r="AO10">
        <v>1</v>
      </c>
      <c r="AP10">
        <v>1.01E-2</v>
      </c>
      <c r="AQ10">
        <v>16</v>
      </c>
      <c r="AR10">
        <v>6.6000000000000003E-2</v>
      </c>
      <c r="AS10">
        <v>6</v>
      </c>
      <c r="AT10">
        <v>0.2515</v>
      </c>
      <c r="AU10">
        <v>3</v>
      </c>
      <c r="AV10">
        <v>0.46200000000000002</v>
      </c>
      <c r="AW10">
        <v>38</v>
      </c>
      <c r="AX10">
        <v>6.9500000000000006E-2</v>
      </c>
      <c r="AY10">
        <v>0</v>
      </c>
      <c r="AZ10">
        <v>0</v>
      </c>
      <c r="BA10">
        <v>2</v>
      </c>
      <c r="BB10">
        <v>2.8E-3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s="18">
        <f t="shared" si="0"/>
        <v>752</v>
      </c>
      <c r="BL10" s="18">
        <f t="shared" si="1"/>
        <v>7.1420999999999992</v>
      </c>
      <c r="BM10" s="18">
        <f t="shared" si="2"/>
        <v>15</v>
      </c>
      <c r="BO10">
        <v>0</v>
      </c>
      <c r="BP10">
        <v>0</v>
      </c>
      <c r="BQ10">
        <v>1</v>
      </c>
      <c r="BR10">
        <v>8.0000000000000004E-4</v>
      </c>
      <c r="BS10">
        <v>4</v>
      </c>
      <c r="BT10">
        <v>0.34699999999999998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12</v>
      </c>
      <c r="CB10">
        <v>3.3000000000000002E-2</v>
      </c>
      <c r="CC10">
        <v>0</v>
      </c>
      <c r="CD10">
        <v>0</v>
      </c>
      <c r="CE10" s="18">
        <f t="shared" si="3"/>
        <v>17</v>
      </c>
      <c r="CF10" s="18">
        <f t="shared" si="4"/>
        <v>0.38080000000000003</v>
      </c>
      <c r="CG10" s="18">
        <f t="shared" si="5"/>
        <v>3</v>
      </c>
      <c r="CI10">
        <v>5</v>
      </c>
      <c r="CJ10">
        <v>2.07E-2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s="18">
        <f t="shared" si="6"/>
        <v>774</v>
      </c>
      <c r="CR10" s="18">
        <f t="shared" si="7"/>
        <v>7.5435999999999996</v>
      </c>
      <c r="CS10" s="18">
        <f t="shared" si="8"/>
        <v>19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396</v>
      </c>
      <c r="DD10">
        <v>0.28870000000000001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50</v>
      </c>
      <c r="DL10">
        <v>0.114</v>
      </c>
      <c r="DM10">
        <v>76</v>
      </c>
      <c r="DN10">
        <v>2.8500000000000001E-2</v>
      </c>
      <c r="DO10">
        <v>0</v>
      </c>
      <c r="DP10">
        <v>0</v>
      </c>
      <c r="DQ10" s="18">
        <f t="shared" si="9"/>
        <v>522</v>
      </c>
      <c r="DR10" s="18">
        <f t="shared" si="10"/>
        <v>0.43120000000000003</v>
      </c>
      <c r="DS10" s="18">
        <f t="shared" si="11"/>
        <v>3</v>
      </c>
      <c r="DU10">
        <v>1</v>
      </c>
      <c r="DV10">
        <v>2E-3</v>
      </c>
      <c r="DW10">
        <v>2</v>
      </c>
      <c r="DX10">
        <v>1.5900000000000001E-2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5</v>
      </c>
      <c r="ET10">
        <v>1.3985000000000001</v>
      </c>
      <c r="EU10">
        <v>8</v>
      </c>
      <c r="EV10">
        <v>1.4999999999999999E-2</v>
      </c>
      <c r="EW10" s="18">
        <f t="shared" si="12"/>
        <v>16</v>
      </c>
      <c r="EX10" s="18">
        <f t="shared" si="13"/>
        <v>1.4314</v>
      </c>
      <c r="EY10" s="18">
        <f t="shared" si="14"/>
        <v>4</v>
      </c>
      <c r="EZ10" s="18">
        <f t="shared" si="15"/>
        <v>1312</v>
      </c>
      <c r="FA10" s="18">
        <f t="shared" si="16"/>
        <v>9.4062000000000001</v>
      </c>
      <c r="FB10" s="18">
        <f t="shared" si="17"/>
        <v>26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 s="18">
        <f t="shared" si="18"/>
        <v>0</v>
      </c>
      <c r="FQ10" s="18">
        <f t="shared" si="19"/>
        <v>0</v>
      </c>
      <c r="FR10" s="18">
        <f t="shared" si="20"/>
        <v>0</v>
      </c>
      <c r="FT10">
        <v>1</v>
      </c>
      <c r="FU10">
        <v>2.0000000000000001E-4</v>
      </c>
      <c r="FV10">
        <v>0</v>
      </c>
      <c r="FW10">
        <v>0</v>
      </c>
      <c r="FX10">
        <v>0</v>
      </c>
      <c r="FY10">
        <v>0</v>
      </c>
      <c r="FZ10" s="18">
        <f t="shared" si="21"/>
        <v>1</v>
      </c>
      <c r="GA10" s="18">
        <f t="shared" si="22"/>
        <v>2.0000000000000001E-4</v>
      </c>
      <c r="GB10" s="18">
        <f t="shared" si="23"/>
        <v>1</v>
      </c>
      <c r="GD10">
        <v>2</v>
      </c>
      <c r="GE10">
        <v>5.45E-2</v>
      </c>
      <c r="GF10">
        <v>0</v>
      </c>
      <c r="GG10">
        <v>0</v>
      </c>
      <c r="GH10" s="18">
        <f t="shared" si="24"/>
        <v>2</v>
      </c>
      <c r="GI10" s="18">
        <f t="shared" si="25"/>
        <v>5.45E-2</v>
      </c>
      <c r="GJ10" s="18">
        <f t="shared" si="26"/>
        <v>1</v>
      </c>
      <c r="GL10" s="45">
        <v>1</v>
      </c>
      <c r="GM10" s="46">
        <v>581.59156147590613</v>
      </c>
      <c r="GN10">
        <v>0</v>
      </c>
      <c r="GO10">
        <v>0</v>
      </c>
      <c r="GP10">
        <v>0</v>
      </c>
      <c r="GQ10">
        <v>0</v>
      </c>
      <c r="GR10" s="18">
        <f t="shared" si="27"/>
        <v>0</v>
      </c>
      <c r="GS10" s="18">
        <f t="shared" si="28"/>
        <v>0</v>
      </c>
      <c r="GT10" s="18">
        <f t="shared" si="29"/>
        <v>0</v>
      </c>
      <c r="GU10" s="18">
        <f t="shared" si="30"/>
        <v>3</v>
      </c>
      <c r="GV10" s="18">
        <f t="shared" si="31"/>
        <v>5.4699999999999999E-2</v>
      </c>
      <c r="GW10" s="18">
        <f t="shared" si="32"/>
        <v>2</v>
      </c>
      <c r="GY10">
        <v>675</v>
      </c>
      <c r="GZ10">
        <v>1.661</v>
      </c>
      <c r="HA10">
        <v>32</v>
      </c>
      <c r="HB10">
        <v>4.1700000000000001E-2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1800</v>
      </c>
      <c r="HJ10">
        <v>3.8664000000000001</v>
      </c>
      <c r="HK10">
        <v>44</v>
      </c>
      <c r="HL10">
        <v>0.1406</v>
      </c>
      <c r="HM10" s="18">
        <f t="shared" si="33"/>
        <v>2551</v>
      </c>
      <c r="HN10" s="18">
        <f t="shared" si="34"/>
        <v>5.7096999999999998</v>
      </c>
      <c r="HO10" s="18">
        <f t="shared" si="35"/>
        <v>4</v>
      </c>
      <c r="HQ10">
        <v>1</v>
      </c>
      <c r="HR10">
        <v>4.7999999999999996E-3</v>
      </c>
      <c r="HS10">
        <v>0</v>
      </c>
      <c r="HT10">
        <v>0</v>
      </c>
      <c r="HU10" s="18">
        <f t="shared" si="36"/>
        <v>1</v>
      </c>
      <c r="HV10" s="18">
        <f t="shared" si="37"/>
        <v>4.7999999999999996E-3</v>
      </c>
      <c r="HW10" s="18">
        <f t="shared" si="38"/>
        <v>1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2</v>
      </c>
      <c r="IZ10">
        <v>0.80120000000000002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3</v>
      </c>
      <c r="JL10">
        <v>2.5399999999999999E-2</v>
      </c>
      <c r="JM10">
        <v>4</v>
      </c>
      <c r="JN10">
        <v>23.459999999999997</v>
      </c>
      <c r="JO10">
        <v>0</v>
      </c>
      <c r="JP10">
        <v>0</v>
      </c>
      <c r="JQ10" s="18">
        <f t="shared" si="39"/>
        <v>9</v>
      </c>
      <c r="JR10" s="18">
        <f t="shared" si="40"/>
        <v>24.2866</v>
      </c>
      <c r="JS10" s="18">
        <f t="shared" si="41"/>
        <v>3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7</v>
      </c>
      <c r="KB10">
        <v>2.0999999999999999E-3</v>
      </c>
      <c r="KC10">
        <v>1</v>
      </c>
      <c r="KD10">
        <v>0</v>
      </c>
      <c r="KE10">
        <v>0</v>
      </c>
      <c r="KF10">
        <v>0</v>
      </c>
      <c r="KG10">
        <v>56</v>
      </c>
      <c r="KH10">
        <v>1.7999999999999999E-2</v>
      </c>
      <c r="KI10" s="18">
        <f t="shared" si="42"/>
        <v>64</v>
      </c>
      <c r="KJ10" s="18">
        <f t="shared" si="43"/>
        <v>2.01E-2</v>
      </c>
      <c r="KK10" s="18">
        <f t="shared" si="44"/>
        <v>3</v>
      </c>
      <c r="KM10">
        <v>23</v>
      </c>
      <c r="KN10">
        <v>1.6299999999999999E-2</v>
      </c>
      <c r="KO10">
        <v>0</v>
      </c>
      <c r="KP10">
        <v>0</v>
      </c>
      <c r="KQ10">
        <v>0</v>
      </c>
      <c r="KR10">
        <v>0</v>
      </c>
      <c r="KS10">
        <v>22</v>
      </c>
      <c r="KT10">
        <v>1.7999999999999999E-2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 s="18">
        <f t="shared" si="45"/>
        <v>2670</v>
      </c>
      <c r="LB10" s="18">
        <f t="shared" si="46"/>
        <v>30.055500000000002</v>
      </c>
      <c r="LC10" s="18">
        <f t="shared" si="47"/>
        <v>13</v>
      </c>
      <c r="LE10">
        <v>2</v>
      </c>
      <c r="LF10">
        <v>2.8999999999999998E-3</v>
      </c>
      <c r="LG10">
        <v>0</v>
      </c>
      <c r="LH10">
        <v>0</v>
      </c>
      <c r="LI10">
        <v>0</v>
      </c>
      <c r="LJ10">
        <v>0</v>
      </c>
      <c r="LK10" s="18">
        <f t="shared" si="48"/>
        <v>2</v>
      </c>
      <c r="LL10" s="18">
        <f t="shared" si="49"/>
        <v>2.8999999999999998E-3</v>
      </c>
      <c r="LM10" s="18">
        <f t="shared" si="50"/>
        <v>1</v>
      </c>
      <c r="LN10" s="18">
        <f t="shared" si="51"/>
        <v>2672</v>
      </c>
      <c r="LO10" s="18">
        <f t="shared" si="52"/>
        <v>30.058400000000002</v>
      </c>
      <c r="LP10" s="18">
        <f t="shared" si="53"/>
        <v>14</v>
      </c>
      <c r="LR10">
        <v>0</v>
      </c>
      <c r="LS10">
        <v>0</v>
      </c>
      <c r="LT10">
        <v>0</v>
      </c>
      <c r="LU10">
        <v>0</v>
      </c>
      <c r="LV10" s="18">
        <f t="shared" si="54"/>
        <v>0</v>
      </c>
      <c r="LW10" s="18">
        <f t="shared" si="55"/>
        <v>0</v>
      </c>
      <c r="LX10" s="18">
        <f t="shared" si="56"/>
        <v>0</v>
      </c>
      <c r="LZ10" t="s">
        <v>887</v>
      </c>
      <c r="MA10">
        <v>9.42</v>
      </c>
      <c r="MB10">
        <v>0</v>
      </c>
      <c r="MC10">
        <v>0</v>
      </c>
      <c r="MD10" s="18">
        <f t="shared" si="57"/>
        <v>0</v>
      </c>
      <c r="ME10" s="18">
        <f t="shared" si="58"/>
        <v>9.42</v>
      </c>
      <c r="MF10" s="18">
        <f t="shared" si="59"/>
        <v>1</v>
      </c>
      <c r="MH10">
        <v>3</v>
      </c>
      <c r="MI10">
        <v>1.6695</v>
      </c>
      <c r="MJ10" s="18">
        <f t="shared" si="60"/>
        <v>3</v>
      </c>
      <c r="MK10" s="18">
        <f t="shared" si="61"/>
        <v>11.089499999999999</v>
      </c>
      <c r="ML10" s="18">
        <f t="shared" si="62"/>
        <v>2</v>
      </c>
      <c r="MN10">
        <v>0</v>
      </c>
      <c r="MO10">
        <v>0</v>
      </c>
      <c r="MP10">
        <v>0</v>
      </c>
      <c r="MQ10">
        <v>0</v>
      </c>
      <c r="MR10">
        <v>3</v>
      </c>
      <c r="MS10">
        <v>7.0000000000000001E-3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2E-3</v>
      </c>
      <c r="NF10">
        <v>2</v>
      </c>
      <c r="NG10">
        <v>4.4999999999999997E-3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1</v>
      </c>
      <c r="NY10">
        <v>1E-4</v>
      </c>
      <c r="NZ10">
        <v>9</v>
      </c>
      <c r="OA10">
        <v>5.45E-2</v>
      </c>
      <c r="OB10">
        <v>0</v>
      </c>
      <c r="OC10">
        <v>0</v>
      </c>
      <c r="OD10">
        <v>6</v>
      </c>
      <c r="OE10">
        <v>9.1999999999999998E-3</v>
      </c>
      <c r="OF10">
        <v>0</v>
      </c>
      <c r="OG10">
        <v>0</v>
      </c>
      <c r="OH10" s="18">
        <f t="shared" si="63"/>
        <v>22</v>
      </c>
      <c r="OI10" s="18">
        <f t="shared" si="64"/>
        <v>7.7300000000000021E-2</v>
      </c>
      <c r="OJ10" s="18">
        <f t="shared" si="65"/>
        <v>6</v>
      </c>
      <c r="OK10">
        <v>0</v>
      </c>
      <c r="OL10">
        <v>0</v>
      </c>
      <c r="OM10" s="18">
        <f t="shared" si="66"/>
        <v>7.7300000000000021E-2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 s="18">
        <f t="shared" si="67"/>
        <v>0</v>
      </c>
      <c r="OX10" s="18">
        <f t="shared" si="68"/>
        <v>0</v>
      </c>
      <c r="OY10" s="18">
        <f t="shared" si="69"/>
        <v>0</v>
      </c>
      <c r="OZ10">
        <v>11</v>
      </c>
      <c r="PA10">
        <v>2.5000000000000001E-3</v>
      </c>
      <c r="PC10">
        <v>2</v>
      </c>
      <c r="PD10">
        <v>0.1062</v>
      </c>
      <c r="PF10">
        <v>0</v>
      </c>
      <c r="PG10">
        <v>0</v>
      </c>
      <c r="PH10">
        <v>0</v>
      </c>
      <c r="PI10">
        <v>0</v>
      </c>
      <c r="PJ10" s="18">
        <f t="shared" si="70"/>
        <v>0</v>
      </c>
      <c r="PK10" s="18">
        <f t="shared" si="71"/>
        <v>0</v>
      </c>
      <c r="PL10" s="18">
        <f t="shared" si="72"/>
        <v>0</v>
      </c>
      <c r="PM10" s="6">
        <v>300</v>
      </c>
      <c r="PN10" s="6">
        <v>0.10589999999999999</v>
      </c>
      <c r="PO10">
        <v>0</v>
      </c>
      <c r="PP10">
        <v>0</v>
      </c>
      <c r="PQ10" s="18">
        <f t="shared" si="73"/>
        <v>50.900700000000001</v>
      </c>
      <c r="PS10" s="6">
        <v>0</v>
      </c>
      <c r="PT10" s="6">
        <v>0.155</v>
      </c>
      <c r="PU10">
        <v>0</v>
      </c>
      <c r="PV10">
        <v>0</v>
      </c>
      <c r="PW10">
        <v>0</v>
      </c>
      <c r="PX10" s="18">
        <f t="shared" si="74"/>
        <v>0.155</v>
      </c>
      <c r="PY10" s="18">
        <f t="shared" si="75"/>
        <v>1</v>
      </c>
      <c r="QA10">
        <v>1</v>
      </c>
      <c r="QB10">
        <v>4.8300000000000003E-2</v>
      </c>
      <c r="QC10" s="18">
        <f t="shared" si="76"/>
        <v>0.20330000000000001</v>
      </c>
      <c r="QD10" s="18">
        <f t="shared" si="77"/>
        <v>2</v>
      </c>
      <c r="QE10">
        <v>0</v>
      </c>
      <c r="QF10">
        <v>3.3999999999999998E-3</v>
      </c>
      <c r="QG10">
        <v>85.314700000000002</v>
      </c>
      <c r="QH10">
        <f t="shared" si="78"/>
        <v>136.4221</v>
      </c>
    </row>
    <row r="11" spans="1:450">
      <c r="A11" s="12" t="s">
        <v>1224</v>
      </c>
      <c r="B11" t="s">
        <v>2071</v>
      </c>
      <c r="C11">
        <v>16</v>
      </c>
      <c r="E11">
        <v>0</v>
      </c>
      <c r="F11">
        <v>0</v>
      </c>
      <c r="G11">
        <v>5</v>
      </c>
      <c r="H11">
        <v>1.7299999999999999E-2</v>
      </c>
      <c r="I11">
        <v>3</v>
      </c>
      <c r="J11">
        <v>4.6100000000000002E-2</v>
      </c>
      <c r="K11">
        <v>0</v>
      </c>
      <c r="L11">
        <v>0</v>
      </c>
      <c r="M11">
        <v>0</v>
      </c>
      <c r="N11">
        <v>0</v>
      </c>
      <c r="O11">
        <v>2</v>
      </c>
      <c r="P11">
        <v>7.1000000000000004E-3</v>
      </c>
      <c r="Q11">
        <v>370</v>
      </c>
      <c r="R11">
        <v>0.1719</v>
      </c>
      <c r="S11">
        <v>1</v>
      </c>
      <c r="T11">
        <v>2.0299999999999998</v>
      </c>
      <c r="U11">
        <v>2</v>
      </c>
      <c r="V11">
        <v>1.29E-2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</v>
      </c>
      <c r="AF11">
        <v>2.3099999999999999E-2</v>
      </c>
      <c r="AG11">
        <v>9</v>
      </c>
      <c r="AH11">
        <v>1.4E-2</v>
      </c>
      <c r="AI11">
        <v>0</v>
      </c>
      <c r="AJ11">
        <v>0</v>
      </c>
      <c r="AK11">
        <v>38</v>
      </c>
      <c r="AL11">
        <v>6.8099999999999994E-2</v>
      </c>
      <c r="AM11">
        <v>2</v>
      </c>
      <c r="AN11">
        <v>1.8E-3</v>
      </c>
      <c r="AO11">
        <v>0</v>
      </c>
      <c r="AP11">
        <v>0</v>
      </c>
      <c r="AQ11">
        <v>9</v>
      </c>
      <c r="AR11">
        <v>0.1255</v>
      </c>
      <c r="AS11">
        <v>2</v>
      </c>
      <c r="AT11">
        <v>0.24640000000000001</v>
      </c>
      <c r="AU11">
        <v>3</v>
      </c>
      <c r="AV11">
        <v>4.5999999999999999E-3</v>
      </c>
      <c r="AW11">
        <v>21</v>
      </c>
      <c r="AX11">
        <v>8.3000000000000004E-2</v>
      </c>
      <c r="AY11">
        <v>0</v>
      </c>
      <c r="AZ11">
        <v>0</v>
      </c>
      <c r="BA11">
        <v>1</v>
      </c>
      <c r="BB11">
        <v>2.7000000000000001E-3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8">
        <f t="shared" si="0"/>
        <v>472</v>
      </c>
      <c r="BL11" s="18">
        <f t="shared" si="1"/>
        <v>2.8544999999999998</v>
      </c>
      <c r="BM11" s="18">
        <f t="shared" si="2"/>
        <v>15</v>
      </c>
      <c r="BO11">
        <v>0</v>
      </c>
      <c r="BP11">
        <v>0</v>
      </c>
      <c r="BQ11">
        <v>1</v>
      </c>
      <c r="BR11">
        <v>2E-3</v>
      </c>
      <c r="BS11">
        <v>17</v>
      </c>
      <c r="BT11">
        <v>0.13400000000000001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7</v>
      </c>
      <c r="CB11">
        <v>0.26450000000000001</v>
      </c>
      <c r="CC11">
        <v>0</v>
      </c>
      <c r="CD11">
        <v>0</v>
      </c>
      <c r="CE11" s="18">
        <f t="shared" si="3"/>
        <v>25</v>
      </c>
      <c r="CF11" s="18">
        <f t="shared" si="4"/>
        <v>0.40050000000000002</v>
      </c>
      <c r="CG11" s="18">
        <f t="shared" si="5"/>
        <v>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s="18">
        <f t="shared" si="6"/>
        <v>497</v>
      </c>
      <c r="CR11" s="18">
        <f t="shared" si="7"/>
        <v>3.2549999999999999</v>
      </c>
      <c r="CS11" s="18">
        <f t="shared" si="8"/>
        <v>18</v>
      </c>
      <c r="CU11">
        <v>3</v>
      </c>
      <c r="CV11">
        <v>0.19980000000000001</v>
      </c>
      <c r="CW11">
        <v>2</v>
      </c>
      <c r="CX11">
        <v>1.5800000000000002E-2</v>
      </c>
      <c r="CY11">
        <v>0</v>
      </c>
      <c r="CZ11">
        <v>0</v>
      </c>
      <c r="DA11">
        <v>0</v>
      </c>
      <c r="DB11">
        <v>0</v>
      </c>
      <c r="DC11">
        <v>147</v>
      </c>
      <c r="DD11">
        <v>0.29459999999999997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27</v>
      </c>
      <c r="DL11">
        <v>5.5300000000000002E-2</v>
      </c>
      <c r="DM11">
        <v>80</v>
      </c>
      <c r="DN11">
        <v>0.15429999999999999</v>
      </c>
      <c r="DO11">
        <v>0</v>
      </c>
      <c r="DP11">
        <v>0</v>
      </c>
      <c r="DQ11" s="18">
        <f t="shared" si="9"/>
        <v>259</v>
      </c>
      <c r="DR11" s="18">
        <f t="shared" si="10"/>
        <v>0.7198</v>
      </c>
      <c r="DS11" s="18">
        <f t="shared" si="11"/>
        <v>5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6.2100000000000002E-2</v>
      </c>
      <c r="EA11">
        <v>2</v>
      </c>
      <c r="EB11">
        <v>0.185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4</v>
      </c>
      <c r="EV11">
        <v>0.16059999999999999</v>
      </c>
      <c r="EW11" s="18">
        <f t="shared" si="12"/>
        <v>7</v>
      </c>
      <c r="EX11" s="18">
        <f t="shared" si="13"/>
        <v>0.40770000000000001</v>
      </c>
      <c r="EY11" s="18">
        <f t="shared" si="14"/>
        <v>3</v>
      </c>
      <c r="EZ11" s="18">
        <f t="shared" si="15"/>
        <v>763</v>
      </c>
      <c r="FA11" s="18">
        <f t="shared" si="16"/>
        <v>4.3825000000000003</v>
      </c>
      <c r="FB11" s="18">
        <f t="shared" si="17"/>
        <v>26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3.0999999999999999E-3</v>
      </c>
      <c r="FP11" s="18">
        <f t="shared" si="18"/>
        <v>1</v>
      </c>
      <c r="FQ11" s="18">
        <f t="shared" si="19"/>
        <v>3.0999999999999999E-3</v>
      </c>
      <c r="FR11" s="18">
        <f t="shared" si="20"/>
        <v>1</v>
      </c>
      <c r="FT11">
        <v>54</v>
      </c>
      <c r="FU11">
        <v>0.44330000000000003</v>
      </c>
      <c r="FV11">
        <v>0</v>
      </c>
      <c r="FW11">
        <v>0</v>
      </c>
      <c r="FX11">
        <v>0</v>
      </c>
      <c r="FY11">
        <v>0</v>
      </c>
      <c r="FZ11" s="18">
        <f t="shared" si="21"/>
        <v>54</v>
      </c>
      <c r="GA11" s="18">
        <f t="shared" si="22"/>
        <v>0.44330000000000003</v>
      </c>
      <c r="GB11" s="18">
        <f t="shared" si="23"/>
        <v>1</v>
      </c>
      <c r="GD11">
        <v>2</v>
      </c>
      <c r="GE11">
        <v>24.183299999999999</v>
      </c>
      <c r="GF11">
        <v>0</v>
      </c>
      <c r="GG11">
        <v>0</v>
      </c>
      <c r="GH11" s="18">
        <f t="shared" si="24"/>
        <v>2</v>
      </c>
      <c r="GI11" s="18">
        <f t="shared" si="25"/>
        <v>24.183299999999999</v>
      </c>
      <c r="GJ11" s="18">
        <f t="shared" si="26"/>
        <v>1</v>
      </c>
      <c r="GL11" s="45">
        <v>1</v>
      </c>
      <c r="GM11" s="46">
        <v>581.59156147590613</v>
      </c>
      <c r="GN11">
        <v>0</v>
      </c>
      <c r="GO11">
        <v>0</v>
      </c>
      <c r="GP11">
        <v>0</v>
      </c>
      <c r="GQ11">
        <v>0</v>
      </c>
      <c r="GR11" s="18">
        <f t="shared" si="27"/>
        <v>0</v>
      </c>
      <c r="GS11" s="18">
        <f t="shared" si="28"/>
        <v>0</v>
      </c>
      <c r="GT11" s="18">
        <f t="shared" si="29"/>
        <v>0</v>
      </c>
      <c r="GU11" s="18">
        <f t="shared" si="30"/>
        <v>57</v>
      </c>
      <c r="GV11" s="18">
        <f t="shared" si="31"/>
        <v>24.6297</v>
      </c>
      <c r="GW11" s="18">
        <f t="shared" si="32"/>
        <v>3</v>
      </c>
      <c r="GY11">
        <v>32</v>
      </c>
      <c r="GZ11">
        <v>5.6599999999999998E-2</v>
      </c>
      <c r="HA11">
        <v>81</v>
      </c>
      <c r="HB11">
        <v>0.1457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2500</v>
      </c>
      <c r="HJ11">
        <v>3.5270000000000001</v>
      </c>
      <c r="HK11">
        <v>175</v>
      </c>
      <c r="HL11">
        <v>0.35659999999999997</v>
      </c>
      <c r="HM11" s="18">
        <f t="shared" si="33"/>
        <v>2788</v>
      </c>
      <c r="HN11" s="18">
        <f t="shared" si="34"/>
        <v>4.0859000000000005</v>
      </c>
      <c r="HO11" s="18">
        <f t="shared" si="35"/>
        <v>4</v>
      </c>
      <c r="HQ11">
        <v>2</v>
      </c>
      <c r="HR11">
        <v>1.12E-2</v>
      </c>
      <c r="HS11">
        <v>0</v>
      </c>
      <c r="HT11">
        <v>0</v>
      </c>
      <c r="HU11" s="18">
        <f t="shared" si="36"/>
        <v>2</v>
      </c>
      <c r="HV11" s="18">
        <f t="shared" si="37"/>
        <v>1.12E-2</v>
      </c>
      <c r="HW11" s="18">
        <f t="shared" si="38"/>
        <v>1</v>
      </c>
      <c r="HY11">
        <v>1</v>
      </c>
      <c r="HZ11">
        <v>0.27629999999999999</v>
      </c>
      <c r="IA11">
        <v>0</v>
      </c>
      <c r="IB11">
        <v>0</v>
      </c>
      <c r="IC11">
        <v>1</v>
      </c>
      <c r="ID11">
        <v>3.94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3</v>
      </c>
      <c r="IL11">
        <v>0.2296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33</v>
      </c>
      <c r="IV11">
        <v>1.1420999999999999</v>
      </c>
      <c r="IW11">
        <v>1</v>
      </c>
      <c r="IX11">
        <v>0.56000000000000005</v>
      </c>
      <c r="IY11">
        <v>2</v>
      </c>
      <c r="IZ11">
        <v>8.9899999999999994E-2</v>
      </c>
      <c r="JA11">
        <v>1</v>
      </c>
      <c r="JB11">
        <v>0.55000000000000004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15</v>
      </c>
      <c r="JL11">
        <v>0.57110000000000005</v>
      </c>
      <c r="JM11">
        <v>0</v>
      </c>
      <c r="JN11">
        <v>0</v>
      </c>
      <c r="JO11">
        <v>0</v>
      </c>
      <c r="JP11">
        <v>0</v>
      </c>
      <c r="JQ11" s="18">
        <f t="shared" si="39"/>
        <v>57</v>
      </c>
      <c r="JR11" s="18">
        <f t="shared" si="40"/>
        <v>7.359</v>
      </c>
      <c r="JS11" s="18">
        <f t="shared" si="41"/>
        <v>8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8</v>
      </c>
      <c r="KB11">
        <v>3.0000000000000001E-3</v>
      </c>
      <c r="KC11">
        <v>2</v>
      </c>
      <c r="KD11">
        <v>1.5E-3</v>
      </c>
      <c r="KE11">
        <v>0</v>
      </c>
      <c r="KF11">
        <v>0</v>
      </c>
      <c r="KG11">
        <v>28</v>
      </c>
      <c r="KH11">
        <v>1.0200000000000001E-2</v>
      </c>
      <c r="KI11" s="18">
        <f t="shared" si="42"/>
        <v>38</v>
      </c>
      <c r="KJ11" s="18">
        <f t="shared" si="43"/>
        <v>1.4700000000000001E-2</v>
      </c>
      <c r="KK11" s="18">
        <f t="shared" si="44"/>
        <v>3</v>
      </c>
      <c r="KM11">
        <v>41</v>
      </c>
      <c r="KN11">
        <v>2.4899999999999999E-2</v>
      </c>
      <c r="KO11">
        <v>0</v>
      </c>
      <c r="KP11">
        <v>0</v>
      </c>
      <c r="KQ11">
        <v>1</v>
      </c>
      <c r="KR11">
        <v>8.9999999999999998E-4</v>
      </c>
      <c r="KS11">
        <v>18</v>
      </c>
      <c r="KT11">
        <v>5.7000000000000002E-3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 s="18">
        <f t="shared" si="45"/>
        <v>2945</v>
      </c>
      <c r="LB11" s="18">
        <f t="shared" si="46"/>
        <v>11.5023</v>
      </c>
      <c r="LC11" s="18">
        <f t="shared" si="47"/>
        <v>19</v>
      </c>
      <c r="LE11">
        <v>3</v>
      </c>
      <c r="LF11">
        <v>2.93E-2</v>
      </c>
      <c r="LG11">
        <v>0</v>
      </c>
      <c r="LH11">
        <v>0</v>
      </c>
      <c r="LI11">
        <v>0</v>
      </c>
      <c r="LJ11">
        <v>0</v>
      </c>
      <c r="LK11" s="18">
        <f t="shared" si="48"/>
        <v>3</v>
      </c>
      <c r="LL11" s="18">
        <f t="shared" si="49"/>
        <v>2.93E-2</v>
      </c>
      <c r="LM11" s="18">
        <f t="shared" si="50"/>
        <v>1</v>
      </c>
      <c r="LN11" s="18">
        <f t="shared" si="51"/>
        <v>2948</v>
      </c>
      <c r="LO11" s="18">
        <f t="shared" si="52"/>
        <v>11.531599999999999</v>
      </c>
      <c r="LP11" s="18">
        <f t="shared" si="53"/>
        <v>20</v>
      </c>
      <c r="LR11">
        <v>0</v>
      </c>
      <c r="LS11">
        <v>0</v>
      </c>
      <c r="LT11">
        <v>0</v>
      </c>
      <c r="LU11">
        <v>0</v>
      </c>
      <c r="LV11" s="18">
        <f t="shared" si="54"/>
        <v>0</v>
      </c>
      <c r="LW11" s="18">
        <f t="shared" si="55"/>
        <v>0</v>
      </c>
      <c r="LX11" s="18">
        <f t="shared" si="56"/>
        <v>0</v>
      </c>
      <c r="LZ11">
        <v>0</v>
      </c>
      <c r="MA11">
        <v>0</v>
      </c>
      <c r="MB11">
        <v>0</v>
      </c>
      <c r="MC11">
        <v>0</v>
      </c>
      <c r="MD11" s="18">
        <f t="shared" si="57"/>
        <v>0</v>
      </c>
      <c r="ME11" s="18">
        <f t="shared" si="58"/>
        <v>0</v>
      </c>
      <c r="MF11" s="18">
        <f t="shared" si="59"/>
        <v>0</v>
      </c>
      <c r="MH11">
        <v>7</v>
      </c>
      <c r="MI11">
        <v>5.6439000000000004</v>
      </c>
      <c r="MJ11" s="18">
        <f t="shared" si="60"/>
        <v>7</v>
      </c>
      <c r="MK11" s="18">
        <f t="shared" si="61"/>
        <v>5.6439000000000004</v>
      </c>
      <c r="ML11" s="18">
        <f t="shared" si="62"/>
        <v>1</v>
      </c>
      <c r="MN11">
        <v>1</v>
      </c>
      <c r="MO11">
        <v>1E-3</v>
      </c>
      <c r="MP11">
        <v>0</v>
      </c>
      <c r="MQ11">
        <v>0</v>
      </c>
      <c r="MR11">
        <v>5</v>
      </c>
      <c r="MS11">
        <v>1.26E-2</v>
      </c>
      <c r="MT11">
        <v>0</v>
      </c>
      <c r="MU11">
        <v>0</v>
      </c>
      <c r="MV11">
        <v>9</v>
      </c>
      <c r="MW11">
        <v>0.11210000000000001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2</v>
      </c>
      <c r="NE11">
        <v>3.2000000000000002E-3</v>
      </c>
      <c r="NF11">
        <v>1</v>
      </c>
      <c r="NG11">
        <v>4.0000000000000001E-3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1</v>
      </c>
      <c r="NS11">
        <v>1.5100000000000001E-2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3</v>
      </c>
      <c r="OA11">
        <v>6.1999999999999998E-3</v>
      </c>
      <c r="OB11">
        <v>7</v>
      </c>
      <c r="OC11">
        <v>2.3699999999999999E-2</v>
      </c>
      <c r="OD11">
        <v>3</v>
      </c>
      <c r="OE11">
        <v>4.0000000000000001E-3</v>
      </c>
      <c r="OF11">
        <v>0</v>
      </c>
      <c r="OG11">
        <v>0</v>
      </c>
      <c r="OH11" s="18">
        <f t="shared" si="63"/>
        <v>32</v>
      </c>
      <c r="OI11" s="18">
        <f t="shared" si="64"/>
        <v>0.18190000000000001</v>
      </c>
      <c r="OJ11" s="18">
        <f t="shared" si="65"/>
        <v>9</v>
      </c>
      <c r="OK11">
        <v>0</v>
      </c>
      <c r="OL11">
        <v>0</v>
      </c>
      <c r="OM11" s="18">
        <f t="shared" si="66"/>
        <v>0.18190000000000001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 s="18">
        <f t="shared" si="67"/>
        <v>0</v>
      </c>
      <c r="OX11" s="18">
        <f t="shared" si="68"/>
        <v>0</v>
      </c>
      <c r="OY11" s="18">
        <f t="shared" si="69"/>
        <v>0</v>
      </c>
      <c r="OZ11">
        <v>5</v>
      </c>
      <c r="PA11">
        <v>1.1999999999999999E-3</v>
      </c>
      <c r="PC11">
        <v>1</v>
      </c>
      <c r="PD11">
        <v>0.20280000000000001</v>
      </c>
      <c r="PF11">
        <v>0</v>
      </c>
      <c r="PG11">
        <v>0</v>
      </c>
      <c r="PH11">
        <v>0</v>
      </c>
      <c r="PI11">
        <v>0</v>
      </c>
      <c r="PJ11" s="18">
        <f t="shared" si="70"/>
        <v>0</v>
      </c>
      <c r="PK11" s="18">
        <f t="shared" si="71"/>
        <v>0</v>
      </c>
      <c r="PL11" s="18">
        <f t="shared" si="72"/>
        <v>0</v>
      </c>
      <c r="PM11" s="6">
        <v>77</v>
      </c>
      <c r="PN11" s="6">
        <v>2.7400000000000001E-2</v>
      </c>
      <c r="PO11">
        <v>1.1041000000000001</v>
      </c>
      <c r="PP11">
        <v>0</v>
      </c>
      <c r="PQ11" s="18">
        <f t="shared" si="73"/>
        <v>47.705100000000002</v>
      </c>
      <c r="PS11" s="6">
        <v>0</v>
      </c>
      <c r="PT11" s="6">
        <v>0.57499999999999996</v>
      </c>
      <c r="PU11">
        <v>0</v>
      </c>
      <c r="PV11">
        <v>0</v>
      </c>
      <c r="PW11">
        <v>0</v>
      </c>
      <c r="PX11" s="18">
        <f t="shared" si="74"/>
        <v>0.57499999999999996</v>
      </c>
      <c r="PY11" s="18">
        <f t="shared" si="75"/>
        <v>1</v>
      </c>
      <c r="QA11">
        <v>0</v>
      </c>
      <c r="QB11">
        <v>0</v>
      </c>
      <c r="QC11" s="18">
        <f t="shared" si="76"/>
        <v>0.57499999999999996</v>
      </c>
      <c r="QD11" s="18">
        <f t="shared" si="77"/>
        <v>1</v>
      </c>
      <c r="QE11">
        <v>0</v>
      </c>
      <c r="QF11">
        <v>0</v>
      </c>
      <c r="QG11">
        <v>135.9658</v>
      </c>
      <c r="QH11">
        <f t="shared" si="78"/>
        <v>184.24590000000001</v>
      </c>
    </row>
    <row r="12" spans="1:450">
      <c r="A12" s="12" t="s">
        <v>1224</v>
      </c>
      <c r="B12" t="s">
        <v>1934</v>
      </c>
      <c r="C12">
        <v>17</v>
      </c>
      <c r="E12">
        <v>0</v>
      </c>
      <c r="F12">
        <v>0</v>
      </c>
      <c r="G12">
        <v>1</v>
      </c>
      <c r="H12">
        <v>2E-3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5.1999999999999998E-3</v>
      </c>
      <c r="AM12">
        <v>1</v>
      </c>
      <c r="AN12">
        <v>3.8999999999999998E-3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 s="18">
        <f t="shared" si="0"/>
        <v>3</v>
      </c>
      <c r="BL12" s="18">
        <f t="shared" si="1"/>
        <v>1.11E-2</v>
      </c>
      <c r="BM12" s="18">
        <f t="shared" si="2"/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9.7000000000000003E-3</v>
      </c>
      <c r="CC12">
        <v>0</v>
      </c>
      <c r="CD12">
        <v>0</v>
      </c>
      <c r="CE12" s="18">
        <f t="shared" si="3"/>
        <v>1</v>
      </c>
      <c r="CF12" s="18">
        <f t="shared" si="4"/>
        <v>9.7000000000000003E-3</v>
      </c>
      <c r="CG12" s="18">
        <f t="shared" si="5"/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s="18">
        <f t="shared" si="6"/>
        <v>4</v>
      </c>
      <c r="CR12" s="18">
        <f t="shared" si="7"/>
        <v>2.0799999999999999E-2</v>
      </c>
      <c r="CS12" s="18">
        <f t="shared" si="8"/>
        <v>4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s="18">
        <f t="shared" si="9"/>
        <v>0</v>
      </c>
      <c r="DR12" s="18">
        <f t="shared" si="10"/>
        <v>0</v>
      </c>
      <c r="DS12" s="18">
        <f t="shared" si="11"/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 s="18">
        <f t="shared" si="12"/>
        <v>0</v>
      </c>
      <c r="EX12" s="18">
        <f t="shared" si="13"/>
        <v>0</v>
      </c>
      <c r="EY12" s="18">
        <f t="shared" si="14"/>
        <v>0</v>
      </c>
      <c r="EZ12" s="18">
        <f t="shared" si="15"/>
        <v>4</v>
      </c>
      <c r="FA12" s="18">
        <f t="shared" si="16"/>
        <v>2.0799999999999999E-2</v>
      </c>
      <c r="FB12" s="18">
        <f t="shared" si="17"/>
        <v>4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 s="18">
        <f t="shared" si="18"/>
        <v>0</v>
      </c>
      <c r="FQ12" s="18">
        <f t="shared" si="19"/>
        <v>0</v>
      </c>
      <c r="FR12" s="18">
        <f t="shared" si="20"/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 s="18">
        <f t="shared" si="21"/>
        <v>0</v>
      </c>
      <c r="GA12" s="18">
        <f t="shared" si="22"/>
        <v>0</v>
      </c>
      <c r="GB12" s="18">
        <f t="shared" si="23"/>
        <v>0</v>
      </c>
      <c r="GD12">
        <v>0</v>
      </c>
      <c r="GE12">
        <v>0</v>
      </c>
      <c r="GF12">
        <v>0</v>
      </c>
      <c r="GG12">
        <v>0</v>
      </c>
      <c r="GH12" s="18">
        <f t="shared" si="24"/>
        <v>0</v>
      </c>
      <c r="GI12" s="18">
        <f t="shared" si="25"/>
        <v>0</v>
      </c>
      <c r="GJ12" s="18">
        <f t="shared" si="26"/>
        <v>0</v>
      </c>
      <c r="GL12" s="45">
        <v>0</v>
      </c>
      <c r="GM12" s="46">
        <v>0</v>
      </c>
      <c r="GN12">
        <v>0</v>
      </c>
      <c r="GO12">
        <v>0</v>
      </c>
      <c r="GP12">
        <v>0</v>
      </c>
      <c r="GQ12">
        <v>0</v>
      </c>
      <c r="GR12" s="18">
        <f t="shared" si="27"/>
        <v>0</v>
      </c>
      <c r="GS12" s="18">
        <f t="shared" si="28"/>
        <v>0</v>
      </c>
      <c r="GT12" s="18">
        <f t="shared" si="29"/>
        <v>0</v>
      </c>
      <c r="GU12" s="18">
        <f t="shared" si="30"/>
        <v>0</v>
      </c>
      <c r="GV12" s="18">
        <f t="shared" si="31"/>
        <v>0</v>
      </c>
      <c r="GW12" s="18">
        <f t="shared" si="32"/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7</v>
      </c>
      <c r="HJ12">
        <v>1.3599999999999999E-2</v>
      </c>
      <c r="HK12">
        <v>0</v>
      </c>
      <c r="HL12">
        <v>0</v>
      </c>
      <c r="HM12" s="18">
        <f t="shared" si="33"/>
        <v>7</v>
      </c>
      <c r="HN12" s="18">
        <f t="shared" si="34"/>
        <v>1.3599999999999999E-2</v>
      </c>
      <c r="HO12" s="18">
        <f t="shared" si="35"/>
        <v>1</v>
      </c>
      <c r="HQ12">
        <v>0</v>
      </c>
      <c r="HR12">
        <v>0</v>
      </c>
      <c r="HS12">
        <v>0</v>
      </c>
      <c r="HT12">
        <v>0</v>
      </c>
      <c r="HU12" s="18">
        <f t="shared" si="36"/>
        <v>0</v>
      </c>
      <c r="HV12" s="18">
        <f t="shared" si="37"/>
        <v>0</v>
      </c>
      <c r="HW12" s="18">
        <f t="shared" si="38"/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 s="45">
        <v>1</v>
      </c>
      <c r="JJ12" s="45">
        <v>9.93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 s="18">
        <f t="shared" si="39"/>
        <v>1</v>
      </c>
      <c r="JR12" s="18">
        <f t="shared" si="40"/>
        <v>9.93</v>
      </c>
      <c r="JS12" s="18">
        <f t="shared" si="41"/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 s="18">
        <f t="shared" si="42"/>
        <v>0</v>
      </c>
      <c r="KJ12" s="18">
        <f t="shared" si="43"/>
        <v>0</v>
      </c>
      <c r="KK12" s="18">
        <f t="shared" si="44"/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 s="18">
        <f t="shared" si="45"/>
        <v>8</v>
      </c>
      <c r="LB12" s="18">
        <f t="shared" si="46"/>
        <v>9.9436</v>
      </c>
      <c r="LC12" s="18">
        <f t="shared" si="47"/>
        <v>2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 s="18">
        <f t="shared" si="48"/>
        <v>0</v>
      </c>
      <c r="LL12" s="18">
        <f t="shared" si="49"/>
        <v>0</v>
      </c>
      <c r="LM12" s="18">
        <f t="shared" si="50"/>
        <v>0</v>
      </c>
      <c r="LN12" s="18">
        <f t="shared" si="51"/>
        <v>8</v>
      </c>
      <c r="LO12" s="18">
        <f t="shared" si="52"/>
        <v>9.9436</v>
      </c>
      <c r="LP12" s="18">
        <f t="shared" si="53"/>
        <v>2</v>
      </c>
      <c r="LR12">
        <v>0</v>
      </c>
      <c r="LS12">
        <v>0</v>
      </c>
      <c r="LT12">
        <v>0</v>
      </c>
      <c r="LU12">
        <v>0</v>
      </c>
      <c r="LV12" s="18">
        <f t="shared" si="54"/>
        <v>0</v>
      </c>
      <c r="LW12" s="18">
        <f t="shared" si="55"/>
        <v>0</v>
      </c>
      <c r="LX12" s="18">
        <f t="shared" si="56"/>
        <v>0</v>
      </c>
      <c r="LZ12">
        <v>0</v>
      </c>
      <c r="MA12">
        <v>0</v>
      </c>
      <c r="MB12">
        <v>0</v>
      </c>
      <c r="MC12">
        <v>0</v>
      </c>
      <c r="MD12" s="18">
        <f t="shared" si="57"/>
        <v>0</v>
      </c>
      <c r="ME12" s="18">
        <f t="shared" si="58"/>
        <v>0</v>
      </c>
      <c r="MF12" s="18">
        <f t="shared" si="59"/>
        <v>0</v>
      </c>
      <c r="MH12">
        <v>0</v>
      </c>
      <c r="MI12">
        <v>0</v>
      </c>
      <c r="MJ12" s="18">
        <f t="shared" si="60"/>
        <v>0</v>
      </c>
      <c r="MK12" s="18">
        <f t="shared" si="61"/>
        <v>0</v>
      </c>
      <c r="ML12" s="18">
        <f t="shared" si="62"/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 s="18">
        <f t="shared" si="63"/>
        <v>0</v>
      </c>
      <c r="OI12" s="18">
        <f t="shared" si="64"/>
        <v>0</v>
      </c>
      <c r="OJ12" s="18">
        <f t="shared" si="65"/>
        <v>0</v>
      </c>
      <c r="OK12">
        <v>0</v>
      </c>
      <c r="OL12">
        <v>0</v>
      </c>
      <c r="OM12" s="18">
        <f t="shared" si="66"/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 s="18">
        <f t="shared" si="67"/>
        <v>0</v>
      </c>
      <c r="OX12" s="18">
        <f t="shared" si="68"/>
        <v>0</v>
      </c>
      <c r="OY12" s="18">
        <f t="shared" si="69"/>
        <v>0</v>
      </c>
      <c r="OZ12">
        <v>0</v>
      </c>
      <c r="PA12">
        <v>0</v>
      </c>
      <c r="PC12">
        <v>0</v>
      </c>
      <c r="PD12">
        <v>0</v>
      </c>
      <c r="PF12">
        <v>0</v>
      </c>
      <c r="PG12">
        <v>0</v>
      </c>
      <c r="PH12">
        <v>0</v>
      </c>
      <c r="PI12">
        <v>0</v>
      </c>
      <c r="PJ12" s="18">
        <f t="shared" si="70"/>
        <v>0</v>
      </c>
      <c r="PK12" s="18">
        <f t="shared" si="71"/>
        <v>0</v>
      </c>
      <c r="PL12" s="18">
        <f t="shared" si="72"/>
        <v>0</v>
      </c>
      <c r="PM12" s="6">
        <v>0</v>
      </c>
      <c r="PN12" s="6">
        <v>0</v>
      </c>
      <c r="PO12">
        <v>0</v>
      </c>
      <c r="PP12">
        <v>0</v>
      </c>
      <c r="PQ12" s="18">
        <f t="shared" si="73"/>
        <v>9.9643999999999995</v>
      </c>
      <c r="PS12" s="6">
        <v>0</v>
      </c>
      <c r="PT12" s="6">
        <v>0</v>
      </c>
      <c r="PU12">
        <v>0</v>
      </c>
      <c r="PV12">
        <v>0</v>
      </c>
      <c r="PW12">
        <v>0</v>
      </c>
      <c r="PX12" s="18">
        <f t="shared" si="74"/>
        <v>0</v>
      </c>
      <c r="PY12" s="18">
        <f t="shared" si="75"/>
        <v>0</v>
      </c>
      <c r="QA12">
        <v>0</v>
      </c>
      <c r="QB12">
        <v>0</v>
      </c>
      <c r="QC12" s="18">
        <f t="shared" si="76"/>
        <v>0</v>
      </c>
      <c r="QD12" s="18">
        <f t="shared" si="77"/>
        <v>0</v>
      </c>
      <c r="QE12">
        <v>0</v>
      </c>
      <c r="QF12">
        <v>0</v>
      </c>
      <c r="QG12">
        <v>0.13739999999999999</v>
      </c>
      <c r="QH12">
        <f t="shared" si="78"/>
        <v>10.101799999999999</v>
      </c>
    </row>
    <row r="13" spans="1:450">
      <c r="A13" s="12" t="s">
        <v>1224</v>
      </c>
      <c r="B13" t="s">
        <v>1935</v>
      </c>
      <c r="C13">
        <v>18</v>
      </c>
      <c r="E13">
        <v>0</v>
      </c>
      <c r="F13">
        <v>0</v>
      </c>
      <c r="G13">
        <v>2</v>
      </c>
      <c r="H13">
        <v>1E-4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0.27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0.1094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7.7000000000000002E-3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 s="18">
        <f t="shared" si="0"/>
        <v>6</v>
      </c>
      <c r="BL13" s="18">
        <f t="shared" si="1"/>
        <v>0.38719999999999999</v>
      </c>
      <c r="BM13" s="18">
        <f t="shared" si="2"/>
        <v>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</v>
      </c>
      <c r="CB13">
        <v>3.2300000000000002E-2</v>
      </c>
      <c r="CC13">
        <v>0</v>
      </c>
      <c r="CD13">
        <v>0</v>
      </c>
      <c r="CE13" s="18">
        <f t="shared" si="3"/>
        <v>4</v>
      </c>
      <c r="CF13" s="18">
        <f t="shared" si="4"/>
        <v>3.2300000000000002E-2</v>
      </c>
      <c r="CG13" s="18">
        <f t="shared" si="5"/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 s="18">
        <f t="shared" si="6"/>
        <v>10</v>
      </c>
      <c r="CR13" s="18">
        <f t="shared" si="7"/>
        <v>0.41949999999999998</v>
      </c>
      <c r="CS13" s="18">
        <f t="shared" si="8"/>
        <v>5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s="18">
        <f t="shared" si="9"/>
        <v>0</v>
      </c>
      <c r="DR13" s="18">
        <f t="shared" si="10"/>
        <v>0</v>
      </c>
      <c r="DS13" s="18">
        <f t="shared" si="11"/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 s="18">
        <f t="shared" si="12"/>
        <v>0</v>
      </c>
      <c r="EX13" s="18">
        <f t="shared" si="13"/>
        <v>0</v>
      </c>
      <c r="EY13" s="18">
        <f t="shared" si="14"/>
        <v>0</v>
      </c>
      <c r="EZ13" s="18">
        <f t="shared" si="15"/>
        <v>10</v>
      </c>
      <c r="FA13" s="18">
        <f t="shared" si="16"/>
        <v>0.41949999999999998</v>
      </c>
      <c r="FB13" s="18">
        <f t="shared" si="17"/>
        <v>5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 s="18">
        <f t="shared" si="18"/>
        <v>0</v>
      </c>
      <c r="FQ13" s="18">
        <f t="shared" si="19"/>
        <v>0</v>
      </c>
      <c r="FR13" s="18">
        <f t="shared" si="20"/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 s="18">
        <f t="shared" si="21"/>
        <v>0</v>
      </c>
      <c r="GA13" s="18">
        <f t="shared" si="22"/>
        <v>0</v>
      </c>
      <c r="GB13" s="18">
        <f t="shared" si="23"/>
        <v>0</v>
      </c>
      <c r="GD13">
        <v>0</v>
      </c>
      <c r="GE13">
        <v>0</v>
      </c>
      <c r="GF13">
        <v>0</v>
      </c>
      <c r="GG13">
        <v>0</v>
      </c>
      <c r="GH13" s="18">
        <f t="shared" si="24"/>
        <v>0</v>
      </c>
      <c r="GI13" s="18">
        <f t="shared" si="25"/>
        <v>0</v>
      </c>
      <c r="GJ13" s="18">
        <f t="shared" si="26"/>
        <v>0</v>
      </c>
      <c r="GL13" s="45">
        <v>0</v>
      </c>
      <c r="GM13" s="45">
        <v>0</v>
      </c>
      <c r="GN13">
        <v>0</v>
      </c>
      <c r="GO13">
        <v>0</v>
      </c>
      <c r="GP13">
        <v>0</v>
      </c>
      <c r="GQ13">
        <v>0</v>
      </c>
      <c r="GR13" s="18">
        <f t="shared" si="27"/>
        <v>0</v>
      </c>
      <c r="GS13" s="18">
        <f t="shared" si="28"/>
        <v>0</v>
      </c>
      <c r="GT13" s="18">
        <f t="shared" si="29"/>
        <v>0</v>
      </c>
      <c r="GU13" s="18">
        <f t="shared" si="30"/>
        <v>0</v>
      </c>
      <c r="GV13" s="18">
        <f t="shared" si="31"/>
        <v>0</v>
      </c>
      <c r="GW13" s="18">
        <f t="shared" si="32"/>
        <v>0</v>
      </c>
      <c r="GY13">
        <v>0</v>
      </c>
      <c r="GZ13">
        <v>0</v>
      </c>
      <c r="HA13">
        <v>25</v>
      </c>
      <c r="HB13">
        <v>1.49E-2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3</v>
      </c>
      <c r="HJ13">
        <v>3.8999999999999998E-3</v>
      </c>
      <c r="HK13">
        <v>0</v>
      </c>
      <c r="HL13">
        <v>0</v>
      </c>
      <c r="HM13" s="18">
        <f t="shared" si="33"/>
        <v>28</v>
      </c>
      <c r="HN13" s="18">
        <f t="shared" si="34"/>
        <v>1.8800000000000001E-2</v>
      </c>
      <c r="HO13" s="18">
        <f t="shared" si="35"/>
        <v>2</v>
      </c>
      <c r="HQ13">
        <v>0</v>
      </c>
      <c r="HR13">
        <v>0</v>
      </c>
      <c r="HS13">
        <v>0</v>
      </c>
      <c r="HT13">
        <v>0</v>
      </c>
      <c r="HU13" s="18">
        <f t="shared" si="36"/>
        <v>0</v>
      </c>
      <c r="HV13" s="18">
        <f t="shared" si="37"/>
        <v>0</v>
      </c>
      <c r="HW13" s="18">
        <f t="shared" si="38"/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5.3E-3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 s="18">
        <f t="shared" si="39"/>
        <v>1</v>
      </c>
      <c r="JR13" s="18">
        <f t="shared" si="40"/>
        <v>5.3E-3</v>
      </c>
      <c r="JS13" s="18">
        <f t="shared" si="41"/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 s="18">
        <f t="shared" si="42"/>
        <v>0</v>
      </c>
      <c r="KJ13" s="18">
        <f t="shared" si="43"/>
        <v>0</v>
      </c>
      <c r="KK13" s="18">
        <f t="shared" si="44"/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 s="18">
        <f t="shared" si="45"/>
        <v>29</v>
      </c>
      <c r="LB13" s="18">
        <f t="shared" si="46"/>
        <v>2.41E-2</v>
      </c>
      <c r="LC13" s="18">
        <f t="shared" si="47"/>
        <v>3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 s="18">
        <f t="shared" si="48"/>
        <v>0</v>
      </c>
      <c r="LL13" s="18">
        <f t="shared" si="49"/>
        <v>0</v>
      </c>
      <c r="LM13" s="18">
        <f t="shared" si="50"/>
        <v>0</v>
      </c>
      <c r="LN13" s="18">
        <f t="shared" si="51"/>
        <v>29</v>
      </c>
      <c r="LO13" s="18">
        <f t="shared" si="52"/>
        <v>2.41E-2</v>
      </c>
      <c r="LP13" s="18">
        <f t="shared" si="53"/>
        <v>3</v>
      </c>
      <c r="LR13">
        <v>0</v>
      </c>
      <c r="LS13">
        <v>0</v>
      </c>
      <c r="LT13">
        <v>0</v>
      </c>
      <c r="LU13">
        <v>0</v>
      </c>
      <c r="LV13" s="18">
        <f t="shared" si="54"/>
        <v>0</v>
      </c>
      <c r="LW13" s="18">
        <f t="shared" si="55"/>
        <v>0</v>
      </c>
      <c r="LX13" s="18">
        <f t="shared" si="56"/>
        <v>0</v>
      </c>
      <c r="LZ13">
        <v>0</v>
      </c>
      <c r="MA13">
        <v>0</v>
      </c>
      <c r="MB13">
        <v>0</v>
      </c>
      <c r="MC13">
        <v>0</v>
      </c>
      <c r="MD13" s="18">
        <f t="shared" si="57"/>
        <v>0</v>
      </c>
      <c r="ME13" s="18">
        <f t="shared" si="58"/>
        <v>0</v>
      </c>
      <c r="MF13" s="18">
        <f t="shared" si="59"/>
        <v>0</v>
      </c>
      <c r="MH13">
        <v>0</v>
      </c>
      <c r="MI13">
        <v>0</v>
      </c>
      <c r="MJ13" s="18">
        <f t="shared" si="60"/>
        <v>0</v>
      </c>
      <c r="MK13" s="18">
        <f t="shared" si="61"/>
        <v>0</v>
      </c>
      <c r="ML13" s="18">
        <f t="shared" si="62"/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 s="18">
        <f t="shared" si="63"/>
        <v>0</v>
      </c>
      <c r="OI13" s="18">
        <f t="shared" si="64"/>
        <v>0</v>
      </c>
      <c r="OJ13" s="18">
        <f t="shared" si="65"/>
        <v>0</v>
      </c>
      <c r="OK13">
        <v>0</v>
      </c>
      <c r="OL13">
        <v>0</v>
      </c>
      <c r="OM13" s="18">
        <f t="shared" si="66"/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 s="18">
        <f t="shared" si="67"/>
        <v>0</v>
      </c>
      <c r="OX13" s="18">
        <f t="shared" si="68"/>
        <v>0</v>
      </c>
      <c r="OY13" s="18">
        <f t="shared" si="69"/>
        <v>0</v>
      </c>
      <c r="OZ13">
        <v>1</v>
      </c>
      <c r="PA13">
        <v>0</v>
      </c>
      <c r="PC13">
        <v>0</v>
      </c>
      <c r="PD13">
        <v>0</v>
      </c>
      <c r="PF13">
        <v>0</v>
      </c>
      <c r="PG13">
        <v>0</v>
      </c>
      <c r="PH13">
        <v>0</v>
      </c>
      <c r="PI13">
        <v>0</v>
      </c>
      <c r="PJ13" s="18">
        <f t="shared" si="70"/>
        <v>0</v>
      </c>
      <c r="PK13" s="18">
        <f t="shared" si="71"/>
        <v>0</v>
      </c>
      <c r="PL13" s="18">
        <f t="shared" si="72"/>
        <v>0</v>
      </c>
      <c r="PM13" s="6">
        <v>0</v>
      </c>
      <c r="PN13" s="6">
        <v>0</v>
      </c>
      <c r="PO13">
        <v>0</v>
      </c>
      <c r="PP13">
        <v>0</v>
      </c>
      <c r="PQ13" s="18">
        <f t="shared" si="73"/>
        <v>0.44359999999999999</v>
      </c>
      <c r="PS13" s="6">
        <v>0</v>
      </c>
      <c r="PT13" s="6">
        <v>0</v>
      </c>
      <c r="PU13">
        <v>0</v>
      </c>
      <c r="PV13">
        <v>0</v>
      </c>
      <c r="PW13">
        <v>0</v>
      </c>
      <c r="PX13" s="18">
        <f t="shared" si="74"/>
        <v>0</v>
      </c>
      <c r="PY13" s="18">
        <f t="shared" si="75"/>
        <v>0</v>
      </c>
      <c r="QA13">
        <v>0</v>
      </c>
      <c r="QB13">
        <v>0</v>
      </c>
      <c r="QC13" s="18">
        <f t="shared" si="76"/>
        <v>0</v>
      </c>
      <c r="QD13" s="18">
        <f t="shared" si="77"/>
        <v>0</v>
      </c>
      <c r="QE13">
        <v>0</v>
      </c>
      <c r="QF13">
        <v>0</v>
      </c>
      <c r="QG13">
        <v>0.66920000000000002</v>
      </c>
      <c r="QH13">
        <f t="shared" si="78"/>
        <v>1.1128</v>
      </c>
    </row>
    <row r="14" spans="1:450">
      <c r="A14" s="12" t="s">
        <v>1224</v>
      </c>
      <c r="B14" t="s">
        <v>1936</v>
      </c>
      <c r="C14">
        <v>19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 s="18">
        <f t="shared" si="0"/>
        <v>1</v>
      </c>
      <c r="BL14" s="18">
        <f t="shared" si="1"/>
        <v>0</v>
      </c>
      <c r="BM14" s="18">
        <f t="shared" si="2"/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</v>
      </c>
      <c r="CB14">
        <v>0.15629999999999999</v>
      </c>
      <c r="CC14">
        <v>0</v>
      </c>
      <c r="CD14">
        <v>0</v>
      </c>
      <c r="CE14" s="18">
        <f t="shared" si="3"/>
        <v>3</v>
      </c>
      <c r="CF14" s="18">
        <f t="shared" si="4"/>
        <v>0.15629999999999999</v>
      </c>
      <c r="CG14" s="18">
        <f t="shared" si="5"/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 s="18">
        <f t="shared" si="6"/>
        <v>4</v>
      </c>
      <c r="CR14" s="18">
        <f t="shared" si="7"/>
        <v>0.15629999999999999</v>
      </c>
      <c r="CS14" s="18">
        <f t="shared" si="8"/>
        <v>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57</v>
      </c>
      <c r="DD14">
        <v>4.7999999999999996E-3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3</v>
      </c>
      <c r="DN14">
        <v>1E-4</v>
      </c>
      <c r="DO14">
        <v>0</v>
      </c>
      <c r="DP14">
        <v>0</v>
      </c>
      <c r="DQ14" s="18">
        <f t="shared" si="9"/>
        <v>60</v>
      </c>
      <c r="DR14" s="18">
        <f t="shared" si="10"/>
        <v>4.8999999999999998E-3</v>
      </c>
      <c r="DS14" s="18">
        <f t="shared" si="11"/>
        <v>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 s="45">
        <v>2</v>
      </c>
      <c r="EV14" s="46">
        <v>7.6435737842196234</v>
      </c>
      <c r="EW14" s="18">
        <f t="shared" si="12"/>
        <v>2</v>
      </c>
      <c r="EX14" s="18">
        <f t="shared" si="13"/>
        <v>7.6435737842196234</v>
      </c>
      <c r="EY14" s="18">
        <f t="shared" si="14"/>
        <v>1</v>
      </c>
      <c r="EZ14" s="18">
        <f t="shared" si="15"/>
        <v>66</v>
      </c>
      <c r="FA14" s="18">
        <f t="shared" si="16"/>
        <v>7.8047737842196234</v>
      </c>
      <c r="FB14" s="18">
        <f t="shared" si="17"/>
        <v>5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 s="18">
        <f t="shared" si="18"/>
        <v>0</v>
      </c>
      <c r="FQ14" s="18">
        <f t="shared" si="19"/>
        <v>0</v>
      </c>
      <c r="FR14" s="18">
        <f t="shared" si="20"/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 s="18">
        <f t="shared" si="21"/>
        <v>0</v>
      </c>
      <c r="GA14" s="18">
        <f t="shared" si="22"/>
        <v>0</v>
      </c>
      <c r="GB14" s="18">
        <f t="shared" si="23"/>
        <v>0</v>
      </c>
      <c r="GD14">
        <v>0</v>
      </c>
      <c r="GE14">
        <v>0</v>
      </c>
      <c r="GF14">
        <v>0</v>
      </c>
      <c r="GG14">
        <v>0</v>
      </c>
      <c r="GH14" s="18">
        <f t="shared" si="24"/>
        <v>0</v>
      </c>
      <c r="GI14" s="18">
        <f t="shared" si="25"/>
        <v>0</v>
      </c>
      <c r="GJ14" s="18">
        <f t="shared" si="26"/>
        <v>0</v>
      </c>
      <c r="GL14" s="45">
        <v>2</v>
      </c>
      <c r="GM14" s="46">
        <v>599.3254457602211</v>
      </c>
      <c r="GN14">
        <v>0</v>
      </c>
      <c r="GO14">
        <v>0</v>
      </c>
      <c r="GP14">
        <v>0</v>
      </c>
      <c r="GQ14">
        <v>0</v>
      </c>
      <c r="GR14" s="18">
        <f t="shared" si="27"/>
        <v>0</v>
      </c>
      <c r="GS14" s="18">
        <f t="shared" si="28"/>
        <v>0</v>
      </c>
      <c r="GT14" s="18">
        <f t="shared" si="29"/>
        <v>0</v>
      </c>
      <c r="GU14" s="18">
        <f t="shared" si="30"/>
        <v>0</v>
      </c>
      <c r="GV14" s="18">
        <f t="shared" si="31"/>
        <v>0</v>
      </c>
      <c r="GW14" s="18">
        <f t="shared" si="32"/>
        <v>0</v>
      </c>
      <c r="GY14">
        <v>2</v>
      </c>
      <c r="GZ14">
        <v>0</v>
      </c>
      <c r="HA14">
        <v>67</v>
      </c>
      <c r="HB14">
        <v>6.54E-2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106</v>
      </c>
      <c r="HJ14">
        <v>8.7499999999999994E-2</v>
      </c>
      <c r="HK14">
        <v>0</v>
      </c>
      <c r="HL14">
        <v>0</v>
      </c>
      <c r="HM14" s="18">
        <f t="shared" si="33"/>
        <v>175</v>
      </c>
      <c r="HN14" s="18">
        <f t="shared" si="34"/>
        <v>0.15289999999999998</v>
      </c>
      <c r="HO14" s="18">
        <f t="shared" si="35"/>
        <v>3</v>
      </c>
      <c r="HQ14">
        <v>0</v>
      </c>
      <c r="HR14">
        <v>0</v>
      </c>
      <c r="HS14">
        <v>0</v>
      </c>
      <c r="HT14">
        <v>0</v>
      </c>
      <c r="HU14" s="18">
        <f t="shared" si="36"/>
        <v>0</v>
      </c>
      <c r="HV14" s="18">
        <f t="shared" si="37"/>
        <v>0</v>
      </c>
      <c r="HW14" s="18">
        <f t="shared" si="38"/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 s="18">
        <f t="shared" si="39"/>
        <v>0</v>
      </c>
      <c r="JR14" s="18">
        <f t="shared" si="40"/>
        <v>0</v>
      </c>
      <c r="JS14" s="18">
        <f t="shared" si="41"/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3</v>
      </c>
      <c r="KB14">
        <v>4.3E-3</v>
      </c>
      <c r="KC14">
        <v>0</v>
      </c>
      <c r="KD14">
        <v>0</v>
      </c>
      <c r="KE14">
        <v>0</v>
      </c>
      <c r="KF14">
        <v>0</v>
      </c>
      <c r="KG14">
        <v>4</v>
      </c>
      <c r="KH14">
        <v>8.0000000000000004E-4</v>
      </c>
      <c r="KI14" s="18">
        <f t="shared" si="42"/>
        <v>7</v>
      </c>
      <c r="KJ14" s="18">
        <f t="shared" si="43"/>
        <v>5.1000000000000004E-3</v>
      </c>
      <c r="KK14" s="18">
        <f t="shared" si="44"/>
        <v>2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 s="18">
        <f t="shared" si="45"/>
        <v>182</v>
      </c>
      <c r="LB14" s="18">
        <f t="shared" si="46"/>
        <v>0.15799999999999997</v>
      </c>
      <c r="LC14" s="18">
        <f t="shared" si="47"/>
        <v>5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 s="18">
        <f t="shared" si="48"/>
        <v>0</v>
      </c>
      <c r="LL14" s="18">
        <f t="shared" si="49"/>
        <v>0</v>
      </c>
      <c r="LM14" s="18">
        <f t="shared" si="50"/>
        <v>0</v>
      </c>
      <c r="LN14" s="18">
        <f t="shared" si="51"/>
        <v>182</v>
      </c>
      <c r="LO14" s="18">
        <f t="shared" si="52"/>
        <v>0.15799999999999997</v>
      </c>
      <c r="LP14" s="18">
        <f t="shared" si="53"/>
        <v>5</v>
      </c>
      <c r="LR14">
        <v>0</v>
      </c>
      <c r="LS14">
        <v>0</v>
      </c>
      <c r="LT14">
        <v>0</v>
      </c>
      <c r="LU14">
        <v>0</v>
      </c>
      <c r="LV14" s="18">
        <f t="shared" si="54"/>
        <v>0</v>
      </c>
      <c r="LW14" s="18">
        <f t="shared" si="55"/>
        <v>0</v>
      </c>
      <c r="LX14" s="18">
        <f t="shared" si="56"/>
        <v>0</v>
      </c>
      <c r="LZ14">
        <v>0</v>
      </c>
      <c r="MA14">
        <v>0</v>
      </c>
      <c r="MB14">
        <v>0</v>
      </c>
      <c r="MC14">
        <v>0</v>
      </c>
      <c r="MD14" s="18">
        <f t="shared" si="57"/>
        <v>0</v>
      </c>
      <c r="ME14" s="18">
        <f t="shared" si="58"/>
        <v>0</v>
      </c>
      <c r="MF14" s="18">
        <f t="shared" si="59"/>
        <v>0</v>
      </c>
      <c r="MH14">
        <v>0</v>
      </c>
      <c r="MI14">
        <v>0</v>
      </c>
      <c r="MJ14" s="18">
        <f t="shared" si="60"/>
        <v>0</v>
      </c>
      <c r="MK14" s="18">
        <f t="shared" si="61"/>
        <v>0</v>
      </c>
      <c r="ML14" s="18">
        <f t="shared" si="62"/>
        <v>0</v>
      </c>
      <c r="MN14">
        <v>0</v>
      </c>
      <c r="MO14">
        <v>0</v>
      </c>
      <c r="MP14">
        <v>0</v>
      </c>
      <c r="MQ14">
        <v>0</v>
      </c>
      <c r="MR14">
        <v>262</v>
      </c>
      <c r="MS14">
        <v>0.52080000000000004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5</v>
      </c>
      <c r="OE14">
        <v>3.0000000000000001E-3</v>
      </c>
      <c r="OF14">
        <v>0</v>
      </c>
      <c r="OG14">
        <v>0</v>
      </c>
      <c r="OH14" s="18">
        <f t="shared" si="63"/>
        <v>267</v>
      </c>
      <c r="OI14" s="18">
        <f t="shared" si="64"/>
        <v>0.52380000000000004</v>
      </c>
      <c r="OJ14" s="18">
        <f t="shared" si="65"/>
        <v>2</v>
      </c>
      <c r="OK14">
        <v>0</v>
      </c>
      <c r="OL14">
        <v>0</v>
      </c>
      <c r="OM14" s="18">
        <f t="shared" si="66"/>
        <v>0.52380000000000004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 s="18">
        <f t="shared" si="67"/>
        <v>0</v>
      </c>
      <c r="OX14" s="18">
        <f t="shared" si="68"/>
        <v>0</v>
      </c>
      <c r="OY14" s="18">
        <f t="shared" si="69"/>
        <v>0</v>
      </c>
      <c r="OZ14">
        <v>0</v>
      </c>
      <c r="PA14">
        <v>0</v>
      </c>
      <c r="PC14">
        <v>0</v>
      </c>
      <c r="PD14">
        <v>0</v>
      </c>
      <c r="PF14">
        <v>0</v>
      </c>
      <c r="PG14">
        <v>0</v>
      </c>
      <c r="PH14">
        <v>0</v>
      </c>
      <c r="PI14">
        <v>0</v>
      </c>
      <c r="PJ14" s="18">
        <f t="shared" si="70"/>
        <v>0</v>
      </c>
      <c r="PK14" s="18">
        <f t="shared" si="71"/>
        <v>0</v>
      </c>
      <c r="PL14" s="18">
        <f t="shared" si="72"/>
        <v>0</v>
      </c>
      <c r="PM14" s="6">
        <v>0</v>
      </c>
      <c r="PN14" s="6">
        <v>0</v>
      </c>
      <c r="PO14">
        <v>0</v>
      </c>
      <c r="PP14">
        <v>0</v>
      </c>
      <c r="PQ14" s="18">
        <f t="shared" si="73"/>
        <v>8.4865737842196225</v>
      </c>
      <c r="PS14" s="6">
        <v>0</v>
      </c>
      <c r="PT14" s="6">
        <v>0</v>
      </c>
      <c r="PU14">
        <v>0</v>
      </c>
      <c r="PV14">
        <v>0</v>
      </c>
      <c r="PW14">
        <v>0</v>
      </c>
      <c r="PX14" s="18">
        <f t="shared" si="74"/>
        <v>0</v>
      </c>
      <c r="PY14" s="18">
        <f t="shared" si="75"/>
        <v>0</v>
      </c>
      <c r="QA14">
        <v>0</v>
      </c>
      <c r="QB14">
        <v>0</v>
      </c>
      <c r="QC14" s="18">
        <f t="shared" si="76"/>
        <v>0</v>
      </c>
      <c r="QD14" s="18">
        <f t="shared" si="77"/>
        <v>0</v>
      </c>
      <c r="QE14">
        <v>0</v>
      </c>
      <c r="QF14">
        <v>0</v>
      </c>
      <c r="QG14">
        <v>4.7077</v>
      </c>
      <c r="QH14">
        <f t="shared" si="78"/>
        <v>13.194273784219622</v>
      </c>
    </row>
    <row r="15" spans="1:450">
      <c r="A15" s="12" t="s">
        <v>1224</v>
      </c>
      <c r="B15" t="s">
        <v>1937</v>
      </c>
      <c r="C15">
        <v>31</v>
      </c>
      <c r="E15">
        <v>0</v>
      </c>
      <c r="F15">
        <v>0</v>
      </c>
      <c r="G15">
        <v>63</v>
      </c>
      <c r="H15">
        <v>5.4100000000000002E-2</v>
      </c>
      <c r="I15">
        <v>2</v>
      </c>
      <c r="J15">
        <v>2.3E-3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21</v>
      </c>
      <c r="R15">
        <v>0.25490000000000002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22</v>
      </c>
      <c r="AF15">
        <v>4.4699999999999997E-2</v>
      </c>
      <c r="AG15">
        <v>0</v>
      </c>
      <c r="AH15">
        <v>0</v>
      </c>
      <c r="AI15">
        <v>0</v>
      </c>
      <c r="AJ15">
        <v>0</v>
      </c>
      <c r="AK15">
        <v>7</v>
      </c>
      <c r="AL15">
        <v>2.4199999999999999E-2</v>
      </c>
      <c r="AM15">
        <v>1</v>
      </c>
      <c r="AN15">
        <v>5.3E-3</v>
      </c>
      <c r="AO15">
        <v>8</v>
      </c>
      <c r="AP15">
        <v>9.64E-2</v>
      </c>
      <c r="AQ15">
        <v>17</v>
      </c>
      <c r="AR15">
        <v>0.42610000000000003</v>
      </c>
      <c r="AS15">
        <v>0</v>
      </c>
      <c r="AT15">
        <v>0</v>
      </c>
      <c r="AU15">
        <v>4</v>
      </c>
      <c r="AV15">
        <v>0.16889999999999999</v>
      </c>
      <c r="AW15">
        <v>21</v>
      </c>
      <c r="AX15">
        <v>1.3299999999999999E-2</v>
      </c>
      <c r="AY15">
        <v>0</v>
      </c>
      <c r="AZ15">
        <v>0</v>
      </c>
      <c r="BA15">
        <v>16</v>
      </c>
      <c r="BB15">
        <v>8.3000000000000001E-3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8">
        <f t="shared" si="0"/>
        <v>182</v>
      </c>
      <c r="BL15" s="18">
        <f t="shared" si="1"/>
        <v>1.0985</v>
      </c>
      <c r="BM15" s="18">
        <f t="shared" si="2"/>
        <v>11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9.1000000000000004E-3</v>
      </c>
      <c r="CC15">
        <v>0</v>
      </c>
      <c r="CD15">
        <v>0</v>
      </c>
      <c r="CE15" s="18">
        <f t="shared" si="3"/>
        <v>1</v>
      </c>
      <c r="CF15" s="18">
        <f t="shared" si="4"/>
        <v>9.1000000000000004E-3</v>
      </c>
      <c r="CG15" s="18">
        <f t="shared" si="5"/>
        <v>1</v>
      </c>
      <c r="CI15">
        <v>3</v>
      </c>
      <c r="CJ15">
        <v>3.5799999999999998E-2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 s="18">
        <f t="shared" si="6"/>
        <v>186</v>
      </c>
      <c r="CR15" s="18">
        <f t="shared" si="7"/>
        <v>1.1434</v>
      </c>
      <c r="CS15" s="18">
        <f t="shared" si="8"/>
        <v>13</v>
      </c>
      <c r="CU15">
        <v>0</v>
      </c>
      <c r="CV15">
        <v>0</v>
      </c>
      <c r="CW15">
        <v>3</v>
      </c>
      <c r="CX15">
        <v>8.9999999999999993E-3</v>
      </c>
      <c r="CY15">
        <v>0</v>
      </c>
      <c r="CZ15">
        <v>0</v>
      </c>
      <c r="DA15">
        <v>0</v>
      </c>
      <c r="DB15">
        <v>0</v>
      </c>
      <c r="DC15">
        <v>23</v>
      </c>
      <c r="DD15">
        <v>0.42720000000000002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38</v>
      </c>
      <c r="DL15">
        <v>6.0600000000000001E-2</v>
      </c>
      <c r="DM15">
        <v>36</v>
      </c>
      <c r="DN15">
        <v>0.65339999999999998</v>
      </c>
      <c r="DO15">
        <v>0</v>
      </c>
      <c r="DP15">
        <v>0</v>
      </c>
      <c r="DQ15" s="18">
        <f t="shared" si="9"/>
        <v>100</v>
      </c>
      <c r="DR15" s="18">
        <f t="shared" si="10"/>
        <v>1.1501999999999999</v>
      </c>
      <c r="DS15" s="18">
        <f t="shared" si="11"/>
        <v>4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0.88</v>
      </c>
      <c r="ES15">
        <v>0</v>
      </c>
      <c r="ET15">
        <v>0</v>
      </c>
      <c r="EU15">
        <v>0</v>
      </c>
      <c r="EV15">
        <v>0</v>
      </c>
      <c r="EW15" s="18">
        <f t="shared" si="12"/>
        <v>1</v>
      </c>
      <c r="EX15" s="18">
        <f t="shared" si="13"/>
        <v>0.88</v>
      </c>
      <c r="EY15" s="18">
        <f t="shared" si="14"/>
        <v>1</v>
      </c>
      <c r="EZ15" s="18">
        <f t="shared" si="15"/>
        <v>287</v>
      </c>
      <c r="FA15" s="18">
        <f t="shared" si="16"/>
        <v>3.1735999999999995</v>
      </c>
      <c r="FB15" s="18">
        <f t="shared" si="17"/>
        <v>18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</v>
      </c>
      <c r="FO15">
        <v>2.8999999999999998E-3</v>
      </c>
      <c r="FP15" s="18">
        <f t="shared" si="18"/>
        <v>1</v>
      </c>
      <c r="FQ15" s="18">
        <f t="shared" si="19"/>
        <v>2.8999999999999998E-3</v>
      </c>
      <c r="FR15" s="18">
        <f t="shared" si="20"/>
        <v>1</v>
      </c>
      <c r="FT15">
        <v>10</v>
      </c>
      <c r="FU15">
        <v>8.4500000000000006E-2</v>
      </c>
      <c r="FV15">
        <v>0</v>
      </c>
      <c r="FW15">
        <v>0</v>
      </c>
      <c r="FX15">
        <v>0</v>
      </c>
      <c r="FY15">
        <v>0</v>
      </c>
      <c r="FZ15" s="18">
        <f t="shared" si="21"/>
        <v>10</v>
      </c>
      <c r="GA15" s="18">
        <f t="shared" si="22"/>
        <v>8.4500000000000006E-2</v>
      </c>
      <c r="GB15" s="18">
        <f t="shared" si="23"/>
        <v>1</v>
      </c>
      <c r="GD15">
        <v>0</v>
      </c>
      <c r="GE15">
        <v>0</v>
      </c>
      <c r="GF15">
        <v>0</v>
      </c>
      <c r="GG15">
        <v>0</v>
      </c>
      <c r="GH15" s="18">
        <f t="shared" si="24"/>
        <v>0</v>
      </c>
      <c r="GI15" s="18">
        <f t="shared" si="25"/>
        <v>0</v>
      </c>
      <c r="GJ15" s="18">
        <f t="shared" si="26"/>
        <v>0</v>
      </c>
      <c r="GL15" s="45">
        <v>1</v>
      </c>
      <c r="GM15" s="46">
        <v>325.88117824831693</v>
      </c>
      <c r="GN15">
        <v>0</v>
      </c>
      <c r="GO15">
        <v>0</v>
      </c>
      <c r="GP15">
        <v>0</v>
      </c>
      <c r="GQ15">
        <v>0</v>
      </c>
      <c r="GR15" s="18">
        <f t="shared" si="27"/>
        <v>0</v>
      </c>
      <c r="GS15" s="18">
        <f t="shared" si="28"/>
        <v>0</v>
      </c>
      <c r="GT15" s="18">
        <f t="shared" si="29"/>
        <v>0</v>
      </c>
      <c r="GU15" s="18">
        <f t="shared" si="30"/>
        <v>11</v>
      </c>
      <c r="GV15" s="18">
        <f t="shared" si="31"/>
        <v>8.7400000000000005E-2</v>
      </c>
      <c r="GW15" s="18">
        <f t="shared" si="32"/>
        <v>2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23</v>
      </c>
      <c r="HJ15">
        <v>4.1799999999999997E-2</v>
      </c>
      <c r="HK15">
        <v>0</v>
      </c>
      <c r="HL15">
        <v>0</v>
      </c>
      <c r="HM15" s="18">
        <f t="shared" si="33"/>
        <v>23</v>
      </c>
      <c r="HN15" s="18">
        <f t="shared" si="34"/>
        <v>4.1799999999999997E-2</v>
      </c>
      <c r="HO15" s="18">
        <f t="shared" si="35"/>
        <v>1</v>
      </c>
      <c r="HQ15">
        <v>0</v>
      </c>
      <c r="HR15">
        <v>0</v>
      </c>
      <c r="HS15">
        <v>0</v>
      </c>
      <c r="HT15">
        <v>0</v>
      </c>
      <c r="HU15" s="18">
        <f t="shared" si="36"/>
        <v>0</v>
      </c>
      <c r="HV15" s="18">
        <f t="shared" si="37"/>
        <v>0</v>
      </c>
      <c r="HW15" s="18">
        <f t="shared" si="38"/>
        <v>0</v>
      </c>
      <c r="HY15">
        <v>0</v>
      </c>
      <c r="HZ15">
        <v>0</v>
      </c>
      <c r="IA15">
        <v>0</v>
      </c>
      <c r="IB15">
        <v>0</v>
      </c>
      <c r="IC15">
        <v>1</v>
      </c>
      <c r="ID15">
        <v>0.7</v>
      </c>
      <c r="IE15">
        <v>0</v>
      </c>
      <c r="IF15">
        <v>0</v>
      </c>
      <c r="IG15">
        <v>0</v>
      </c>
      <c r="IH15">
        <v>0</v>
      </c>
      <c r="II15">
        <v>1</v>
      </c>
      <c r="IJ15">
        <v>0.46</v>
      </c>
      <c r="IK15">
        <v>2</v>
      </c>
      <c r="IL15">
        <v>0.1038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1</v>
      </c>
      <c r="IV15">
        <v>2.9899999999999999E-2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 s="18">
        <f t="shared" si="39"/>
        <v>5</v>
      </c>
      <c r="JR15" s="18">
        <f t="shared" si="40"/>
        <v>1.2936999999999999</v>
      </c>
      <c r="JS15" s="18">
        <f t="shared" si="41"/>
        <v>4</v>
      </c>
      <c r="JU15">
        <v>1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 s="18">
        <f t="shared" si="42"/>
        <v>1</v>
      </c>
      <c r="KJ15" s="18">
        <f t="shared" si="43"/>
        <v>0</v>
      </c>
      <c r="KK15" s="18">
        <f t="shared" si="44"/>
        <v>1</v>
      </c>
      <c r="KM15">
        <v>2</v>
      </c>
      <c r="KN15">
        <v>1E-4</v>
      </c>
      <c r="KO15">
        <v>0</v>
      </c>
      <c r="KP15">
        <v>0</v>
      </c>
      <c r="KQ15">
        <v>1</v>
      </c>
      <c r="KR15">
        <v>1E-3</v>
      </c>
      <c r="KS15">
        <v>6</v>
      </c>
      <c r="KT15">
        <v>4.1000000000000003E-3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 s="18">
        <f t="shared" si="45"/>
        <v>38</v>
      </c>
      <c r="LB15" s="18">
        <f t="shared" si="46"/>
        <v>1.3407</v>
      </c>
      <c r="LC15" s="18">
        <f t="shared" si="47"/>
        <v>9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 s="18">
        <f t="shared" si="48"/>
        <v>0</v>
      </c>
      <c r="LL15" s="18">
        <f t="shared" si="49"/>
        <v>0</v>
      </c>
      <c r="LM15" s="18">
        <f t="shared" si="50"/>
        <v>0</v>
      </c>
      <c r="LN15" s="18">
        <f t="shared" si="51"/>
        <v>38</v>
      </c>
      <c r="LO15" s="18">
        <f t="shared" si="52"/>
        <v>1.3407</v>
      </c>
      <c r="LP15" s="18">
        <f t="shared" si="53"/>
        <v>9</v>
      </c>
      <c r="LR15">
        <v>0</v>
      </c>
      <c r="LS15">
        <v>0</v>
      </c>
      <c r="LT15">
        <v>0</v>
      </c>
      <c r="LU15">
        <v>0</v>
      </c>
      <c r="LV15" s="18">
        <f t="shared" si="54"/>
        <v>0</v>
      </c>
      <c r="LW15" s="18">
        <f t="shared" si="55"/>
        <v>0</v>
      </c>
      <c r="LX15" s="18">
        <f t="shared" si="56"/>
        <v>0</v>
      </c>
      <c r="LZ15">
        <v>0</v>
      </c>
      <c r="MA15">
        <v>0</v>
      </c>
      <c r="MB15">
        <v>0</v>
      </c>
      <c r="MC15">
        <v>0</v>
      </c>
      <c r="MD15" s="18">
        <f t="shared" si="57"/>
        <v>0</v>
      </c>
      <c r="ME15" s="18">
        <f t="shared" si="58"/>
        <v>0</v>
      </c>
      <c r="MF15" s="18">
        <f t="shared" si="59"/>
        <v>0</v>
      </c>
      <c r="MH15">
        <v>0</v>
      </c>
      <c r="MI15">
        <v>0</v>
      </c>
      <c r="MJ15" s="18">
        <f t="shared" si="60"/>
        <v>0</v>
      </c>
      <c r="MK15" s="18">
        <f t="shared" si="61"/>
        <v>0</v>
      </c>
      <c r="ML15" s="18">
        <f t="shared" si="62"/>
        <v>0</v>
      </c>
      <c r="MN15">
        <v>74</v>
      </c>
      <c r="MO15">
        <v>0.10630000000000001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2</v>
      </c>
      <c r="MW15">
        <v>1.15E-2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12</v>
      </c>
      <c r="NG15">
        <v>2.41E-2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4</v>
      </c>
      <c r="NW15">
        <v>3.2000000000000002E-3</v>
      </c>
      <c r="NX15">
        <v>5</v>
      </c>
      <c r="NY15">
        <v>4.3700000000000003E-2</v>
      </c>
      <c r="NZ15">
        <v>0</v>
      </c>
      <c r="OA15">
        <v>0</v>
      </c>
      <c r="OB15">
        <v>38</v>
      </c>
      <c r="OC15">
        <v>7.46E-2</v>
      </c>
      <c r="OD15">
        <v>31</v>
      </c>
      <c r="OE15">
        <v>1.77E-2</v>
      </c>
      <c r="OF15">
        <v>0</v>
      </c>
      <c r="OG15">
        <v>0</v>
      </c>
      <c r="OH15" s="18">
        <f t="shared" si="63"/>
        <v>166</v>
      </c>
      <c r="OI15" s="18">
        <f t="shared" si="64"/>
        <v>0.28110000000000002</v>
      </c>
      <c r="OJ15" s="18">
        <f t="shared" si="65"/>
        <v>7</v>
      </c>
      <c r="OK15">
        <v>0</v>
      </c>
      <c r="OL15">
        <v>0</v>
      </c>
      <c r="OM15" s="18">
        <f t="shared" si="66"/>
        <v>0.28110000000000002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 s="18">
        <f t="shared" si="67"/>
        <v>0</v>
      </c>
      <c r="OX15" s="18">
        <f t="shared" si="68"/>
        <v>0</v>
      </c>
      <c r="OY15" s="18">
        <f t="shared" si="69"/>
        <v>0</v>
      </c>
      <c r="OZ15">
        <v>29</v>
      </c>
      <c r="PA15">
        <v>6.8999999999999999E-3</v>
      </c>
      <c r="PC15">
        <v>0</v>
      </c>
      <c r="PD15">
        <v>0</v>
      </c>
      <c r="PF15">
        <v>0</v>
      </c>
      <c r="PG15">
        <v>0</v>
      </c>
      <c r="PH15">
        <v>1</v>
      </c>
      <c r="PI15">
        <v>5.5999999999999999E-3</v>
      </c>
      <c r="PJ15" s="18">
        <f t="shared" si="70"/>
        <v>1</v>
      </c>
      <c r="PK15" s="18">
        <f t="shared" si="71"/>
        <v>5.5999999999999999E-3</v>
      </c>
      <c r="PL15" s="18">
        <f t="shared" si="72"/>
        <v>1</v>
      </c>
      <c r="PM15" s="6">
        <v>275</v>
      </c>
      <c r="PN15" s="6">
        <v>9.8199999999999996E-2</v>
      </c>
      <c r="PO15">
        <v>2.5015000000000001</v>
      </c>
      <c r="PP15">
        <v>0</v>
      </c>
      <c r="PQ15" s="18">
        <f t="shared" si="73"/>
        <v>7.4949999999999992</v>
      </c>
      <c r="PS15" s="6">
        <v>0</v>
      </c>
      <c r="PT15" s="6">
        <v>0</v>
      </c>
      <c r="PU15">
        <v>0</v>
      </c>
      <c r="PV15">
        <v>0</v>
      </c>
      <c r="PW15">
        <v>0</v>
      </c>
      <c r="PX15" s="18">
        <f t="shared" si="74"/>
        <v>0</v>
      </c>
      <c r="PY15" s="18">
        <f t="shared" si="75"/>
        <v>0</v>
      </c>
      <c r="QA15">
        <v>0</v>
      </c>
      <c r="QB15">
        <v>0</v>
      </c>
      <c r="QC15" s="18">
        <f t="shared" si="76"/>
        <v>0</v>
      </c>
      <c r="QD15" s="18">
        <f t="shared" si="77"/>
        <v>0</v>
      </c>
      <c r="QE15">
        <v>0.49</v>
      </c>
      <c r="QF15">
        <v>0</v>
      </c>
      <c r="QG15">
        <v>172.02339999999998</v>
      </c>
      <c r="QH15">
        <f t="shared" si="78"/>
        <v>180.00839999999999</v>
      </c>
    </row>
    <row r="16" spans="1:450">
      <c r="A16" s="12" t="s">
        <v>1224</v>
      </c>
      <c r="B16" t="s">
        <v>1941</v>
      </c>
      <c r="C16">
        <v>32</v>
      </c>
      <c r="E16">
        <v>1</v>
      </c>
      <c r="F16">
        <v>9.7000000000000003E-3</v>
      </c>
      <c r="G16">
        <v>142</v>
      </c>
      <c r="H16">
        <v>0.19539999999999999</v>
      </c>
      <c r="I16">
        <v>2</v>
      </c>
      <c r="J16">
        <v>3.32E-2</v>
      </c>
      <c r="K16">
        <v>1</v>
      </c>
      <c r="L16">
        <v>2.5204</v>
      </c>
      <c r="M16">
        <v>0</v>
      </c>
      <c r="N16">
        <v>0</v>
      </c>
      <c r="O16">
        <v>0</v>
      </c>
      <c r="P16">
        <v>0</v>
      </c>
      <c r="Q16">
        <v>37</v>
      </c>
      <c r="R16">
        <v>0.75209999999999999</v>
      </c>
      <c r="S16">
        <v>0</v>
      </c>
      <c r="T16">
        <v>0</v>
      </c>
      <c r="U16">
        <v>2</v>
      </c>
      <c r="V16">
        <v>8.48E-2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2.2000000000000001E-3</v>
      </c>
      <c r="AI16">
        <v>0</v>
      </c>
      <c r="AJ16">
        <v>0</v>
      </c>
      <c r="AK16">
        <v>25</v>
      </c>
      <c r="AL16">
        <v>5.2400000000000002E-2</v>
      </c>
      <c r="AM16">
        <v>1</v>
      </c>
      <c r="AN16">
        <v>2.5999999999999999E-3</v>
      </c>
      <c r="AO16">
        <v>31</v>
      </c>
      <c r="AP16">
        <v>0.20499999999999999</v>
      </c>
      <c r="AQ16">
        <v>54</v>
      </c>
      <c r="AR16">
        <v>9.4799999999999995E-2</v>
      </c>
      <c r="AS16">
        <v>15</v>
      </c>
      <c r="AT16">
        <v>0.12280000000000001</v>
      </c>
      <c r="AU16">
        <v>2</v>
      </c>
      <c r="AV16">
        <v>1E-3</v>
      </c>
      <c r="AW16">
        <v>32</v>
      </c>
      <c r="AX16">
        <v>0.1142</v>
      </c>
      <c r="AY16">
        <v>0</v>
      </c>
      <c r="AZ16">
        <v>0</v>
      </c>
      <c r="BA16">
        <v>15</v>
      </c>
      <c r="BB16">
        <v>5.2299999999999999E-2</v>
      </c>
      <c r="BC16">
        <v>2</v>
      </c>
      <c r="BD16">
        <v>7.3200000000000001E-2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 s="18">
        <f t="shared" si="0"/>
        <v>366</v>
      </c>
      <c r="BL16" s="18">
        <f t="shared" si="1"/>
        <v>4.3160999999999996</v>
      </c>
      <c r="BM16" s="18">
        <f t="shared" si="2"/>
        <v>17</v>
      </c>
      <c r="BO16">
        <v>0</v>
      </c>
      <c r="BP16">
        <v>0</v>
      </c>
      <c r="BQ16">
        <v>2</v>
      </c>
      <c r="BR16">
        <v>3.5999999999999999E-3</v>
      </c>
      <c r="BS16">
        <v>11</v>
      </c>
      <c r="BT16">
        <v>0.34860000000000002</v>
      </c>
      <c r="BU16">
        <v>0</v>
      </c>
      <c r="BV16">
        <v>0</v>
      </c>
      <c r="BW16">
        <v>0</v>
      </c>
      <c r="BX16">
        <v>0</v>
      </c>
      <c r="BY16">
        <v>2</v>
      </c>
      <c r="BZ16">
        <v>4.1000000000000003E-3</v>
      </c>
      <c r="CA16">
        <v>2</v>
      </c>
      <c r="CB16">
        <v>0.1235</v>
      </c>
      <c r="CC16">
        <v>0</v>
      </c>
      <c r="CD16">
        <v>0</v>
      </c>
      <c r="CE16" s="18">
        <f t="shared" si="3"/>
        <v>17</v>
      </c>
      <c r="CF16" s="18">
        <f t="shared" si="4"/>
        <v>0.4798</v>
      </c>
      <c r="CG16" s="18">
        <f t="shared" si="5"/>
        <v>4</v>
      </c>
      <c r="CI16">
        <v>3</v>
      </c>
      <c r="CJ16">
        <v>2.5000000000000001E-2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 s="18">
        <f t="shared" si="6"/>
        <v>386</v>
      </c>
      <c r="CR16" s="18">
        <f t="shared" si="7"/>
        <v>4.8209</v>
      </c>
      <c r="CS16" s="18">
        <f t="shared" si="8"/>
        <v>22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3.8399999999999997E-2</v>
      </c>
      <c r="DA16">
        <v>19</v>
      </c>
      <c r="DB16">
        <v>0.25690000000000002</v>
      </c>
      <c r="DC16">
        <v>28</v>
      </c>
      <c r="DD16">
        <v>1.4500000000000001E-2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16</v>
      </c>
      <c r="DL16">
        <v>0.1971</v>
      </c>
      <c r="DM16">
        <v>25</v>
      </c>
      <c r="DN16">
        <v>9.4000000000000004E-3</v>
      </c>
      <c r="DO16">
        <v>0</v>
      </c>
      <c r="DP16">
        <v>0</v>
      </c>
      <c r="DQ16" s="18">
        <f t="shared" si="9"/>
        <v>89</v>
      </c>
      <c r="DR16" s="18">
        <f t="shared" si="10"/>
        <v>0.51629999999999998</v>
      </c>
      <c r="DS16" s="18">
        <f t="shared" si="11"/>
        <v>5</v>
      </c>
      <c r="DU16">
        <v>1</v>
      </c>
      <c r="DV16">
        <v>2.7199999999999998E-2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1</v>
      </c>
      <c r="ET16">
        <v>5.0700000000000002E-2</v>
      </c>
      <c r="EU16">
        <v>0</v>
      </c>
      <c r="EV16">
        <v>0</v>
      </c>
      <c r="EW16" s="18">
        <f t="shared" si="12"/>
        <v>2</v>
      </c>
      <c r="EX16" s="18">
        <f t="shared" si="13"/>
        <v>7.7899999999999997E-2</v>
      </c>
      <c r="EY16" s="18">
        <f t="shared" si="14"/>
        <v>2</v>
      </c>
      <c r="EZ16" s="18">
        <f t="shared" si="15"/>
        <v>477</v>
      </c>
      <c r="FA16" s="18">
        <f t="shared" si="16"/>
        <v>5.4150999999999998</v>
      </c>
      <c r="FB16" s="18">
        <f t="shared" si="17"/>
        <v>29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 s="18">
        <f t="shared" si="18"/>
        <v>0</v>
      </c>
      <c r="FQ16" s="18">
        <f t="shared" si="19"/>
        <v>0</v>
      </c>
      <c r="FR16" s="18">
        <f t="shared" si="20"/>
        <v>0</v>
      </c>
      <c r="FT16">
        <v>7</v>
      </c>
      <c r="FU16">
        <v>2.8799999999999999E-2</v>
      </c>
      <c r="FV16">
        <v>0</v>
      </c>
      <c r="FW16">
        <v>0</v>
      </c>
      <c r="FX16">
        <v>0</v>
      </c>
      <c r="FY16">
        <v>0</v>
      </c>
      <c r="FZ16" s="18">
        <f t="shared" si="21"/>
        <v>7</v>
      </c>
      <c r="GA16" s="18">
        <f t="shared" si="22"/>
        <v>2.8799999999999999E-2</v>
      </c>
      <c r="GB16" s="18">
        <f t="shared" si="23"/>
        <v>1</v>
      </c>
      <c r="GD16">
        <v>0</v>
      </c>
      <c r="GE16">
        <v>0</v>
      </c>
      <c r="GF16">
        <v>0</v>
      </c>
      <c r="GG16">
        <v>0</v>
      </c>
      <c r="GH16" s="18">
        <f t="shared" si="24"/>
        <v>0</v>
      </c>
      <c r="GI16" s="18">
        <f t="shared" si="25"/>
        <v>0</v>
      </c>
      <c r="GJ16" s="18">
        <f t="shared" si="26"/>
        <v>0</v>
      </c>
      <c r="GL16" s="45">
        <v>2</v>
      </c>
      <c r="GM16" s="46">
        <v>767.00837958593274</v>
      </c>
      <c r="GN16">
        <v>0</v>
      </c>
      <c r="GO16">
        <v>0</v>
      </c>
      <c r="GP16">
        <v>0</v>
      </c>
      <c r="GQ16">
        <v>0</v>
      </c>
      <c r="GR16" s="18">
        <f t="shared" si="27"/>
        <v>0</v>
      </c>
      <c r="GS16" s="18">
        <f t="shared" si="28"/>
        <v>0</v>
      </c>
      <c r="GT16" s="18">
        <f t="shared" si="29"/>
        <v>0</v>
      </c>
      <c r="GU16" s="18">
        <f t="shared" si="30"/>
        <v>7</v>
      </c>
      <c r="GV16" s="18">
        <f t="shared" si="31"/>
        <v>2.8799999999999999E-2</v>
      </c>
      <c r="GW16" s="18">
        <f t="shared" si="32"/>
        <v>1</v>
      </c>
      <c r="GY16">
        <v>700</v>
      </c>
      <c r="GZ16">
        <v>2.4582999999999999</v>
      </c>
      <c r="HA16">
        <v>26</v>
      </c>
      <c r="HB16">
        <v>0.1288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600</v>
      </c>
      <c r="HJ16">
        <v>1.7746999999999999</v>
      </c>
      <c r="HK16">
        <v>46</v>
      </c>
      <c r="HL16">
        <v>2.7799999999999998E-2</v>
      </c>
      <c r="HM16" s="18">
        <f t="shared" si="33"/>
        <v>1372</v>
      </c>
      <c r="HN16" s="18">
        <f t="shared" si="34"/>
        <v>4.3895999999999997</v>
      </c>
      <c r="HO16" s="18">
        <f t="shared" si="35"/>
        <v>4</v>
      </c>
      <c r="HQ16">
        <v>0</v>
      </c>
      <c r="HR16">
        <v>0</v>
      </c>
      <c r="HS16">
        <v>0</v>
      </c>
      <c r="HT16">
        <v>0</v>
      </c>
      <c r="HU16" s="18">
        <f t="shared" si="36"/>
        <v>0</v>
      </c>
      <c r="HV16" s="18">
        <f t="shared" si="37"/>
        <v>0</v>
      </c>
      <c r="HW16" s="18">
        <f t="shared" si="38"/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1</v>
      </c>
      <c r="IL16">
        <v>1.5900000000000001E-2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3</v>
      </c>
      <c r="IZ16">
        <v>4.3999999999999997E-2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4.7000000000000002E-3</v>
      </c>
      <c r="JM16">
        <v>0</v>
      </c>
      <c r="JN16">
        <v>0</v>
      </c>
      <c r="JO16">
        <v>0</v>
      </c>
      <c r="JP16">
        <v>0</v>
      </c>
      <c r="JQ16" s="18">
        <f t="shared" si="39"/>
        <v>5</v>
      </c>
      <c r="JR16" s="18">
        <f t="shared" si="40"/>
        <v>6.4600000000000005E-2</v>
      </c>
      <c r="JS16" s="18">
        <f t="shared" si="41"/>
        <v>3</v>
      </c>
      <c r="JU16">
        <v>5</v>
      </c>
      <c r="JV16">
        <v>3.8399999999999997E-2</v>
      </c>
      <c r="JW16">
        <v>0</v>
      </c>
      <c r="JX16">
        <v>0</v>
      </c>
      <c r="JY16">
        <v>0</v>
      </c>
      <c r="JZ16">
        <v>0</v>
      </c>
      <c r="KA16">
        <v>14</v>
      </c>
      <c r="KB16">
        <v>6.6900000000000001E-2</v>
      </c>
      <c r="KC16">
        <v>0</v>
      </c>
      <c r="KD16">
        <v>0</v>
      </c>
      <c r="KE16">
        <v>1</v>
      </c>
      <c r="KF16">
        <v>0</v>
      </c>
      <c r="KG16">
        <v>64</v>
      </c>
      <c r="KH16">
        <v>8.7499999999999994E-2</v>
      </c>
      <c r="KI16" s="18">
        <f t="shared" si="42"/>
        <v>84</v>
      </c>
      <c r="KJ16" s="18">
        <f t="shared" si="43"/>
        <v>0.19279999999999997</v>
      </c>
      <c r="KK16" s="18">
        <f t="shared" si="44"/>
        <v>4</v>
      </c>
      <c r="KM16">
        <v>84</v>
      </c>
      <c r="KN16">
        <v>7.0300000000000001E-2</v>
      </c>
      <c r="KO16">
        <v>0</v>
      </c>
      <c r="KP16">
        <v>0</v>
      </c>
      <c r="KQ16">
        <v>29</v>
      </c>
      <c r="KR16">
        <v>5.8500000000000003E-2</v>
      </c>
      <c r="KS16">
        <v>12</v>
      </c>
      <c r="KT16">
        <v>4.4000000000000003E-3</v>
      </c>
      <c r="KU16">
        <v>0</v>
      </c>
      <c r="KV16">
        <v>0</v>
      </c>
      <c r="KW16">
        <v>0</v>
      </c>
      <c r="KX16">
        <v>0</v>
      </c>
      <c r="KY16">
        <v>1</v>
      </c>
      <c r="KZ16">
        <v>0</v>
      </c>
      <c r="LA16" s="18">
        <f t="shared" si="45"/>
        <v>1587</v>
      </c>
      <c r="LB16" s="18">
        <f t="shared" si="46"/>
        <v>4.7801999999999998</v>
      </c>
      <c r="LC16" s="18">
        <f t="shared" si="47"/>
        <v>15</v>
      </c>
      <c r="LE16">
        <v>4</v>
      </c>
      <c r="LF16">
        <v>2.4199999999999999E-2</v>
      </c>
      <c r="LG16">
        <v>0</v>
      </c>
      <c r="LH16">
        <v>0</v>
      </c>
      <c r="LI16">
        <v>0</v>
      </c>
      <c r="LJ16">
        <v>0</v>
      </c>
      <c r="LK16" s="18">
        <f t="shared" si="48"/>
        <v>4</v>
      </c>
      <c r="LL16" s="18">
        <f t="shared" si="49"/>
        <v>2.4199999999999999E-2</v>
      </c>
      <c r="LM16" s="18">
        <f t="shared" si="50"/>
        <v>1</v>
      </c>
      <c r="LN16" s="18">
        <f t="shared" si="51"/>
        <v>1591</v>
      </c>
      <c r="LO16" s="18">
        <f t="shared" si="52"/>
        <v>4.8043999999999993</v>
      </c>
      <c r="LP16" s="18">
        <f t="shared" si="53"/>
        <v>16</v>
      </c>
      <c r="LR16">
        <v>0</v>
      </c>
      <c r="LS16">
        <v>0</v>
      </c>
      <c r="LT16">
        <v>0</v>
      </c>
      <c r="LU16">
        <v>0</v>
      </c>
      <c r="LV16" s="18">
        <f t="shared" si="54"/>
        <v>0</v>
      </c>
      <c r="LW16" s="18">
        <f t="shared" si="55"/>
        <v>0</v>
      </c>
      <c r="LX16" s="18">
        <f t="shared" si="56"/>
        <v>0</v>
      </c>
      <c r="LZ16">
        <v>0</v>
      </c>
      <c r="MA16">
        <v>0</v>
      </c>
      <c r="MB16">
        <v>0</v>
      </c>
      <c r="MC16">
        <v>0</v>
      </c>
      <c r="MD16" s="18">
        <f t="shared" si="57"/>
        <v>0</v>
      </c>
      <c r="ME16" s="18">
        <f t="shared" si="58"/>
        <v>0</v>
      </c>
      <c r="MF16" s="18">
        <f t="shared" si="59"/>
        <v>0</v>
      </c>
      <c r="MH16">
        <v>0</v>
      </c>
      <c r="MI16">
        <v>0</v>
      </c>
      <c r="MJ16" s="18">
        <f t="shared" si="60"/>
        <v>0</v>
      </c>
      <c r="MK16" s="18">
        <f t="shared" si="61"/>
        <v>0</v>
      </c>
      <c r="ML16" s="18">
        <f t="shared" si="62"/>
        <v>0</v>
      </c>
      <c r="MN16">
        <v>1</v>
      </c>
      <c r="MO16">
        <v>0</v>
      </c>
      <c r="MP16">
        <v>0</v>
      </c>
      <c r="MQ16">
        <v>0</v>
      </c>
      <c r="MR16">
        <v>1</v>
      </c>
      <c r="MS16">
        <v>8.9999999999999993E-3</v>
      </c>
      <c r="MT16">
        <v>0</v>
      </c>
      <c r="MU16">
        <v>0</v>
      </c>
      <c r="MV16">
        <v>20</v>
      </c>
      <c r="MW16">
        <v>0.123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7</v>
      </c>
      <c r="NE16">
        <v>1.9300000000000001E-2</v>
      </c>
      <c r="NF16">
        <v>13</v>
      </c>
      <c r="NG16">
        <v>0.56010000000000004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3</v>
      </c>
      <c r="NW16">
        <v>2.3E-3</v>
      </c>
      <c r="NX16">
        <v>5</v>
      </c>
      <c r="NY16">
        <v>3.5000000000000001E-3</v>
      </c>
      <c r="NZ16">
        <v>5</v>
      </c>
      <c r="OA16">
        <v>9.7000000000000003E-3</v>
      </c>
      <c r="OB16">
        <v>38</v>
      </c>
      <c r="OC16">
        <v>0.18779999999999999</v>
      </c>
      <c r="OD16">
        <v>57</v>
      </c>
      <c r="OE16">
        <v>3.5200000000000002E-2</v>
      </c>
      <c r="OF16">
        <v>1</v>
      </c>
      <c r="OG16">
        <v>7.1000000000000004E-3</v>
      </c>
      <c r="OH16" s="18">
        <f t="shared" si="63"/>
        <v>151</v>
      </c>
      <c r="OI16" s="18">
        <f t="shared" si="64"/>
        <v>0.95700000000000007</v>
      </c>
      <c r="OJ16" s="18">
        <f t="shared" si="65"/>
        <v>11</v>
      </c>
      <c r="OK16">
        <v>0</v>
      </c>
      <c r="OL16">
        <v>0</v>
      </c>
      <c r="OM16" s="18">
        <f t="shared" si="66"/>
        <v>0.95700000000000007</v>
      </c>
      <c r="OO16">
        <v>0</v>
      </c>
      <c r="OP16">
        <v>0</v>
      </c>
      <c r="OQ16">
        <v>2</v>
      </c>
      <c r="OR16">
        <v>0</v>
      </c>
      <c r="OS16">
        <v>0</v>
      </c>
      <c r="OT16">
        <v>0</v>
      </c>
      <c r="OU16">
        <v>0</v>
      </c>
      <c r="OV16">
        <v>0</v>
      </c>
      <c r="OW16" s="18">
        <f t="shared" si="67"/>
        <v>2</v>
      </c>
      <c r="OX16" s="18">
        <f t="shared" si="68"/>
        <v>0</v>
      </c>
      <c r="OY16" s="18">
        <f t="shared" si="69"/>
        <v>1</v>
      </c>
      <c r="OZ16">
        <v>14</v>
      </c>
      <c r="PA16">
        <v>5.9299999999999999E-2</v>
      </c>
      <c r="PC16">
        <v>1</v>
      </c>
      <c r="PD16">
        <v>2.0000000000000001E-4</v>
      </c>
      <c r="PF16">
        <v>0</v>
      </c>
      <c r="PG16">
        <v>0</v>
      </c>
      <c r="PH16">
        <v>0</v>
      </c>
      <c r="PI16">
        <v>0</v>
      </c>
      <c r="PJ16" s="18">
        <f t="shared" si="70"/>
        <v>0</v>
      </c>
      <c r="PK16" s="18">
        <f t="shared" si="71"/>
        <v>0</v>
      </c>
      <c r="PL16" s="18">
        <f t="shared" si="72"/>
        <v>0</v>
      </c>
      <c r="PM16" s="6">
        <v>160</v>
      </c>
      <c r="PN16" s="6">
        <v>0.28470000000000001</v>
      </c>
      <c r="PO16">
        <v>0</v>
      </c>
      <c r="PP16">
        <v>5.4897999999999998</v>
      </c>
      <c r="PQ16" s="18">
        <f t="shared" si="73"/>
        <v>17.039300000000001</v>
      </c>
      <c r="PS16" s="6">
        <v>0</v>
      </c>
      <c r="PT16" s="6">
        <v>2.8E-3</v>
      </c>
      <c r="PU16">
        <v>0</v>
      </c>
      <c r="PV16">
        <v>0</v>
      </c>
      <c r="PW16">
        <v>0</v>
      </c>
      <c r="PX16" s="18">
        <f t="shared" si="74"/>
        <v>2.8E-3</v>
      </c>
      <c r="PY16" s="18">
        <f t="shared" si="75"/>
        <v>1</v>
      </c>
      <c r="QA16">
        <v>0</v>
      </c>
      <c r="QB16">
        <v>0</v>
      </c>
      <c r="QC16" s="18">
        <f t="shared" si="76"/>
        <v>2.8E-3</v>
      </c>
      <c r="QD16" s="18">
        <f t="shared" si="77"/>
        <v>1</v>
      </c>
      <c r="QE16">
        <v>0</v>
      </c>
      <c r="QF16">
        <v>0</v>
      </c>
      <c r="QG16">
        <v>112.7444</v>
      </c>
      <c r="QH16">
        <f t="shared" si="78"/>
        <v>129.78649999999999</v>
      </c>
    </row>
    <row r="17" spans="1:450">
      <c r="A17" s="12" t="s">
        <v>1224</v>
      </c>
      <c r="B17" t="s">
        <v>1942</v>
      </c>
      <c r="C17">
        <v>39</v>
      </c>
      <c r="E17">
        <v>0</v>
      </c>
      <c r="F17">
        <v>0</v>
      </c>
      <c r="G17">
        <v>159</v>
      </c>
      <c r="H17">
        <v>0.2044</v>
      </c>
      <c r="I17">
        <v>2</v>
      </c>
      <c r="J17">
        <v>4.6199999999999998E-2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42</v>
      </c>
      <c r="R17">
        <v>1.4379999999999999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43</v>
      </c>
      <c r="AF17">
        <v>0.1181</v>
      </c>
      <c r="AG17">
        <v>30</v>
      </c>
      <c r="AH17">
        <v>0.14360000000000001</v>
      </c>
      <c r="AI17">
        <v>0</v>
      </c>
      <c r="AJ17">
        <v>0</v>
      </c>
      <c r="AK17">
        <v>46</v>
      </c>
      <c r="AL17">
        <v>0.2266</v>
      </c>
      <c r="AM17">
        <v>2</v>
      </c>
      <c r="AN17">
        <v>5.7999999999999996E-3</v>
      </c>
      <c r="AO17">
        <v>45</v>
      </c>
      <c r="AP17">
        <v>0.27079999999999999</v>
      </c>
      <c r="AQ17">
        <v>15</v>
      </c>
      <c r="AR17">
        <v>1.5900000000000001E-2</v>
      </c>
      <c r="AS17">
        <v>1</v>
      </c>
      <c r="AT17">
        <v>0</v>
      </c>
      <c r="AU17">
        <v>5</v>
      </c>
      <c r="AV17">
        <v>4.1200000000000001E-2</v>
      </c>
      <c r="AW17">
        <v>30</v>
      </c>
      <c r="AX17">
        <v>8.5999999999999993E-2</v>
      </c>
      <c r="AY17">
        <v>0</v>
      </c>
      <c r="AZ17">
        <v>0</v>
      </c>
      <c r="BA17">
        <v>27</v>
      </c>
      <c r="BB17">
        <v>0.2344</v>
      </c>
      <c r="BC17">
        <v>1</v>
      </c>
      <c r="BD17">
        <v>8.9999999999999993E-3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 s="18">
        <f t="shared" si="0"/>
        <v>448</v>
      </c>
      <c r="BL17" s="18">
        <f t="shared" si="1"/>
        <v>2.8400000000000003</v>
      </c>
      <c r="BM17" s="18">
        <f t="shared" si="2"/>
        <v>14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</v>
      </c>
      <c r="BZ17">
        <v>2.7000000000000001E-3</v>
      </c>
      <c r="CA17">
        <v>1</v>
      </c>
      <c r="CB17">
        <v>1.72E-2</v>
      </c>
      <c r="CC17">
        <v>0</v>
      </c>
      <c r="CD17">
        <v>0</v>
      </c>
      <c r="CE17" s="18">
        <f t="shared" si="3"/>
        <v>4</v>
      </c>
      <c r="CF17" s="18">
        <f t="shared" si="4"/>
        <v>1.9900000000000001E-2</v>
      </c>
      <c r="CG17" s="18">
        <f t="shared" si="5"/>
        <v>2</v>
      </c>
      <c r="CI17">
        <v>8</v>
      </c>
      <c r="CJ17">
        <v>3.15E-2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 s="18">
        <f t="shared" si="6"/>
        <v>460</v>
      </c>
      <c r="CR17" s="18">
        <f t="shared" si="7"/>
        <v>2.8914000000000004</v>
      </c>
      <c r="CS17" s="18">
        <f t="shared" si="8"/>
        <v>17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6</v>
      </c>
      <c r="DB17">
        <v>5.1799999999999999E-2</v>
      </c>
      <c r="DC17">
        <v>5</v>
      </c>
      <c r="DD17">
        <v>5.3E-3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38</v>
      </c>
      <c r="DL17">
        <v>0.1356</v>
      </c>
      <c r="DM17">
        <v>80</v>
      </c>
      <c r="DN17">
        <v>0.62960000000000005</v>
      </c>
      <c r="DO17">
        <v>0</v>
      </c>
      <c r="DP17">
        <v>0</v>
      </c>
      <c r="DQ17" s="18">
        <f t="shared" si="9"/>
        <v>130</v>
      </c>
      <c r="DR17" s="18">
        <f t="shared" si="10"/>
        <v>0.82230000000000003</v>
      </c>
      <c r="DS17" s="18">
        <f t="shared" si="11"/>
        <v>5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0.42</v>
      </c>
      <c r="EU17">
        <v>0</v>
      </c>
      <c r="EV17">
        <v>0</v>
      </c>
      <c r="EW17" s="18">
        <f t="shared" si="12"/>
        <v>1</v>
      </c>
      <c r="EX17" s="18">
        <f t="shared" si="13"/>
        <v>0.42</v>
      </c>
      <c r="EY17" s="18">
        <f t="shared" si="14"/>
        <v>1</v>
      </c>
      <c r="EZ17" s="18">
        <f t="shared" si="15"/>
        <v>591</v>
      </c>
      <c r="FA17" s="18">
        <f t="shared" si="16"/>
        <v>4.1337000000000002</v>
      </c>
      <c r="FB17" s="18">
        <f t="shared" si="17"/>
        <v>23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 s="18">
        <f t="shared" si="18"/>
        <v>0</v>
      </c>
      <c r="FQ17" s="18">
        <f t="shared" si="19"/>
        <v>0</v>
      </c>
      <c r="FR17" s="18">
        <f t="shared" si="20"/>
        <v>0</v>
      </c>
      <c r="FT17">
        <v>5</v>
      </c>
      <c r="FU17">
        <v>3.2500000000000001E-2</v>
      </c>
      <c r="FV17">
        <v>0</v>
      </c>
      <c r="FW17">
        <v>0</v>
      </c>
      <c r="FX17">
        <v>0</v>
      </c>
      <c r="FY17">
        <v>0</v>
      </c>
      <c r="FZ17" s="18">
        <f t="shared" si="21"/>
        <v>5</v>
      </c>
      <c r="GA17" s="18">
        <f t="shared" si="22"/>
        <v>3.2500000000000001E-2</v>
      </c>
      <c r="GB17" s="18">
        <f t="shared" si="23"/>
        <v>1</v>
      </c>
      <c r="GD17">
        <v>9</v>
      </c>
      <c r="GE17">
        <v>7.8700000000000006E-2</v>
      </c>
      <c r="GF17">
        <v>0</v>
      </c>
      <c r="GG17">
        <v>0</v>
      </c>
      <c r="GH17" s="18">
        <f t="shared" si="24"/>
        <v>9</v>
      </c>
      <c r="GI17" s="18">
        <f t="shared" si="25"/>
        <v>7.8700000000000006E-2</v>
      </c>
      <c r="GJ17" s="18">
        <f t="shared" si="26"/>
        <v>1</v>
      </c>
      <c r="GL17" s="45">
        <v>1</v>
      </c>
      <c r="GM17" s="46">
        <v>380.52016904736644</v>
      </c>
      <c r="GN17">
        <v>0</v>
      </c>
      <c r="GO17">
        <v>0</v>
      </c>
      <c r="GP17">
        <v>0</v>
      </c>
      <c r="GQ17">
        <v>0</v>
      </c>
      <c r="GR17" s="18">
        <f t="shared" si="27"/>
        <v>0</v>
      </c>
      <c r="GS17" s="18">
        <f t="shared" si="28"/>
        <v>0</v>
      </c>
      <c r="GT17" s="18">
        <f t="shared" si="29"/>
        <v>0</v>
      </c>
      <c r="GU17" s="18">
        <f t="shared" si="30"/>
        <v>14</v>
      </c>
      <c r="GV17" s="18">
        <f t="shared" si="31"/>
        <v>0.11120000000000001</v>
      </c>
      <c r="GW17" s="18">
        <f t="shared" si="32"/>
        <v>2</v>
      </c>
      <c r="GY17">
        <v>3</v>
      </c>
      <c r="GZ17">
        <v>5.0000000000000001E-4</v>
      </c>
      <c r="HA17">
        <v>50</v>
      </c>
      <c r="HB17">
        <v>0.1193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290</v>
      </c>
      <c r="HJ17">
        <v>0.38519999999999999</v>
      </c>
      <c r="HK17">
        <v>6</v>
      </c>
      <c r="HL17">
        <v>4.7000000000000002E-3</v>
      </c>
      <c r="HM17" s="18">
        <f t="shared" si="33"/>
        <v>349</v>
      </c>
      <c r="HN17" s="18">
        <f t="shared" si="34"/>
        <v>0.50969999999999993</v>
      </c>
      <c r="HO17" s="18">
        <f t="shared" si="35"/>
        <v>4</v>
      </c>
      <c r="HQ17">
        <v>0</v>
      </c>
      <c r="HR17">
        <v>0</v>
      </c>
      <c r="HS17">
        <v>0</v>
      </c>
      <c r="HT17">
        <v>0</v>
      </c>
      <c r="HU17" s="18">
        <f t="shared" si="36"/>
        <v>0</v>
      </c>
      <c r="HV17" s="18">
        <f t="shared" si="37"/>
        <v>0</v>
      </c>
      <c r="HW17" s="18">
        <f t="shared" si="38"/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 s="18">
        <f t="shared" si="39"/>
        <v>1</v>
      </c>
      <c r="JR17" s="18">
        <f t="shared" si="40"/>
        <v>0</v>
      </c>
      <c r="JS17" s="18">
        <f t="shared" si="41"/>
        <v>1</v>
      </c>
      <c r="JU17">
        <v>14</v>
      </c>
      <c r="JV17">
        <v>7.9000000000000008E-3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3</v>
      </c>
      <c r="KF17">
        <v>1.5699999999999999E-2</v>
      </c>
      <c r="KG17">
        <v>6</v>
      </c>
      <c r="KH17">
        <v>1.17E-2</v>
      </c>
      <c r="KI17" s="18">
        <f t="shared" si="42"/>
        <v>23</v>
      </c>
      <c r="KJ17" s="18">
        <f t="shared" si="43"/>
        <v>3.5299999999999998E-2</v>
      </c>
      <c r="KK17" s="18">
        <f t="shared" si="44"/>
        <v>3</v>
      </c>
      <c r="KM17">
        <v>21</v>
      </c>
      <c r="KN17">
        <v>0</v>
      </c>
      <c r="KO17">
        <v>0</v>
      </c>
      <c r="KP17">
        <v>0</v>
      </c>
      <c r="KQ17">
        <v>12</v>
      </c>
      <c r="KR17">
        <v>0</v>
      </c>
      <c r="KS17">
        <v>6</v>
      </c>
      <c r="KT17">
        <v>2.8E-3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 s="18">
        <f t="shared" si="45"/>
        <v>412</v>
      </c>
      <c r="LB17" s="18">
        <f t="shared" si="46"/>
        <v>0.54779999999999995</v>
      </c>
      <c r="LC17" s="18">
        <f t="shared" si="47"/>
        <v>11</v>
      </c>
      <c r="LE17">
        <v>1</v>
      </c>
      <c r="LF17">
        <v>0</v>
      </c>
      <c r="LG17">
        <v>0</v>
      </c>
      <c r="LH17">
        <v>0</v>
      </c>
      <c r="LI17">
        <v>0</v>
      </c>
      <c r="LJ17">
        <v>0</v>
      </c>
      <c r="LK17" s="18">
        <f t="shared" si="48"/>
        <v>1</v>
      </c>
      <c r="LL17" s="18">
        <f t="shared" si="49"/>
        <v>0</v>
      </c>
      <c r="LM17" s="18">
        <f t="shared" si="50"/>
        <v>1</v>
      </c>
      <c r="LN17" s="18">
        <f t="shared" si="51"/>
        <v>413</v>
      </c>
      <c r="LO17" s="18">
        <f t="shared" si="52"/>
        <v>0.54779999999999995</v>
      </c>
      <c r="LP17" s="18">
        <f t="shared" si="53"/>
        <v>12</v>
      </c>
      <c r="LR17">
        <v>0</v>
      </c>
      <c r="LS17">
        <v>0</v>
      </c>
      <c r="LT17">
        <v>0</v>
      </c>
      <c r="LU17">
        <v>0</v>
      </c>
      <c r="LV17" s="18">
        <f t="shared" si="54"/>
        <v>0</v>
      </c>
      <c r="LW17" s="18">
        <f t="shared" si="55"/>
        <v>0</v>
      </c>
      <c r="LX17" s="18">
        <f t="shared" si="56"/>
        <v>0</v>
      </c>
      <c r="LZ17">
        <v>0</v>
      </c>
      <c r="MA17">
        <v>0</v>
      </c>
      <c r="MB17">
        <v>0</v>
      </c>
      <c r="MC17">
        <v>0</v>
      </c>
      <c r="MD17" s="18">
        <f t="shared" si="57"/>
        <v>0</v>
      </c>
      <c r="ME17" s="18">
        <f t="shared" si="58"/>
        <v>0</v>
      </c>
      <c r="MF17" s="18">
        <f t="shared" si="59"/>
        <v>0</v>
      </c>
      <c r="MH17">
        <v>0</v>
      </c>
      <c r="MI17">
        <v>0</v>
      </c>
      <c r="MJ17" s="18">
        <f t="shared" si="60"/>
        <v>0</v>
      </c>
      <c r="MK17" s="18">
        <f t="shared" si="61"/>
        <v>0</v>
      </c>
      <c r="ML17" s="18">
        <f t="shared" si="62"/>
        <v>0</v>
      </c>
      <c r="MN17">
        <v>23</v>
      </c>
      <c r="MO17">
        <v>4.0399999999999998E-2</v>
      </c>
      <c r="MP17">
        <v>21</v>
      </c>
      <c r="MQ17">
        <v>3.4099999999999998E-2</v>
      </c>
      <c r="MR17">
        <v>5</v>
      </c>
      <c r="MS17">
        <v>0</v>
      </c>
      <c r="MT17">
        <v>0</v>
      </c>
      <c r="MU17">
        <v>0</v>
      </c>
      <c r="MV17">
        <v>25</v>
      </c>
      <c r="MW17">
        <v>0</v>
      </c>
      <c r="MX17">
        <v>0</v>
      </c>
      <c r="MY17">
        <v>0</v>
      </c>
      <c r="MZ17">
        <v>19</v>
      </c>
      <c r="NA17">
        <v>4.4299999999999999E-2</v>
      </c>
      <c r="NB17">
        <v>0</v>
      </c>
      <c r="NC17">
        <v>0</v>
      </c>
      <c r="ND17">
        <v>2</v>
      </c>
      <c r="NE17">
        <v>1.0200000000000001E-2</v>
      </c>
      <c r="NF17">
        <v>11</v>
      </c>
      <c r="NG17">
        <v>0.17510000000000001</v>
      </c>
      <c r="NH17">
        <v>0</v>
      </c>
      <c r="NI17">
        <v>0</v>
      </c>
      <c r="NJ17">
        <v>1</v>
      </c>
      <c r="NK17">
        <v>9.2999999999999992E-3</v>
      </c>
      <c r="NL17">
        <v>0</v>
      </c>
      <c r="NM17">
        <v>0</v>
      </c>
      <c r="NN17">
        <v>1</v>
      </c>
      <c r="NO17">
        <v>5.16E-2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2</v>
      </c>
      <c r="NW17">
        <v>5.5999999999999999E-3</v>
      </c>
      <c r="NX17">
        <v>14</v>
      </c>
      <c r="NY17">
        <v>7.7899999999999997E-2</v>
      </c>
      <c r="NZ17">
        <v>43</v>
      </c>
      <c r="OA17">
        <v>0.1095</v>
      </c>
      <c r="OB17">
        <v>10</v>
      </c>
      <c r="OC17">
        <v>3.9699999999999999E-2</v>
      </c>
      <c r="OD17">
        <v>18</v>
      </c>
      <c r="OE17">
        <v>0.39119999999999999</v>
      </c>
      <c r="OF17">
        <v>0</v>
      </c>
      <c r="OG17">
        <v>0</v>
      </c>
      <c r="OH17" s="18">
        <f t="shared" si="63"/>
        <v>195</v>
      </c>
      <c r="OI17" s="18">
        <f t="shared" si="64"/>
        <v>0.9889</v>
      </c>
      <c r="OJ17" s="18">
        <f t="shared" si="65"/>
        <v>14</v>
      </c>
      <c r="OK17">
        <v>0</v>
      </c>
      <c r="OL17">
        <v>0</v>
      </c>
      <c r="OM17" s="18">
        <f t="shared" si="66"/>
        <v>0.9889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 s="18">
        <f t="shared" si="67"/>
        <v>0</v>
      </c>
      <c r="OX17" s="18">
        <f t="shared" si="68"/>
        <v>0</v>
      </c>
      <c r="OY17" s="18">
        <f t="shared" si="69"/>
        <v>0</v>
      </c>
      <c r="OZ17">
        <v>36</v>
      </c>
      <c r="PA17">
        <v>0</v>
      </c>
      <c r="PC17">
        <v>1</v>
      </c>
      <c r="PD17">
        <v>3.61E-2</v>
      </c>
      <c r="PF17">
        <v>0</v>
      </c>
      <c r="PG17">
        <v>0</v>
      </c>
      <c r="PH17">
        <v>0</v>
      </c>
      <c r="PI17">
        <v>0</v>
      </c>
      <c r="PJ17" s="18">
        <f t="shared" si="70"/>
        <v>0</v>
      </c>
      <c r="PK17" s="18">
        <f t="shared" si="71"/>
        <v>0</v>
      </c>
      <c r="PL17" s="18">
        <f t="shared" si="72"/>
        <v>0</v>
      </c>
      <c r="PM17" s="6">
        <v>170</v>
      </c>
      <c r="PN17" s="6">
        <v>0.28439999999999999</v>
      </c>
      <c r="PO17">
        <v>0</v>
      </c>
      <c r="PP17">
        <v>5.1875999999999998</v>
      </c>
      <c r="PQ17" s="18">
        <f t="shared" si="73"/>
        <v>11.2897</v>
      </c>
      <c r="PS17" s="6">
        <v>0</v>
      </c>
      <c r="PT17" s="6">
        <v>0.34399999999999997</v>
      </c>
      <c r="PU17">
        <v>0</v>
      </c>
      <c r="PV17">
        <v>0</v>
      </c>
      <c r="PW17">
        <v>0</v>
      </c>
      <c r="PX17" s="18">
        <f t="shared" si="74"/>
        <v>0.34399999999999997</v>
      </c>
      <c r="PY17" s="18">
        <f t="shared" si="75"/>
        <v>1</v>
      </c>
      <c r="QA17">
        <v>0</v>
      </c>
      <c r="QB17">
        <v>0</v>
      </c>
      <c r="QC17" s="18">
        <f t="shared" si="76"/>
        <v>0.34399999999999997</v>
      </c>
      <c r="QD17" s="18">
        <f t="shared" si="77"/>
        <v>1</v>
      </c>
      <c r="QE17">
        <v>0</v>
      </c>
      <c r="QF17">
        <v>0</v>
      </c>
      <c r="QG17">
        <v>139.62620000000001</v>
      </c>
      <c r="QH17">
        <f t="shared" si="78"/>
        <v>151.25990000000002</v>
      </c>
    </row>
    <row r="18" spans="1:450">
      <c r="A18" s="12" t="s">
        <v>1224</v>
      </c>
      <c r="B18" t="s">
        <v>1938</v>
      </c>
      <c r="C18">
        <v>40</v>
      </c>
      <c r="E18">
        <v>0</v>
      </c>
      <c r="F18">
        <v>0</v>
      </c>
      <c r="G18">
        <v>101</v>
      </c>
      <c r="H18">
        <v>9.2200000000000004E-2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14</v>
      </c>
      <c r="R18">
        <v>9.1499999999999998E-2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9</v>
      </c>
      <c r="AF18">
        <v>3.3E-3</v>
      </c>
      <c r="AG18">
        <v>3</v>
      </c>
      <c r="AH18">
        <v>4.5999999999999999E-3</v>
      </c>
      <c r="AI18">
        <v>0</v>
      </c>
      <c r="AJ18">
        <v>0</v>
      </c>
      <c r="AK18">
        <v>25</v>
      </c>
      <c r="AL18">
        <v>5.3800000000000001E-2</v>
      </c>
      <c r="AM18">
        <v>7</v>
      </c>
      <c r="AN18">
        <v>0</v>
      </c>
      <c r="AO18">
        <v>50</v>
      </c>
      <c r="AP18">
        <v>0.14949999999999999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0.1207</v>
      </c>
      <c r="AW18">
        <v>13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16</v>
      </c>
      <c r="BD18">
        <v>4.0800000000000003E-2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 s="18">
        <f t="shared" si="0"/>
        <v>242</v>
      </c>
      <c r="BL18" s="18">
        <f t="shared" si="1"/>
        <v>0.55640000000000001</v>
      </c>
      <c r="BM18" s="18">
        <f t="shared" si="2"/>
        <v>11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2.3E-3</v>
      </c>
      <c r="CC18">
        <v>0</v>
      </c>
      <c r="CD18">
        <v>0</v>
      </c>
      <c r="CE18" s="18">
        <f t="shared" si="3"/>
        <v>1</v>
      </c>
      <c r="CF18" s="18">
        <f t="shared" si="4"/>
        <v>2.3E-3</v>
      </c>
      <c r="CG18" s="18">
        <f t="shared" si="5"/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 s="18">
        <f t="shared" si="6"/>
        <v>243</v>
      </c>
      <c r="CR18" s="18">
        <f t="shared" si="7"/>
        <v>0.55869999999999997</v>
      </c>
      <c r="CS18" s="18">
        <f t="shared" si="8"/>
        <v>12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75</v>
      </c>
      <c r="DD18">
        <v>9.3200000000000005E-2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40</v>
      </c>
      <c r="DL18">
        <v>6.5299999999999997E-2</v>
      </c>
      <c r="DM18">
        <v>82</v>
      </c>
      <c r="DN18">
        <v>5.7700000000000001E-2</v>
      </c>
      <c r="DO18">
        <v>0</v>
      </c>
      <c r="DP18">
        <v>0</v>
      </c>
      <c r="DQ18" s="18">
        <f t="shared" si="9"/>
        <v>197</v>
      </c>
      <c r="DR18" s="18">
        <f t="shared" si="10"/>
        <v>0.2162</v>
      </c>
      <c r="DS18" s="18">
        <f t="shared" si="11"/>
        <v>3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2</v>
      </c>
      <c r="ET18">
        <v>2.6857000000000002</v>
      </c>
      <c r="EU18">
        <v>0</v>
      </c>
      <c r="EV18">
        <v>0</v>
      </c>
      <c r="EW18" s="18">
        <f t="shared" si="12"/>
        <v>2</v>
      </c>
      <c r="EX18" s="18">
        <f t="shared" si="13"/>
        <v>2.6857000000000002</v>
      </c>
      <c r="EY18" s="18">
        <f t="shared" si="14"/>
        <v>1</v>
      </c>
      <c r="EZ18" s="18">
        <f t="shared" si="15"/>
        <v>442</v>
      </c>
      <c r="FA18" s="18">
        <f t="shared" si="16"/>
        <v>3.4606000000000003</v>
      </c>
      <c r="FB18" s="18">
        <f t="shared" si="17"/>
        <v>16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 s="18">
        <f t="shared" si="18"/>
        <v>0</v>
      </c>
      <c r="FQ18" s="18">
        <f t="shared" si="19"/>
        <v>0</v>
      </c>
      <c r="FR18" s="18">
        <f t="shared" si="20"/>
        <v>0</v>
      </c>
      <c r="FT18">
        <v>2</v>
      </c>
      <c r="FU18">
        <v>8.6E-3</v>
      </c>
      <c r="FV18">
        <v>0</v>
      </c>
      <c r="FW18">
        <v>0</v>
      </c>
      <c r="FX18">
        <v>0</v>
      </c>
      <c r="FY18">
        <v>0</v>
      </c>
      <c r="FZ18" s="18">
        <f t="shared" si="21"/>
        <v>2</v>
      </c>
      <c r="GA18" s="18">
        <f t="shared" si="22"/>
        <v>8.6E-3</v>
      </c>
      <c r="GB18" s="18">
        <f t="shared" si="23"/>
        <v>1</v>
      </c>
      <c r="GD18">
        <v>18</v>
      </c>
      <c r="GE18">
        <v>5.1799999999999999E-2</v>
      </c>
      <c r="GF18">
        <v>0</v>
      </c>
      <c r="GG18">
        <v>0</v>
      </c>
      <c r="GH18" s="18">
        <f t="shared" si="24"/>
        <v>18</v>
      </c>
      <c r="GI18" s="18">
        <f t="shared" si="25"/>
        <v>5.1799999999999999E-2</v>
      </c>
      <c r="GJ18" s="18">
        <f t="shared" si="26"/>
        <v>1</v>
      </c>
      <c r="GL18" s="45">
        <v>0</v>
      </c>
      <c r="GM18" s="46">
        <v>0</v>
      </c>
      <c r="GN18">
        <v>0</v>
      </c>
      <c r="GO18">
        <v>0</v>
      </c>
      <c r="GP18">
        <v>0</v>
      </c>
      <c r="GQ18">
        <v>0</v>
      </c>
      <c r="GR18" s="18">
        <f t="shared" si="27"/>
        <v>0</v>
      </c>
      <c r="GS18" s="18">
        <f t="shared" si="28"/>
        <v>0</v>
      </c>
      <c r="GT18" s="18">
        <f t="shared" si="29"/>
        <v>0</v>
      </c>
      <c r="GU18" s="18">
        <f t="shared" si="30"/>
        <v>20</v>
      </c>
      <c r="GV18" s="18">
        <f t="shared" si="31"/>
        <v>6.0399999999999995E-2</v>
      </c>
      <c r="GW18" s="18">
        <f t="shared" si="32"/>
        <v>2</v>
      </c>
      <c r="GY18">
        <v>25</v>
      </c>
      <c r="GZ18">
        <v>5.1700000000000003E-2</v>
      </c>
      <c r="HA18">
        <v>50</v>
      </c>
      <c r="HB18">
        <v>5.9200000000000003E-2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900</v>
      </c>
      <c r="HJ18">
        <v>3.3805999999999998</v>
      </c>
      <c r="HK18">
        <v>24</v>
      </c>
      <c r="HL18">
        <v>5.6800000000000003E-2</v>
      </c>
      <c r="HM18" s="18">
        <f t="shared" si="33"/>
        <v>999</v>
      </c>
      <c r="HN18" s="18">
        <f t="shared" si="34"/>
        <v>3.5482999999999998</v>
      </c>
      <c r="HO18" s="18">
        <f t="shared" si="35"/>
        <v>4</v>
      </c>
      <c r="HQ18">
        <v>0</v>
      </c>
      <c r="HR18">
        <v>0</v>
      </c>
      <c r="HS18">
        <v>0</v>
      </c>
      <c r="HT18">
        <v>0</v>
      </c>
      <c r="HU18" s="18">
        <f t="shared" si="36"/>
        <v>0</v>
      </c>
      <c r="HV18" s="18">
        <f t="shared" si="37"/>
        <v>0</v>
      </c>
      <c r="HW18" s="18">
        <f t="shared" si="38"/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1</v>
      </c>
      <c r="JN18">
        <v>0.32</v>
      </c>
      <c r="JO18">
        <v>0</v>
      </c>
      <c r="JP18">
        <v>0</v>
      </c>
      <c r="JQ18" s="18">
        <f t="shared" si="39"/>
        <v>1</v>
      </c>
      <c r="JR18" s="18">
        <f t="shared" si="40"/>
        <v>0.32</v>
      </c>
      <c r="JS18" s="18">
        <f t="shared" si="41"/>
        <v>1</v>
      </c>
      <c r="JU18">
        <v>33</v>
      </c>
      <c r="JV18">
        <v>2.1999999999999999E-2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6</v>
      </c>
      <c r="KF18">
        <v>3.5999999999999997E-2</v>
      </c>
      <c r="KG18">
        <v>9</v>
      </c>
      <c r="KH18">
        <v>1E-3</v>
      </c>
      <c r="KI18" s="18">
        <f t="shared" si="42"/>
        <v>48</v>
      </c>
      <c r="KJ18" s="18">
        <f t="shared" si="43"/>
        <v>5.8999999999999997E-2</v>
      </c>
      <c r="KK18" s="18">
        <f t="shared" si="44"/>
        <v>3</v>
      </c>
      <c r="KM18">
        <v>105</v>
      </c>
      <c r="KN18">
        <v>8.3000000000000004E-2</v>
      </c>
      <c r="KO18">
        <v>0</v>
      </c>
      <c r="KP18">
        <v>0</v>
      </c>
      <c r="KQ18">
        <v>21</v>
      </c>
      <c r="KR18">
        <v>6.6199999999999995E-2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 s="18">
        <f t="shared" si="45"/>
        <v>1175</v>
      </c>
      <c r="LB18" s="18">
        <f t="shared" si="46"/>
        <v>4.0764999999999993</v>
      </c>
      <c r="LC18" s="18">
        <f t="shared" si="47"/>
        <v>11</v>
      </c>
      <c r="LE18">
        <v>1</v>
      </c>
      <c r="LF18">
        <v>6.1999999999999998E-3</v>
      </c>
      <c r="LG18">
        <v>0</v>
      </c>
      <c r="LH18">
        <v>0</v>
      </c>
      <c r="LI18">
        <v>0</v>
      </c>
      <c r="LJ18">
        <v>0</v>
      </c>
      <c r="LK18" s="18">
        <f t="shared" si="48"/>
        <v>1</v>
      </c>
      <c r="LL18" s="18">
        <f t="shared" si="49"/>
        <v>6.1999999999999998E-3</v>
      </c>
      <c r="LM18" s="18">
        <f t="shared" si="50"/>
        <v>1</v>
      </c>
      <c r="LN18" s="18">
        <f t="shared" si="51"/>
        <v>1176</v>
      </c>
      <c r="LO18" s="18">
        <f t="shared" si="52"/>
        <v>4.0826999999999991</v>
      </c>
      <c r="LP18" s="18">
        <f t="shared" si="53"/>
        <v>12</v>
      </c>
      <c r="LR18">
        <v>0</v>
      </c>
      <c r="LS18">
        <v>0</v>
      </c>
      <c r="LT18">
        <v>0</v>
      </c>
      <c r="LU18">
        <v>0</v>
      </c>
      <c r="LV18" s="18">
        <f t="shared" si="54"/>
        <v>0</v>
      </c>
      <c r="LW18" s="18">
        <f t="shared" si="55"/>
        <v>0</v>
      </c>
      <c r="LX18" s="18">
        <f t="shared" si="56"/>
        <v>0</v>
      </c>
      <c r="LZ18">
        <v>0</v>
      </c>
      <c r="MA18">
        <v>0</v>
      </c>
      <c r="MB18">
        <v>0</v>
      </c>
      <c r="MC18">
        <v>0</v>
      </c>
      <c r="MD18" s="18">
        <f t="shared" si="57"/>
        <v>0</v>
      </c>
      <c r="ME18" s="18">
        <f t="shared" si="58"/>
        <v>0</v>
      </c>
      <c r="MF18" s="18">
        <f t="shared" si="59"/>
        <v>0</v>
      </c>
      <c r="MH18">
        <v>0</v>
      </c>
      <c r="MI18">
        <v>0</v>
      </c>
      <c r="MJ18" s="18">
        <f t="shared" si="60"/>
        <v>0</v>
      </c>
      <c r="MK18" s="18">
        <f t="shared" si="61"/>
        <v>0</v>
      </c>
      <c r="ML18" s="18">
        <f t="shared" si="62"/>
        <v>0</v>
      </c>
      <c r="MN18">
        <v>27</v>
      </c>
      <c r="MO18">
        <v>4.58E-2</v>
      </c>
      <c r="MP18">
        <v>35</v>
      </c>
      <c r="MQ18">
        <v>2.3300000000000001E-2</v>
      </c>
      <c r="MR18">
        <v>5</v>
      </c>
      <c r="MS18">
        <v>7.9000000000000008E-3</v>
      </c>
      <c r="MT18">
        <v>0</v>
      </c>
      <c r="MU18">
        <v>0</v>
      </c>
      <c r="MV18">
        <v>4</v>
      </c>
      <c r="MW18">
        <v>9.2999999999999992E-3</v>
      </c>
      <c r="MX18">
        <v>0</v>
      </c>
      <c r="MY18">
        <v>0</v>
      </c>
      <c r="MZ18">
        <v>9</v>
      </c>
      <c r="NA18">
        <v>2.52E-2</v>
      </c>
      <c r="NB18">
        <v>0</v>
      </c>
      <c r="NC18">
        <v>0</v>
      </c>
      <c r="ND18">
        <v>13</v>
      </c>
      <c r="NE18">
        <v>3.3700000000000001E-2</v>
      </c>
      <c r="NF18">
        <v>11</v>
      </c>
      <c r="NG18">
        <v>6.2E-2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15</v>
      </c>
      <c r="NW18">
        <v>1.6500000000000001E-2</v>
      </c>
      <c r="NX18">
        <v>7</v>
      </c>
      <c r="NY18">
        <v>3.5999999999999999E-3</v>
      </c>
      <c r="NZ18">
        <v>12</v>
      </c>
      <c r="OA18">
        <v>6.3600000000000004E-2</v>
      </c>
      <c r="OB18">
        <v>21</v>
      </c>
      <c r="OC18">
        <v>5.9499999999999997E-2</v>
      </c>
      <c r="OD18">
        <v>25</v>
      </c>
      <c r="OE18">
        <v>1.1299999999999999E-2</v>
      </c>
      <c r="OF18">
        <v>0</v>
      </c>
      <c r="OG18">
        <v>0</v>
      </c>
      <c r="OH18" s="18">
        <f t="shared" si="63"/>
        <v>184</v>
      </c>
      <c r="OI18" s="18">
        <f t="shared" si="64"/>
        <v>0.36170000000000002</v>
      </c>
      <c r="OJ18" s="18">
        <f t="shared" si="65"/>
        <v>12</v>
      </c>
      <c r="OK18">
        <v>0</v>
      </c>
      <c r="OL18">
        <v>0</v>
      </c>
      <c r="OM18" s="18">
        <f t="shared" si="66"/>
        <v>0.36170000000000002</v>
      </c>
      <c r="OO18">
        <v>0</v>
      </c>
      <c r="OP18">
        <v>0</v>
      </c>
      <c r="OQ18">
        <v>10</v>
      </c>
      <c r="OR18">
        <v>9.8100000000000007E-2</v>
      </c>
      <c r="OS18">
        <v>0</v>
      </c>
      <c r="OT18">
        <v>0</v>
      </c>
      <c r="OU18">
        <v>0</v>
      </c>
      <c r="OV18">
        <v>0</v>
      </c>
      <c r="OW18" s="18">
        <f t="shared" si="67"/>
        <v>10</v>
      </c>
      <c r="OX18" s="18">
        <f t="shared" si="68"/>
        <v>9.8100000000000007E-2</v>
      </c>
      <c r="OY18" s="18">
        <f t="shared" si="69"/>
        <v>1</v>
      </c>
      <c r="OZ18">
        <v>47</v>
      </c>
      <c r="PA18">
        <v>9.1999999999999998E-3</v>
      </c>
      <c r="PC18">
        <v>0</v>
      </c>
      <c r="PD18">
        <v>0</v>
      </c>
      <c r="PF18">
        <v>0</v>
      </c>
      <c r="PG18">
        <v>0</v>
      </c>
      <c r="PH18">
        <v>0</v>
      </c>
      <c r="PI18">
        <v>0</v>
      </c>
      <c r="PJ18" s="18">
        <f t="shared" si="70"/>
        <v>0</v>
      </c>
      <c r="PK18" s="18">
        <f t="shared" si="71"/>
        <v>0</v>
      </c>
      <c r="PL18" s="18">
        <f t="shared" si="72"/>
        <v>0</v>
      </c>
      <c r="PM18" s="6">
        <v>155</v>
      </c>
      <c r="PN18" s="6">
        <v>0.11459999999999999</v>
      </c>
      <c r="PO18">
        <v>0</v>
      </c>
      <c r="PP18">
        <v>0</v>
      </c>
      <c r="PQ18" s="18">
        <f t="shared" si="73"/>
        <v>8.1872999999999987</v>
      </c>
      <c r="PS18" s="6">
        <v>0</v>
      </c>
      <c r="PT18" s="6">
        <v>2.92E-2</v>
      </c>
      <c r="PU18">
        <v>0</v>
      </c>
      <c r="PV18">
        <v>0</v>
      </c>
      <c r="PW18">
        <v>0</v>
      </c>
      <c r="PX18" s="18">
        <f t="shared" si="74"/>
        <v>2.92E-2</v>
      </c>
      <c r="PY18" s="18">
        <f t="shared" si="75"/>
        <v>1</v>
      </c>
      <c r="QA18">
        <v>0</v>
      </c>
      <c r="QB18">
        <v>0</v>
      </c>
      <c r="QC18" s="18">
        <f t="shared" si="76"/>
        <v>2.92E-2</v>
      </c>
      <c r="QD18" s="18">
        <f t="shared" si="77"/>
        <v>1</v>
      </c>
      <c r="QE18">
        <v>0</v>
      </c>
      <c r="QF18">
        <v>0</v>
      </c>
      <c r="QG18">
        <v>51.618099999999998</v>
      </c>
      <c r="QH18">
        <f t="shared" si="78"/>
        <v>59.834600000000002</v>
      </c>
    </row>
    <row r="19" spans="1:450">
      <c r="A19" s="12" t="s">
        <v>1224</v>
      </c>
      <c r="B19" t="s">
        <v>1939</v>
      </c>
      <c r="C19">
        <v>42</v>
      </c>
      <c r="E19">
        <v>0</v>
      </c>
      <c r="F19">
        <v>0</v>
      </c>
      <c r="G19">
        <v>102</v>
      </c>
      <c r="H19">
        <v>0.1477</v>
      </c>
      <c r="I19">
        <v>3</v>
      </c>
      <c r="J19">
        <v>0.15490000000000001</v>
      </c>
      <c r="K19" s="41">
        <v>1</v>
      </c>
      <c r="L19" s="41">
        <v>72.671000000000006</v>
      </c>
      <c r="M19">
        <v>8</v>
      </c>
      <c r="N19">
        <v>9.7600000000000006E-2</v>
      </c>
      <c r="O19">
        <v>0</v>
      </c>
      <c r="P19">
        <v>0</v>
      </c>
      <c r="Q19">
        <v>116</v>
      </c>
      <c r="R19">
        <v>1.8743000000000001</v>
      </c>
      <c r="S19">
        <v>0</v>
      </c>
      <c r="T19">
        <v>0</v>
      </c>
      <c r="U19">
        <v>7</v>
      </c>
      <c r="V19">
        <v>0.46750000000000003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</v>
      </c>
      <c r="AF19">
        <v>1.7299999999999999E-2</v>
      </c>
      <c r="AG19">
        <v>1</v>
      </c>
      <c r="AH19">
        <v>2.0000000000000001E-4</v>
      </c>
      <c r="AI19">
        <v>3</v>
      </c>
      <c r="AJ19">
        <v>9.6000000000000009E-3</v>
      </c>
      <c r="AK19">
        <v>18</v>
      </c>
      <c r="AL19">
        <v>9.9199999999999997E-2</v>
      </c>
      <c r="AM19">
        <v>1</v>
      </c>
      <c r="AN19">
        <v>1E-4</v>
      </c>
      <c r="AO19">
        <v>118</v>
      </c>
      <c r="AP19">
        <v>0.54669999999999996</v>
      </c>
      <c r="AQ19">
        <v>5</v>
      </c>
      <c r="AR19">
        <v>0.13950000000000001</v>
      </c>
      <c r="AS19">
        <v>23</v>
      </c>
      <c r="AT19">
        <v>0.55320000000000003</v>
      </c>
      <c r="AU19">
        <v>1</v>
      </c>
      <c r="AV19">
        <v>2.3E-3</v>
      </c>
      <c r="AW19">
        <v>102</v>
      </c>
      <c r="AX19">
        <v>0.27050000000000002</v>
      </c>
      <c r="AY19">
        <v>0</v>
      </c>
      <c r="AZ19">
        <v>0</v>
      </c>
      <c r="BA19">
        <v>85</v>
      </c>
      <c r="BB19">
        <v>0.78290000000000004</v>
      </c>
      <c r="BC19">
        <v>0</v>
      </c>
      <c r="BD19">
        <v>0</v>
      </c>
      <c r="BE19">
        <v>2</v>
      </c>
      <c r="BF19">
        <v>6.0000000000000001E-3</v>
      </c>
      <c r="BG19">
        <v>1</v>
      </c>
      <c r="BH19">
        <v>1.3599999999999999E-2</v>
      </c>
      <c r="BI19">
        <v>0</v>
      </c>
      <c r="BJ19">
        <v>0</v>
      </c>
      <c r="BK19" s="18">
        <f t="shared" si="0"/>
        <v>607</v>
      </c>
      <c r="BL19" s="18">
        <f t="shared" si="1"/>
        <v>77.854100000000003</v>
      </c>
      <c r="BM19" s="18">
        <f t="shared" si="2"/>
        <v>19</v>
      </c>
      <c r="BO19">
        <v>0</v>
      </c>
      <c r="BP19">
        <v>0</v>
      </c>
      <c r="BQ19">
        <v>4</v>
      </c>
      <c r="BR19">
        <v>1.8499999999999999E-2</v>
      </c>
      <c r="BS19">
        <v>1</v>
      </c>
      <c r="BT19">
        <v>1.8E-3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8</v>
      </c>
      <c r="CB19">
        <v>0.34050000000000002</v>
      </c>
      <c r="CC19">
        <v>0</v>
      </c>
      <c r="CD19">
        <v>0</v>
      </c>
      <c r="CE19" s="18">
        <f t="shared" si="3"/>
        <v>13</v>
      </c>
      <c r="CF19" s="18">
        <f t="shared" si="4"/>
        <v>0.36080000000000007</v>
      </c>
      <c r="CG19" s="18">
        <f t="shared" si="5"/>
        <v>3</v>
      </c>
      <c r="CI19">
        <v>4</v>
      </c>
      <c r="CJ19">
        <v>1.49E-2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s="18">
        <f t="shared" si="6"/>
        <v>624</v>
      </c>
      <c r="CR19" s="18">
        <f t="shared" si="7"/>
        <v>78.229799999999997</v>
      </c>
      <c r="CS19" s="18">
        <f t="shared" si="8"/>
        <v>23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20</v>
      </c>
      <c r="DB19">
        <v>0.26960000000000001</v>
      </c>
      <c r="DC19">
        <v>6</v>
      </c>
      <c r="DD19">
        <v>7.4999999999999997E-3</v>
      </c>
      <c r="DE19">
        <v>0</v>
      </c>
      <c r="DF19">
        <v>0</v>
      </c>
      <c r="DG19">
        <v>14</v>
      </c>
      <c r="DH19">
        <v>4.53E-2</v>
      </c>
      <c r="DI19">
        <v>0</v>
      </c>
      <c r="DJ19">
        <v>0</v>
      </c>
      <c r="DK19">
        <v>25</v>
      </c>
      <c r="DL19">
        <v>0.32779999999999998</v>
      </c>
      <c r="DM19">
        <v>43</v>
      </c>
      <c r="DN19">
        <v>2.53E-2</v>
      </c>
      <c r="DO19">
        <v>0</v>
      </c>
      <c r="DP19">
        <v>0</v>
      </c>
      <c r="DQ19" s="18">
        <f t="shared" si="9"/>
        <v>108</v>
      </c>
      <c r="DR19" s="18">
        <f t="shared" si="10"/>
        <v>0.67549999999999999</v>
      </c>
      <c r="DS19" s="18">
        <f t="shared" si="11"/>
        <v>5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 s="18">
        <f t="shared" si="12"/>
        <v>0</v>
      </c>
      <c r="EX19" s="18">
        <f t="shared" si="13"/>
        <v>0</v>
      </c>
      <c r="EY19" s="18">
        <f t="shared" si="14"/>
        <v>0</v>
      </c>
      <c r="EZ19" s="18">
        <f t="shared" si="15"/>
        <v>732</v>
      </c>
      <c r="FA19" s="18">
        <f t="shared" si="16"/>
        <v>78.905299999999997</v>
      </c>
      <c r="FB19" s="18">
        <f t="shared" si="17"/>
        <v>28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 s="18">
        <f t="shared" si="18"/>
        <v>0</v>
      </c>
      <c r="FQ19" s="18">
        <f t="shared" si="19"/>
        <v>0</v>
      </c>
      <c r="FR19" s="18">
        <f t="shared" si="20"/>
        <v>0</v>
      </c>
      <c r="FT19">
        <v>2</v>
      </c>
      <c r="FU19">
        <v>8.5000000000000006E-3</v>
      </c>
      <c r="FV19">
        <v>0</v>
      </c>
      <c r="FW19">
        <v>0</v>
      </c>
      <c r="FX19">
        <v>0</v>
      </c>
      <c r="FY19">
        <v>0</v>
      </c>
      <c r="FZ19" s="18">
        <f t="shared" si="21"/>
        <v>2</v>
      </c>
      <c r="GA19" s="18">
        <f t="shared" si="22"/>
        <v>8.5000000000000006E-3</v>
      </c>
      <c r="GB19" s="18">
        <f t="shared" si="23"/>
        <v>1</v>
      </c>
      <c r="GD19">
        <v>7</v>
      </c>
      <c r="GE19">
        <v>7.6E-3</v>
      </c>
      <c r="GF19">
        <v>0</v>
      </c>
      <c r="GG19">
        <v>0</v>
      </c>
      <c r="GH19" s="18">
        <f t="shared" si="24"/>
        <v>7</v>
      </c>
      <c r="GI19" s="18">
        <f t="shared" si="25"/>
        <v>7.6E-3</v>
      </c>
      <c r="GJ19" s="18">
        <f t="shared" si="26"/>
        <v>1</v>
      </c>
      <c r="GL19" s="45">
        <v>0</v>
      </c>
      <c r="GM19" s="49">
        <v>0</v>
      </c>
      <c r="GN19">
        <v>0</v>
      </c>
      <c r="GO19">
        <v>0</v>
      </c>
      <c r="GP19">
        <v>0</v>
      </c>
      <c r="GQ19">
        <v>0</v>
      </c>
      <c r="GR19" s="18">
        <f t="shared" si="27"/>
        <v>0</v>
      </c>
      <c r="GS19" s="18">
        <f t="shared" si="28"/>
        <v>0</v>
      </c>
      <c r="GT19" s="18">
        <f t="shared" si="29"/>
        <v>0</v>
      </c>
      <c r="GU19" s="18">
        <f t="shared" si="30"/>
        <v>9</v>
      </c>
      <c r="GV19" s="18">
        <f t="shared" si="31"/>
        <v>1.61E-2</v>
      </c>
      <c r="GW19" s="18">
        <f t="shared" si="32"/>
        <v>2</v>
      </c>
      <c r="GY19">
        <v>14</v>
      </c>
      <c r="GZ19">
        <v>9.9000000000000008E-3</v>
      </c>
      <c r="HA19">
        <v>9</v>
      </c>
      <c r="HB19">
        <v>5.6399999999999999E-2</v>
      </c>
      <c r="HC19">
        <v>0</v>
      </c>
      <c r="HD19">
        <v>0</v>
      </c>
      <c r="HE19">
        <v>52</v>
      </c>
      <c r="HF19">
        <v>8.3400000000000002E-2</v>
      </c>
      <c r="HG19">
        <v>0</v>
      </c>
      <c r="HH19">
        <v>0</v>
      </c>
      <c r="HI19">
        <v>700</v>
      </c>
      <c r="HJ19">
        <v>1.3193999999999999</v>
      </c>
      <c r="HK19">
        <v>0</v>
      </c>
      <c r="HL19">
        <v>0</v>
      </c>
      <c r="HM19" s="18">
        <f t="shared" si="33"/>
        <v>775</v>
      </c>
      <c r="HN19" s="18">
        <f t="shared" si="34"/>
        <v>1.4690999999999999</v>
      </c>
      <c r="HO19" s="18">
        <f t="shared" si="35"/>
        <v>4</v>
      </c>
      <c r="HQ19">
        <v>0</v>
      </c>
      <c r="HR19">
        <v>0</v>
      </c>
      <c r="HS19">
        <v>0</v>
      </c>
      <c r="HT19">
        <v>0</v>
      </c>
      <c r="HU19" s="18">
        <f t="shared" si="36"/>
        <v>0</v>
      </c>
      <c r="HV19" s="18">
        <f t="shared" si="37"/>
        <v>0</v>
      </c>
      <c r="HW19" s="18">
        <f t="shared" si="38"/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1</v>
      </c>
      <c r="IL19">
        <v>1.78E-2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8</v>
      </c>
      <c r="IZ19">
        <v>0.20030000000000001</v>
      </c>
      <c r="JA19">
        <v>0</v>
      </c>
      <c r="JB19">
        <v>0</v>
      </c>
      <c r="JC19">
        <v>1</v>
      </c>
      <c r="JD19">
        <v>3.7699999999999997E-2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6</v>
      </c>
      <c r="JL19">
        <v>0.66490000000000005</v>
      </c>
      <c r="JM19">
        <v>0</v>
      </c>
      <c r="JN19">
        <v>0</v>
      </c>
      <c r="JO19">
        <v>0</v>
      </c>
      <c r="JP19">
        <v>0</v>
      </c>
      <c r="JQ19" s="18">
        <f t="shared" si="39"/>
        <v>16</v>
      </c>
      <c r="JR19" s="18">
        <f t="shared" si="40"/>
        <v>0.92070000000000007</v>
      </c>
      <c r="JS19" s="18">
        <f t="shared" si="41"/>
        <v>4</v>
      </c>
      <c r="JU19">
        <v>14</v>
      </c>
      <c r="JV19">
        <v>3.2899999999999999E-2</v>
      </c>
      <c r="JW19">
        <v>0</v>
      </c>
      <c r="JX19">
        <v>0</v>
      </c>
      <c r="JY19">
        <v>0</v>
      </c>
      <c r="JZ19">
        <v>0</v>
      </c>
      <c r="KA19">
        <v>13</v>
      </c>
      <c r="KB19">
        <v>6.1000000000000004E-3</v>
      </c>
      <c r="KC19">
        <v>0</v>
      </c>
      <c r="KD19">
        <v>0</v>
      </c>
      <c r="KE19">
        <v>36</v>
      </c>
      <c r="KF19">
        <v>0.151</v>
      </c>
      <c r="KG19">
        <v>20</v>
      </c>
      <c r="KH19">
        <v>5.1000000000000004E-3</v>
      </c>
      <c r="KI19" s="18">
        <f t="shared" si="42"/>
        <v>83</v>
      </c>
      <c r="KJ19" s="18">
        <f t="shared" si="43"/>
        <v>0.1951</v>
      </c>
      <c r="KK19" s="18">
        <f t="shared" si="44"/>
        <v>4</v>
      </c>
      <c r="KM19">
        <v>42</v>
      </c>
      <c r="KN19">
        <v>1.7000000000000001E-2</v>
      </c>
      <c r="KO19">
        <v>0</v>
      </c>
      <c r="KP19">
        <v>0</v>
      </c>
      <c r="KQ19">
        <v>10</v>
      </c>
      <c r="KR19">
        <v>8.6E-3</v>
      </c>
      <c r="KS19">
        <v>10</v>
      </c>
      <c r="KT19">
        <v>3.8E-3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 s="18">
        <f t="shared" si="45"/>
        <v>936</v>
      </c>
      <c r="LB19" s="18">
        <f t="shared" si="46"/>
        <v>2.6143000000000001</v>
      </c>
      <c r="LC19" s="18">
        <f t="shared" si="47"/>
        <v>15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 s="18">
        <f t="shared" si="48"/>
        <v>0</v>
      </c>
      <c r="LL19" s="18">
        <f t="shared" si="49"/>
        <v>0</v>
      </c>
      <c r="LM19" s="18">
        <f t="shared" si="50"/>
        <v>0</v>
      </c>
      <c r="LN19" s="18">
        <f t="shared" si="51"/>
        <v>936</v>
      </c>
      <c r="LO19" s="18">
        <f t="shared" si="52"/>
        <v>2.6143000000000001</v>
      </c>
      <c r="LP19" s="18">
        <f t="shared" si="53"/>
        <v>15</v>
      </c>
      <c r="LR19">
        <v>0</v>
      </c>
      <c r="LS19">
        <v>0</v>
      </c>
      <c r="LT19">
        <v>0</v>
      </c>
      <c r="LU19">
        <v>0</v>
      </c>
      <c r="LV19" s="18">
        <f t="shared" si="54"/>
        <v>0</v>
      </c>
      <c r="LW19" s="18">
        <f t="shared" si="55"/>
        <v>0</v>
      </c>
      <c r="LX19" s="18">
        <f t="shared" si="56"/>
        <v>0</v>
      </c>
      <c r="LZ19">
        <v>0</v>
      </c>
      <c r="MA19">
        <v>0</v>
      </c>
      <c r="MB19">
        <v>0</v>
      </c>
      <c r="MC19">
        <v>0</v>
      </c>
      <c r="MD19" s="18">
        <f t="shared" si="57"/>
        <v>0</v>
      </c>
      <c r="ME19" s="18">
        <f t="shared" si="58"/>
        <v>0</v>
      </c>
      <c r="MF19" s="18">
        <f t="shared" si="59"/>
        <v>0</v>
      </c>
      <c r="MH19" s="46">
        <v>20</v>
      </c>
      <c r="MI19" s="45">
        <v>30</v>
      </c>
      <c r="MJ19" s="18">
        <f t="shared" si="60"/>
        <v>20</v>
      </c>
      <c r="MK19" s="18">
        <f t="shared" si="61"/>
        <v>30</v>
      </c>
      <c r="ML19" s="18">
        <f t="shared" si="62"/>
        <v>1</v>
      </c>
      <c r="MN19">
        <v>2</v>
      </c>
      <c r="MO19">
        <v>1E-4</v>
      </c>
      <c r="MP19">
        <v>2</v>
      </c>
      <c r="MQ19">
        <v>1.6000000000000001E-3</v>
      </c>
      <c r="MR19">
        <v>4</v>
      </c>
      <c r="MS19">
        <v>9.4000000000000004E-3</v>
      </c>
      <c r="MT19">
        <v>5</v>
      </c>
      <c r="MU19">
        <v>0.1918</v>
      </c>
      <c r="MV19">
        <v>13</v>
      </c>
      <c r="MW19">
        <v>0.2109</v>
      </c>
      <c r="MX19">
        <v>0</v>
      </c>
      <c r="MY19">
        <v>0</v>
      </c>
      <c r="MZ19">
        <v>5</v>
      </c>
      <c r="NA19">
        <v>2.3900000000000001E-2</v>
      </c>
      <c r="NB19">
        <v>12</v>
      </c>
      <c r="NC19">
        <v>0.31380000000000002</v>
      </c>
      <c r="ND19">
        <v>14</v>
      </c>
      <c r="NE19">
        <v>6.7799999999999999E-2</v>
      </c>
      <c r="NF19">
        <v>36</v>
      </c>
      <c r="NG19">
        <v>1.9935</v>
      </c>
      <c r="NH19">
        <v>0</v>
      </c>
      <c r="NI19">
        <v>0</v>
      </c>
      <c r="NJ19">
        <v>13</v>
      </c>
      <c r="NK19">
        <v>0.16850000000000001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18</v>
      </c>
      <c r="NW19">
        <v>9.6199999999999994E-2</v>
      </c>
      <c r="NX19">
        <v>29</v>
      </c>
      <c r="NY19">
        <v>4.2200000000000001E-2</v>
      </c>
      <c r="NZ19">
        <v>3</v>
      </c>
      <c r="OA19">
        <v>1.18E-2</v>
      </c>
      <c r="OB19">
        <v>34</v>
      </c>
      <c r="OC19">
        <v>0.50790000000000002</v>
      </c>
      <c r="OD19">
        <v>153</v>
      </c>
      <c r="OE19">
        <v>8.2500000000000004E-2</v>
      </c>
      <c r="OF19">
        <v>0</v>
      </c>
      <c r="OG19">
        <v>0</v>
      </c>
      <c r="OH19" s="18">
        <f t="shared" si="63"/>
        <v>343</v>
      </c>
      <c r="OI19" s="18">
        <f t="shared" si="64"/>
        <v>3.7219000000000002</v>
      </c>
      <c r="OJ19" s="18">
        <f t="shared" si="65"/>
        <v>15</v>
      </c>
      <c r="OK19">
        <v>0</v>
      </c>
      <c r="OL19">
        <v>0</v>
      </c>
      <c r="OM19" s="18">
        <f t="shared" si="66"/>
        <v>3.7219000000000002</v>
      </c>
      <c r="OO19">
        <v>0</v>
      </c>
      <c r="OP19">
        <v>0</v>
      </c>
      <c r="OQ19">
        <v>2</v>
      </c>
      <c r="OR19">
        <v>3.1399999999999997E-2</v>
      </c>
      <c r="OS19">
        <v>0</v>
      </c>
      <c r="OT19">
        <v>0</v>
      </c>
      <c r="OU19">
        <v>0</v>
      </c>
      <c r="OV19">
        <v>0</v>
      </c>
      <c r="OW19" s="18">
        <f t="shared" si="67"/>
        <v>2</v>
      </c>
      <c r="OX19" s="18">
        <f t="shared" si="68"/>
        <v>3.1399999999999997E-2</v>
      </c>
      <c r="OY19" s="18">
        <f t="shared" si="69"/>
        <v>1</v>
      </c>
      <c r="OZ19">
        <v>53</v>
      </c>
      <c r="PA19">
        <v>1.34E-2</v>
      </c>
      <c r="PC19">
        <v>0</v>
      </c>
      <c r="PD19">
        <v>0</v>
      </c>
      <c r="PF19">
        <v>5</v>
      </c>
      <c r="PG19">
        <v>0.14649999999999999</v>
      </c>
      <c r="PH19">
        <v>0</v>
      </c>
      <c r="PI19">
        <v>0</v>
      </c>
      <c r="PJ19" s="18">
        <f t="shared" si="70"/>
        <v>5</v>
      </c>
      <c r="PK19" s="18">
        <f t="shared" si="71"/>
        <v>0.14649999999999999</v>
      </c>
      <c r="PL19" s="18">
        <f t="shared" si="72"/>
        <v>1</v>
      </c>
      <c r="PM19" s="6">
        <v>1500</v>
      </c>
      <c r="PN19" s="6">
        <v>0.6331</v>
      </c>
      <c r="PO19">
        <v>0</v>
      </c>
      <c r="PP19">
        <v>0</v>
      </c>
      <c r="PQ19" s="18">
        <f t="shared" si="73"/>
        <v>116.08199999999999</v>
      </c>
      <c r="PS19" s="6">
        <v>0</v>
      </c>
      <c r="PT19" s="6">
        <v>0</v>
      </c>
      <c r="PU19">
        <v>0</v>
      </c>
      <c r="PV19">
        <v>0</v>
      </c>
      <c r="PW19">
        <v>0</v>
      </c>
      <c r="PX19" s="18">
        <f t="shared" si="74"/>
        <v>0</v>
      </c>
      <c r="PY19" s="18">
        <f t="shared" si="75"/>
        <v>0</v>
      </c>
      <c r="QA19">
        <v>0</v>
      </c>
      <c r="QB19">
        <v>0</v>
      </c>
      <c r="QC19" s="18">
        <f t="shared" si="76"/>
        <v>0</v>
      </c>
      <c r="QD19" s="18">
        <f t="shared" si="77"/>
        <v>0</v>
      </c>
      <c r="QE19">
        <v>1.5063</v>
      </c>
      <c r="QF19">
        <v>0</v>
      </c>
      <c r="QG19">
        <v>292.13159999999999</v>
      </c>
      <c r="QH19">
        <f t="shared" si="78"/>
        <v>409.7199</v>
      </c>
    </row>
    <row r="20" spans="1:450">
      <c r="A20" s="12" t="s">
        <v>1224</v>
      </c>
      <c r="B20" t="s">
        <v>1940</v>
      </c>
      <c r="C20">
        <v>43</v>
      </c>
      <c r="E20">
        <v>0</v>
      </c>
      <c r="F20">
        <v>0</v>
      </c>
      <c r="G20">
        <v>4</v>
      </c>
      <c r="H20">
        <v>4.0000000000000001E-3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4.76</v>
      </c>
      <c r="U20">
        <v>1</v>
      </c>
      <c r="V20">
        <v>7.6E-3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</v>
      </c>
      <c r="AF20">
        <v>8.0000000000000002E-3</v>
      </c>
      <c r="AG20">
        <v>0</v>
      </c>
      <c r="AH20">
        <v>0</v>
      </c>
      <c r="AI20">
        <v>0</v>
      </c>
      <c r="AJ20">
        <v>0</v>
      </c>
      <c r="AK20">
        <v>4</v>
      </c>
      <c r="AL20">
        <v>2.69E-2</v>
      </c>
      <c r="AM20">
        <v>1</v>
      </c>
      <c r="AN20">
        <v>1E-3</v>
      </c>
      <c r="AO20">
        <v>0</v>
      </c>
      <c r="AP20">
        <v>0</v>
      </c>
      <c r="AQ20">
        <v>1</v>
      </c>
      <c r="AR20">
        <v>4.1000000000000003E-3</v>
      </c>
      <c r="AS20">
        <v>0</v>
      </c>
      <c r="AT20">
        <v>0</v>
      </c>
      <c r="AU20">
        <v>1</v>
      </c>
      <c r="AV20">
        <v>0.24249999999999999</v>
      </c>
      <c r="AW20">
        <v>15</v>
      </c>
      <c r="AX20">
        <v>4.5100000000000001E-2</v>
      </c>
      <c r="AY20">
        <v>3</v>
      </c>
      <c r="AZ20">
        <v>1.4390000000000001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s="18">
        <f t="shared" si="0"/>
        <v>35</v>
      </c>
      <c r="BL20" s="18">
        <f t="shared" si="1"/>
        <v>6.5381999999999989</v>
      </c>
      <c r="BM20" s="18">
        <f t="shared" si="2"/>
        <v>10</v>
      </c>
      <c r="BO20">
        <v>0</v>
      </c>
      <c r="BP20">
        <v>0</v>
      </c>
      <c r="BQ20">
        <v>1</v>
      </c>
      <c r="BR20">
        <v>3.04E-2</v>
      </c>
      <c r="BS20">
        <v>2</v>
      </c>
      <c r="BT20">
        <v>2.1299999999999999E-2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4</v>
      </c>
      <c r="CB20">
        <v>1.6E-2</v>
      </c>
      <c r="CC20">
        <v>0</v>
      </c>
      <c r="CD20">
        <v>0</v>
      </c>
      <c r="CE20" s="18">
        <f t="shared" si="3"/>
        <v>7</v>
      </c>
      <c r="CF20" s="18">
        <f t="shared" si="4"/>
        <v>6.7699999999999996E-2</v>
      </c>
      <c r="CG20" s="18">
        <f t="shared" si="5"/>
        <v>3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 s="18">
        <f t="shared" si="6"/>
        <v>42</v>
      </c>
      <c r="CR20" s="18">
        <f t="shared" si="7"/>
        <v>6.6058999999999992</v>
      </c>
      <c r="CS20" s="18">
        <f t="shared" si="8"/>
        <v>13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46</v>
      </c>
      <c r="DD20">
        <v>1.6299999999999999E-2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3</v>
      </c>
      <c r="DL20">
        <v>7.0000000000000001E-3</v>
      </c>
      <c r="DM20">
        <v>77</v>
      </c>
      <c r="DN20">
        <v>3.2399999999999998E-2</v>
      </c>
      <c r="DO20">
        <v>0</v>
      </c>
      <c r="DP20">
        <v>0</v>
      </c>
      <c r="DQ20" s="18">
        <f t="shared" si="9"/>
        <v>126</v>
      </c>
      <c r="DR20" s="18">
        <f t="shared" si="10"/>
        <v>5.57E-2</v>
      </c>
      <c r="DS20" s="18">
        <f t="shared" si="11"/>
        <v>3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</v>
      </c>
      <c r="EH20">
        <v>0.25979999999999998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2</v>
      </c>
      <c r="ET20">
        <v>9.5200000000000007E-2</v>
      </c>
      <c r="EU20">
        <v>1</v>
      </c>
      <c r="EV20">
        <v>0.15</v>
      </c>
      <c r="EW20" s="18">
        <f t="shared" si="12"/>
        <v>5</v>
      </c>
      <c r="EX20" s="18">
        <f t="shared" si="13"/>
        <v>0.505</v>
      </c>
      <c r="EY20" s="18">
        <f t="shared" si="14"/>
        <v>3</v>
      </c>
      <c r="EZ20" s="18">
        <f t="shared" si="15"/>
        <v>173</v>
      </c>
      <c r="FA20" s="18">
        <f t="shared" si="16"/>
        <v>7.166599999999999</v>
      </c>
      <c r="FB20" s="18">
        <f t="shared" si="17"/>
        <v>19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 s="18">
        <f t="shared" si="18"/>
        <v>0</v>
      </c>
      <c r="FQ20" s="18">
        <f t="shared" si="19"/>
        <v>0</v>
      </c>
      <c r="FR20" s="18">
        <f t="shared" si="20"/>
        <v>0</v>
      </c>
      <c r="FT20">
        <v>6</v>
      </c>
      <c r="FU20">
        <v>4.19E-2</v>
      </c>
      <c r="FV20">
        <v>2</v>
      </c>
      <c r="FW20">
        <v>0.14269999999999999</v>
      </c>
      <c r="FX20">
        <v>0</v>
      </c>
      <c r="FY20">
        <v>0</v>
      </c>
      <c r="FZ20" s="18">
        <f t="shared" si="21"/>
        <v>8</v>
      </c>
      <c r="GA20" s="18">
        <f t="shared" si="22"/>
        <v>0.18459999999999999</v>
      </c>
      <c r="GB20" s="18">
        <f t="shared" si="23"/>
        <v>2</v>
      </c>
      <c r="GD20">
        <v>2</v>
      </c>
      <c r="GE20">
        <v>1.7399999999999999E-2</v>
      </c>
      <c r="GF20">
        <v>0</v>
      </c>
      <c r="GG20">
        <v>0</v>
      </c>
      <c r="GH20" s="18">
        <f t="shared" si="24"/>
        <v>2</v>
      </c>
      <c r="GI20" s="18">
        <f t="shared" si="25"/>
        <v>1.7399999999999999E-2</v>
      </c>
      <c r="GJ20" s="18">
        <f t="shared" si="26"/>
        <v>1</v>
      </c>
      <c r="GL20" s="45">
        <v>2</v>
      </c>
      <c r="GM20" s="46">
        <v>2130.775018938537</v>
      </c>
      <c r="GN20">
        <v>0</v>
      </c>
      <c r="GO20">
        <v>0</v>
      </c>
      <c r="GP20">
        <v>0</v>
      </c>
      <c r="GQ20">
        <v>0</v>
      </c>
      <c r="GR20" s="18">
        <f t="shared" si="27"/>
        <v>0</v>
      </c>
      <c r="GS20" s="18">
        <f t="shared" si="28"/>
        <v>0</v>
      </c>
      <c r="GT20" s="18">
        <f t="shared" si="29"/>
        <v>0</v>
      </c>
      <c r="GU20" s="18">
        <f t="shared" si="30"/>
        <v>10</v>
      </c>
      <c r="GV20" s="18">
        <f t="shared" si="31"/>
        <v>0.20199999999999999</v>
      </c>
      <c r="GW20" s="18">
        <f t="shared" si="32"/>
        <v>3</v>
      </c>
      <c r="GY20">
        <v>6</v>
      </c>
      <c r="GZ20">
        <v>8.9999999999999993E-3</v>
      </c>
      <c r="HA20">
        <v>35</v>
      </c>
      <c r="HB20">
        <v>4.1399999999999999E-2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2600</v>
      </c>
      <c r="HJ20">
        <v>4.2671000000000001</v>
      </c>
      <c r="HK20">
        <v>6</v>
      </c>
      <c r="HL20">
        <v>1.01E-2</v>
      </c>
      <c r="HM20" s="18">
        <f t="shared" si="33"/>
        <v>2647</v>
      </c>
      <c r="HN20" s="18">
        <f t="shared" si="34"/>
        <v>4.3276000000000012</v>
      </c>
      <c r="HO20" s="18">
        <f t="shared" si="35"/>
        <v>4</v>
      </c>
      <c r="HQ20">
        <v>4</v>
      </c>
      <c r="HR20">
        <v>3.7600000000000001E-2</v>
      </c>
      <c r="HS20">
        <v>1</v>
      </c>
      <c r="HT20">
        <v>4.0000000000000002E-4</v>
      </c>
      <c r="HU20" s="18">
        <f t="shared" si="36"/>
        <v>5</v>
      </c>
      <c r="HV20" s="18">
        <f t="shared" si="37"/>
        <v>3.7999999999999999E-2</v>
      </c>
      <c r="HW20" s="18">
        <f t="shared" si="38"/>
        <v>2</v>
      </c>
      <c r="HY20">
        <v>1</v>
      </c>
      <c r="HZ20">
        <v>0.4496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4</v>
      </c>
      <c r="IZ20">
        <v>1.4522999999999999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1</v>
      </c>
      <c r="JL20">
        <v>0.19539999999999999</v>
      </c>
      <c r="JM20">
        <v>1</v>
      </c>
      <c r="JN20">
        <v>3.41</v>
      </c>
      <c r="JO20">
        <v>0</v>
      </c>
      <c r="JP20">
        <v>0</v>
      </c>
      <c r="JQ20" s="18">
        <f t="shared" si="39"/>
        <v>7</v>
      </c>
      <c r="JR20" s="18">
        <f t="shared" si="40"/>
        <v>5.5072999999999999</v>
      </c>
      <c r="JS20" s="18">
        <f t="shared" si="41"/>
        <v>4</v>
      </c>
      <c r="JU20">
        <v>14</v>
      </c>
      <c r="JV20">
        <v>3.2000000000000001E-2</v>
      </c>
      <c r="JW20">
        <v>0</v>
      </c>
      <c r="JX20">
        <v>0</v>
      </c>
      <c r="JY20">
        <v>0</v>
      </c>
      <c r="JZ20">
        <v>0</v>
      </c>
      <c r="KA20">
        <v>4</v>
      </c>
      <c r="KB20">
        <v>0</v>
      </c>
      <c r="KC20">
        <v>1</v>
      </c>
      <c r="KD20">
        <v>6.9999999999999999E-4</v>
      </c>
      <c r="KE20">
        <v>30</v>
      </c>
      <c r="KF20">
        <v>9.98E-2</v>
      </c>
      <c r="KG20">
        <v>7</v>
      </c>
      <c r="KH20">
        <v>4.4999999999999997E-3</v>
      </c>
      <c r="KI20" s="18">
        <f t="shared" si="42"/>
        <v>56</v>
      </c>
      <c r="KJ20" s="18">
        <f t="shared" si="43"/>
        <v>0.13700000000000001</v>
      </c>
      <c r="KK20" s="18">
        <f t="shared" si="44"/>
        <v>5</v>
      </c>
      <c r="KM20">
        <v>14</v>
      </c>
      <c r="KN20">
        <v>3.0000000000000001E-3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7</v>
      </c>
      <c r="KZ20">
        <v>0</v>
      </c>
      <c r="LA20" s="18">
        <f t="shared" si="45"/>
        <v>2736</v>
      </c>
      <c r="LB20" s="18">
        <f t="shared" si="46"/>
        <v>10.012900000000002</v>
      </c>
      <c r="LC20" s="18">
        <f t="shared" si="47"/>
        <v>17</v>
      </c>
      <c r="LE20">
        <v>3</v>
      </c>
      <c r="LF20">
        <v>9.7000000000000003E-3</v>
      </c>
      <c r="LG20">
        <v>0</v>
      </c>
      <c r="LH20">
        <v>0</v>
      </c>
      <c r="LI20">
        <v>0</v>
      </c>
      <c r="LJ20">
        <v>0</v>
      </c>
      <c r="LK20" s="18">
        <f t="shared" si="48"/>
        <v>3</v>
      </c>
      <c r="LL20" s="18">
        <f t="shared" si="49"/>
        <v>9.7000000000000003E-3</v>
      </c>
      <c r="LM20" s="18">
        <f t="shared" si="50"/>
        <v>1</v>
      </c>
      <c r="LN20" s="18">
        <f t="shared" si="51"/>
        <v>2739</v>
      </c>
      <c r="LO20" s="18">
        <f t="shared" si="52"/>
        <v>10.022600000000002</v>
      </c>
      <c r="LP20" s="18">
        <f t="shared" si="53"/>
        <v>18</v>
      </c>
      <c r="LR20">
        <v>3</v>
      </c>
      <c r="LS20">
        <v>0.17319999999999999</v>
      </c>
      <c r="LT20">
        <v>0</v>
      </c>
      <c r="LU20">
        <v>0</v>
      </c>
      <c r="LV20" s="18">
        <f t="shared" si="54"/>
        <v>3</v>
      </c>
      <c r="LW20" s="18">
        <f t="shared" si="55"/>
        <v>0.17319999999999999</v>
      </c>
      <c r="LX20" s="18">
        <f t="shared" si="56"/>
        <v>1</v>
      </c>
      <c r="LZ20">
        <v>0</v>
      </c>
      <c r="MA20">
        <v>0</v>
      </c>
      <c r="MB20">
        <v>0</v>
      </c>
      <c r="MC20">
        <v>0</v>
      </c>
      <c r="MD20" s="18">
        <f t="shared" si="57"/>
        <v>0</v>
      </c>
      <c r="ME20" s="18">
        <f t="shared" si="58"/>
        <v>0</v>
      </c>
      <c r="MF20" s="18">
        <f t="shared" si="59"/>
        <v>0</v>
      </c>
      <c r="MH20">
        <v>0</v>
      </c>
      <c r="MI20">
        <v>0</v>
      </c>
      <c r="MJ20" s="18">
        <f t="shared" si="60"/>
        <v>3</v>
      </c>
      <c r="MK20" s="18">
        <f t="shared" si="61"/>
        <v>0.17319999999999999</v>
      </c>
      <c r="ML20" s="18">
        <f t="shared" si="62"/>
        <v>1</v>
      </c>
      <c r="MN20">
        <v>0</v>
      </c>
      <c r="MO20">
        <v>0</v>
      </c>
      <c r="MP20">
        <v>1</v>
      </c>
      <c r="MQ20">
        <v>1.8E-3</v>
      </c>
      <c r="MR20">
        <v>11</v>
      </c>
      <c r="MS20">
        <v>2.52E-2</v>
      </c>
      <c r="MT20">
        <v>0</v>
      </c>
      <c r="MU20">
        <v>0</v>
      </c>
      <c r="MV20">
        <v>7</v>
      </c>
      <c r="MW20">
        <v>0.11210000000000001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7</v>
      </c>
      <c r="NE20">
        <v>1.29E-2</v>
      </c>
      <c r="NF20">
        <v>35</v>
      </c>
      <c r="NG20">
        <v>0.13739999999999999</v>
      </c>
      <c r="NH20">
        <v>0</v>
      </c>
      <c r="NI20">
        <v>0</v>
      </c>
      <c r="NJ20">
        <v>1</v>
      </c>
      <c r="NK20">
        <v>6.9999999999999999E-4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8</v>
      </c>
      <c r="OA20">
        <v>2.07E-2</v>
      </c>
      <c r="OB20">
        <v>2</v>
      </c>
      <c r="OC20">
        <v>4.1000000000000003E-3</v>
      </c>
      <c r="OD20">
        <v>8</v>
      </c>
      <c r="OE20">
        <v>7.1999999999999998E-3</v>
      </c>
      <c r="OF20">
        <v>2</v>
      </c>
      <c r="OG20">
        <v>1.3299999999999999E-2</v>
      </c>
      <c r="OH20" s="18">
        <f t="shared" si="63"/>
        <v>82</v>
      </c>
      <c r="OI20" s="18">
        <f t="shared" si="64"/>
        <v>0.33540000000000003</v>
      </c>
      <c r="OJ20" s="18">
        <f t="shared" si="65"/>
        <v>10</v>
      </c>
      <c r="OK20">
        <v>0</v>
      </c>
      <c r="OL20">
        <v>0</v>
      </c>
      <c r="OM20" s="18">
        <f t="shared" si="66"/>
        <v>0.33540000000000003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3</v>
      </c>
      <c r="OV20">
        <v>9.5999999999999992E-3</v>
      </c>
      <c r="OW20" s="18">
        <f t="shared" si="67"/>
        <v>3</v>
      </c>
      <c r="OX20" s="18">
        <f t="shared" si="68"/>
        <v>9.5999999999999992E-3</v>
      </c>
      <c r="OY20" s="18">
        <f t="shared" si="69"/>
        <v>1</v>
      </c>
      <c r="OZ20">
        <v>14</v>
      </c>
      <c r="PA20">
        <v>1.8E-3</v>
      </c>
      <c r="PC20">
        <v>0</v>
      </c>
      <c r="PD20">
        <v>0</v>
      </c>
      <c r="PF20">
        <v>0</v>
      </c>
      <c r="PG20">
        <v>0</v>
      </c>
      <c r="PH20">
        <v>0</v>
      </c>
      <c r="PI20">
        <v>0</v>
      </c>
      <c r="PJ20" s="18">
        <f t="shared" si="70"/>
        <v>0</v>
      </c>
      <c r="PK20" s="18">
        <f t="shared" si="71"/>
        <v>0</v>
      </c>
      <c r="PL20" s="18">
        <f t="shared" si="72"/>
        <v>0</v>
      </c>
      <c r="PM20" s="6">
        <v>133</v>
      </c>
      <c r="PN20" s="6">
        <v>4.0599999999999997E-2</v>
      </c>
      <c r="PO20">
        <v>5.1715999999999998</v>
      </c>
      <c r="PP20">
        <v>0.4541</v>
      </c>
      <c r="PQ20" s="18">
        <f t="shared" si="73"/>
        <v>23.577500000000004</v>
      </c>
      <c r="PS20" s="6">
        <v>0</v>
      </c>
      <c r="PT20" s="6">
        <v>0</v>
      </c>
      <c r="PU20">
        <v>0</v>
      </c>
      <c r="PV20">
        <v>0</v>
      </c>
      <c r="PW20">
        <v>0</v>
      </c>
      <c r="PX20" s="18">
        <f t="shared" si="74"/>
        <v>0</v>
      </c>
      <c r="PY20" s="18">
        <f t="shared" si="75"/>
        <v>0</v>
      </c>
      <c r="QA20">
        <v>1</v>
      </c>
      <c r="QB20">
        <v>2.9700000000000001E-2</v>
      </c>
      <c r="QC20" s="18">
        <f t="shared" si="76"/>
        <v>2.9700000000000001E-2</v>
      </c>
      <c r="QD20" s="18">
        <f t="shared" si="77"/>
        <v>1</v>
      </c>
      <c r="QE20">
        <v>0</v>
      </c>
      <c r="QF20">
        <v>0</v>
      </c>
      <c r="QG20">
        <v>46.291400000000003</v>
      </c>
      <c r="QH20">
        <f t="shared" si="78"/>
        <v>69.898600000000002</v>
      </c>
    </row>
    <row r="21" spans="1:450">
      <c r="A21" s="12" t="s">
        <v>1228</v>
      </c>
      <c r="B21" t="s">
        <v>1946</v>
      </c>
      <c r="C21">
        <v>47</v>
      </c>
      <c r="E21">
        <v>0</v>
      </c>
      <c r="F21">
        <v>0</v>
      </c>
      <c r="G21">
        <v>43</v>
      </c>
      <c r="H21">
        <v>5.4699999999999999E-2</v>
      </c>
      <c r="I21">
        <v>3</v>
      </c>
      <c r="J21">
        <v>1.0999999999999999E-2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3.2399999999999998E-2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125</v>
      </c>
      <c r="AF21">
        <v>6.6699999999999995E-2</v>
      </c>
      <c r="AG21">
        <v>2</v>
      </c>
      <c r="AH21">
        <v>1.6000000000000001E-3</v>
      </c>
      <c r="AI21">
        <v>0</v>
      </c>
      <c r="AJ21">
        <v>0</v>
      </c>
      <c r="AK21">
        <v>0</v>
      </c>
      <c r="AL21">
        <v>0</v>
      </c>
      <c r="AM21">
        <v>16</v>
      </c>
      <c r="AN21">
        <v>0.10730000000000001</v>
      </c>
      <c r="AO21">
        <v>3</v>
      </c>
      <c r="AP21">
        <v>1.1999999999999999E-3</v>
      </c>
      <c r="AQ21">
        <v>7</v>
      </c>
      <c r="AR21">
        <v>0.25940000000000002</v>
      </c>
      <c r="AS21">
        <v>0</v>
      </c>
      <c r="AT21">
        <v>0</v>
      </c>
      <c r="AU21">
        <v>3</v>
      </c>
      <c r="AV21">
        <v>0.25600000000000001</v>
      </c>
      <c r="AW21">
        <v>42</v>
      </c>
      <c r="AX21">
        <v>0.10150000000000001</v>
      </c>
      <c r="AY21">
        <v>0</v>
      </c>
      <c r="AZ21">
        <v>0</v>
      </c>
      <c r="BA21">
        <v>29</v>
      </c>
      <c r="BB21">
        <v>7.4099999999999999E-2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 s="18">
        <f t="shared" si="0"/>
        <v>275</v>
      </c>
      <c r="BL21" s="18">
        <f t="shared" si="1"/>
        <v>0.96590000000000009</v>
      </c>
      <c r="BM21" s="18">
        <f t="shared" si="2"/>
        <v>11</v>
      </c>
      <c r="BO21">
        <v>0</v>
      </c>
      <c r="BP21">
        <v>0</v>
      </c>
      <c r="BQ21">
        <v>4</v>
      </c>
      <c r="BR21">
        <v>0.1474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 s="18">
        <f t="shared" si="3"/>
        <v>5</v>
      </c>
      <c r="CF21" s="18">
        <f t="shared" si="4"/>
        <v>0.1474</v>
      </c>
      <c r="CG21" s="18">
        <f t="shared" si="5"/>
        <v>2</v>
      </c>
      <c r="CI21">
        <v>3</v>
      </c>
      <c r="CJ21">
        <v>0.17319999999999999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 s="18">
        <f t="shared" si="6"/>
        <v>283</v>
      </c>
      <c r="CR21" s="18">
        <f t="shared" si="7"/>
        <v>1.2865000000000002</v>
      </c>
      <c r="CS21" s="18">
        <f t="shared" si="8"/>
        <v>14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1E-4</v>
      </c>
      <c r="DC21">
        <v>10</v>
      </c>
      <c r="DD21">
        <v>6.0000000000000001E-3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9</v>
      </c>
      <c r="DL21">
        <v>2.0899999999999998E-2</v>
      </c>
      <c r="DM21">
        <v>21</v>
      </c>
      <c r="DN21">
        <v>4.8999999999999998E-3</v>
      </c>
      <c r="DO21">
        <v>0</v>
      </c>
      <c r="DP21">
        <v>0</v>
      </c>
      <c r="DQ21" s="18">
        <f t="shared" si="9"/>
        <v>41</v>
      </c>
      <c r="DR21" s="18">
        <f t="shared" si="10"/>
        <v>3.1899999999999998E-2</v>
      </c>
      <c r="DS21" s="18">
        <f t="shared" si="11"/>
        <v>4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0.26</v>
      </c>
      <c r="EE21">
        <v>0</v>
      </c>
      <c r="EF21">
        <v>0</v>
      </c>
      <c r="EG21">
        <v>2</v>
      </c>
      <c r="EH21">
        <v>3.0700000000000002E-2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1.27</v>
      </c>
      <c r="ES21">
        <v>0</v>
      </c>
      <c r="ET21">
        <v>0</v>
      </c>
      <c r="EU21">
        <v>0</v>
      </c>
      <c r="EV21">
        <v>0</v>
      </c>
      <c r="EW21" s="18">
        <f t="shared" si="12"/>
        <v>4</v>
      </c>
      <c r="EX21" s="18">
        <f t="shared" si="13"/>
        <v>1.5607</v>
      </c>
      <c r="EY21" s="18">
        <f t="shared" si="14"/>
        <v>3</v>
      </c>
      <c r="EZ21" s="18">
        <f t="shared" si="15"/>
        <v>328</v>
      </c>
      <c r="FA21" s="18">
        <f t="shared" si="16"/>
        <v>2.8791000000000002</v>
      </c>
      <c r="FB21" s="18">
        <f t="shared" si="17"/>
        <v>21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 s="18">
        <f t="shared" si="18"/>
        <v>0</v>
      </c>
      <c r="FQ21" s="18">
        <f t="shared" si="19"/>
        <v>0</v>
      </c>
      <c r="FR21" s="18">
        <f t="shared" si="20"/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 s="18">
        <f t="shared" si="21"/>
        <v>0</v>
      </c>
      <c r="GA21" s="18">
        <f t="shared" si="22"/>
        <v>0</v>
      </c>
      <c r="GB21" s="18">
        <f t="shared" si="23"/>
        <v>0</v>
      </c>
      <c r="GD21">
        <v>0</v>
      </c>
      <c r="GE21">
        <v>0</v>
      </c>
      <c r="GF21">
        <v>0</v>
      </c>
      <c r="GG21">
        <v>0</v>
      </c>
      <c r="GH21" s="18">
        <f t="shared" si="24"/>
        <v>0</v>
      </c>
      <c r="GI21" s="18">
        <f t="shared" si="25"/>
        <v>0</v>
      </c>
      <c r="GJ21" s="18">
        <f t="shared" si="26"/>
        <v>0</v>
      </c>
      <c r="GL21" s="45">
        <v>0</v>
      </c>
      <c r="GM21" s="45">
        <v>0</v>
      </c>
      <c r="GN21">
        <v>0</v>
      </c>
      <c r="GO21">
        <v>0</v>
      </c>
      <c r="GP21">
        <v>0</v>
      </c>
      <c r="GQ21">
        <v>0</v>
      </c>
      <c r="GR21" s="18">
        <f t="shared" si="27"/>
        <v>0</v>
      </c>
      <c r="GS21" s="18">
        <f t="shared" si="28"/>
        <v>0</v>
      </c>
      <c r="GT21" s="18">
        <f t="shared" si="29"/>
        <v>0</v>
      </c>
      <c r="GU21" s="18">
        <f t="shared" si="30"/>
        <v>0</v>
      </c>
      <c r="GV21" s="18">
        <f t="shared" si="31"/>
        <v>0</v>
      </c>
      <c r="GW21" s="18">
        <f t="shared" si="32"/>
        <v>0</v>
      </c>
      <c r="GY21">
        <v>10</v>
      </c>
      <c r="GZ21">
        <v>4.6800000000000001E-2</v>
      </c>
      <c r="HA21">
        <v>3</v>
      </c>
      <c r="HB21">
        <v>3.6600000000000001E-2</v>
      </c>
      <c r="HC21">
        <v>0</v>
      </c>
      <c r="HD21">
        <v>0</v>
      </c>
      <c r="HE21">
        <v>0</v>
      </c>
      <c r="HF21">
        <v>0</v>
      </c>
      <c r="HG21">
        <v>20</v>
      </c>
      <c r="HH21">
        <v>3.7499999999999999E-2</v>
      </c>
      <c r="HI21">
        <v>325</v>
      </c>
      <c r="HJ21">
        <v>0.48549999999999999</v>
      </c>
      <c r="HK21">
        <v>0</v>
      </c>
      <c r="HL21">
        <v>0</v>
      </c>
      <c r="HM21" s="18">
        <f t="shared" si="33"/>
        <v>358</v>
      </c>
      <c r="HN21" s="18">
        <f t="shared" si="34"/>
        <v>0.60639999999999994</v>
      </c>
      <c r="HO21" s="18">
        <f t="shared" si="35"/>
        <v>4</v>
      </c>
      <c r="HQ21">
        <v>5</v>
      </c>
      <c r="HR21">
        <v>2.1999999999999999E-2</v>
      </c>
      <c r="HS21">
        <v>0</v>
      </c>
      <c r="HT21">
        <v>0</v>
      </c>
      <c r="HU21" s="18">
        <f t="shared" si="36"/>
        <v>5</v>
      </c>
      <c r="HV21" s="18">
        <f t="shared" si="37"/>
        <v>2.1999999999999999E-2</v>
      </c>
      <c r="HW21" s="18">
        <f t="shared" si="38"/>
        <v>1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1</v>
      </c>
      <c r="IF21">
        <v>1.9E-2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8</v>
      </c>
      <c r="JL21">
        <v>0.21379999999999999</v>
      </c>
      <c r="JM21">
        <v>0</v>
      </c>
      <c r="JN21">
        <v>0</v>
      </c>
      <c r="JO21">
        <v>0</v>
      </c>
      <c r="JP21">
        <v>0</v>
      </c>
      <c r="JQ21" s="18">
        <f t="shared" si="39"/>
        <v>9</v>
      </c>
      <c r="JR21" s="18">
        <f t="shared" si="40"/>
        <v>0.23279999999999998</v>
      </c>
      <c r="JS21" s="18">
        <f t="shared" si="41"/>
        <v>2</v>
      </c>
      <c r="JU21">
        <v>6</v>
      </c>
      <c r="JV21">
        <v>1.32E-2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3</v>
      </c>
      <c r="KF21">
        <v>1.67E-2</v>
      </c>
      <c r="KG21">
        <v>0</v>
      </c>
      <c r="KH21">
        <v>0</v>
      </c>
      <c r="KI21" s="18">
        <f t="shared" si="42"/>
        <v>9</v>
      </c>
      <c r="KJ21" s="18">
        <f t="shared" si="43"/>
        <v>2.9899999999999999E-2</v>
      </c>
      <c r="KK21" s="18">
        <f t="shared" si="44"/>
        <v>2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2</v>
      </c>
      <c r="KT21">
        <v>0</v>
      </c>
      <c r="KU21">
        <v>0</v>
      </c>
      <c r="KV21">
        <v>0</v>
      </c>
      <c r="KW21">
        <v>1</v>
      </c>
      <c r="KX21">
        <v>0</v>
      </c>
      <c r="KY21">
        <v>0</v>
      </c>
      <c r="KZ21">
        <v>0</v>
      </c>
      <c r="LA21" s="18">
        <f t="shared" si="45"/>
        <v>384</v>
      </c>
      <c r="LB21" s="18">
        <f t="shared" si="46"/>
        <v>0.8911</v>
      </c>
      <c r="LC21" s="18">
        <f t="shared" si="47"/>
        <v>11</v>
      </c>
      <c r="LE21">
        <v>2</v>
      </c>
      <c r="LF21">
        <v>7.0000000000000001E-3</v>
      </c>
      <c r="LG21">
        <v>0</v>
      </c>
      <c r="LH21">
        <v>0</v>
      </c>
      <c r="LI21">
        <v>0</v>
      </c>
      <c r="LJ21">
        <v>0</v>
      </c>
      <c r="LK21" s="18">
        <f t="shared" si="48"/>
        <v>2</v>
      </c>
      <c r="LL21" s="18">
        <f t="shared" si="49"/>
        <v>7.0000000000000001E-3</v>
      </c>
      <c r="LM21" s="18">
        <f t="shared" si="50"/>
        <v>1</v>
      </c>
      <c r="LN21" s="18">
        <f t="shared" si="51"/>
        <v>386</v>
      </c>
      <c r="LO21" s="18">
        <f t="shared" si="52"/>
        <v>0.89810000000000001</v>
      </c>
      <c r="LP21" s="18">
        <f t="shared" si="53"/>
        <v>12</v>
      </c>
      <c r="LR21">
        <v>0</v>
      </c>
      <c r="LS21">
        <v>0</v>
      </c>
      <c r="LT21">
        <v>0</v>
      </c>
      <c r="LU21">
        <v>0</v>
      </c>
      <c r="LV21" s="18">
        <f t="shared" si="54"/>
        <v>0</v>
      </c>
      <c r="LW21" s="18">
        <f t="shared" si="55"/>
        <v>0</v>
      </c>
      <c r="LX21" s="18">
        <f t="shared" si="56"/>
        <v>0</v>
      </c>
      <c r="LZ21">
        <v>0</v>
      </c>
      <c r="MA21">
        <v>0</v>
      </c>
      <c r="MB21">
        <v>0</v>
      </c>
      <c r="MC21">
        <v>0</v>
      </c>
      <c r="MD21" s="18">
        <f t="shared" si="57"/>
        <v>0</v>
      </c>
      <c r="ME21" s="18">
        <f t="shared" si="58"/>
        <v>0</v>
      </c>
      <c r="MF21" s="18">
        <f t="shared" si="59"/>
        <v>0</v>
      </c>
      <c r="MH21">
        <v>0</v>
      </c>
      <c r="MI21">
        <v>0</v>
      </c>
      <c r="MJ21" s="18">
        <f t="shared" si="60"/>
        <v>0</v>
      </c>
      <c r="MK21" s="18">
        <f t="shared" si="61"/>
        <v>0</v>
      </c>
      <c r="ML21" s="18">
        <f t="shared" si="62"/>
        <v>0</v>
      </c>
      <c r="MN21">
        <v>0</v>
      </c>
      <c r="MO21">
        <v>0</v>
      </c>
      <c r="MP21">
        <v>0</v>
      </c>
      <c r="MQ21">
        <v>0</v>
      </c>
      <c r="MR21">
        <v>6</v>
      </c>
      <c r="MS21">
        <v>4.3E-3</v>
      </c>
      <c r="MT21">
        <v>0</v>
      </c>
      <c r="MU21">
        <v>0</v>
      </c>
      <c r="MV21">
        <v>4</v>
      </c>
      <c r="MW21">
        <v>4.2700000000000002E-2</v>
      </c>
      <c r="MX21">
        <v>2</v>
      </c>
      <c r="MY21">
        <v>2.8400000000000002E-2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12</v>
      </c>
      <c r="NG21">
        <v>0.14929999999999999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45</v>
      </c>
      <c r="OC21">
        <v>8.6199999999999999E-2</v>
      </c>
      <c r="OD21">
        <v>20</v>
      </c>
      <c r="OE21">
        <v>2.6599999999999999E-2</v>
      </c>
      <c r="OF21">
        <v>1</v>
      </c>
      <c r="OG21">
        <v>6.9999999999999999E-4</v>
      </c>
      <c r="OH21" s="18">
        <f t="shared" si="63"/>
        <v>90</v>
      </c>
      <c r="OI21" s="18">
        <f t="shared" si="64"/>
        <v>0.3382</v>
      </c>
      <c r="OJ21" s="18">
        <f t="shared" si="65"/>
        <v>7</v>
      </c>
      <c r="OK21">
        <v>0</v>
      </c>
      <c r="OL21">
        <v>0</v>
      </c>
      <c r="OM21" s="18">
        <f t="shared" si="66"/>
        <v>0.3382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 s="18">
        <f t="shared" si="67"/>
        <v>0</v>
      </c>
      <c r="OX21" s="18">
        <f t="shared" si="68"/>
        <v>0</v>
      </c>
      <c r="OY21" s="18">
        <f t="shared" si="69"/>
        <v>0</v>
      </c>
      <c r="OZ21">
        <v>1</v>
      </c>
      <c r="PA21">
        <v>2.0000000000000001E-4</v>
      </c>
      <c r="PC21">
        <v>0</v>
      </c>
      <c r="PD21">
        <v>0</v>
      </c>
      <c r="PF21">
        <v>0</v>
      </c>
      <c r="PG21">
        <v>0</v>
      </c>
      <c r="PH21">
        <v>0</v>
      </c>
      <c r="PI21">
        <v>0</v>
      </c>
      <c r="PJ21" s="18">
        <f t="shared" si="70"/>
        <v>0</v>
      </c>
      <c r="PK21" s="18">
        <f t="shared" si="71"/>
        <v>0</v>
      </c>
      <c r="PL21" s="18">
        <f t="shared" si="72"/>
        <v>0</v>
      </c>
      <c r="PM21" s="6">
        <v>29</v>
      </c>
      <c r="PN21" s="6">
        <v>1.1900000000000001E-2</v>
      </c>
      <c r="PO21">
        <v>1.0656000000000001</v>
      </c>
      <c r="PP21">
        <v>0</v>
      </c>
      <c r="PQ21" s="18">
        <f t="shared" si="73"/>
        <v>5.1931000000000003</v>
      </c>
      <c r="PS21" s="6">
        <v>0</v>
      </c>
      <c r="PT21" s="6">
        <v>2.3144999999999998</v>
      </c>
      <c r="PU21">
        <v>0</v>
      </c>
      <c r="PV21">
        <v>0</v>
      </c>
      <c r="PW21">
        <v>0</v>
      </c>
      <c r="PX21" s="18">
        <f t="shared" si="74"/>
        <v>2.3144999999999998</v>
      </c>
      <c r="PY21" s="18">
        <f t="shared" si="75"/>
        <v>1</v>
      </c>
      <c r="QA21">
        <v>0</v>
      </c>
      <c r="QB21">
        <v>0</v>
      </c>
      <c r="QC21" s="18">
        <f t="shared" si="76"/>
        <v>2.3144999999999998</v>
      </c>
      <c r="QD21" s="18">
        <f t="shared" si="77"/>
        <v>1</v>
      </c>
      <c r="QE21">
        <v>5.21E-2</v>
      </c>
      <c r="QF21">
        <v>0</v>
      </c>
      <c r="QG21">
        <v>30.712599999999998</v>
      </c>
      <c r="QH21">
        <f t="shared" si="78"/>
        <v>38.272300000000001</v>
      </c>
    </row>
    <row r="22" spans="1:450">
      <c r="A22" s="12" t="s">
        <v>1228</v>
      </c>
      <c r="GL22" s="45"/>
      <c r="GM22" s="45"/>
    </row>
    <row r="23" spans="1:450">
      <c r="A23" s="12" t="s">
        <v>1228</v>
      </c>
      <c r="GL23" s="45"/>
      <c r="GM23" s="45"/>
    </row>
    <row r="24" spans="1:450">
      <c r="A24" s="12" t="s">
        <v>1228</v>
      </c>
      <c r="B24" t="s">
        <v>1943</v>
      </c>
      <c r="C24">
        <v>52</v>
      </c>
      <c r="E24">
        <v>0</v>
      </c>
      <c r="F24">
        <v>0</v>
      </c>
      <c r="G24">
        <v>15</v>
      </c>
      <c r="H24">
        <v>1.4500000000000001E-2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</v>
      </c>
      <c r="V24">
        <v>0.37590000000000007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18</v>
      </c>
      <c r="AF24">
        <v>2.6800000000000157E-2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14</v>
      </c>
      <c r="AN24">
        <v>0.2206999999999999</v>
      </c>
      <c r="AO24">
        <v>0</v>
      </c>
      <c r="AP24">
        <v>0</v>
      </c>
      <c r="AQ24">
        <v>6</v>
      </c>
      <c r="AR24">
        <v>0.75540000000000029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</v>
      </c>
      <c r="BB24">
        <v>1.4999999999996128E-3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 s="18">
        <f t="shared" si="0"/>
        <v>60</v>
      </c>
      <c r="BL24" s="18">
        <f t="shared" si="1"/>
        <v>1.3948</v>
      </c>
      <c r="BM24" s="18">
        <f t="shared" si="2"/>
        <v>6</v>
      </c>
      <c r="BO24">
        <v>0</v>
      </c>
      <c r="BP24">
        <v>0</v>
      </c>
      <c r="BQ24">
        <v>4</v>
      </c>
      <c r="BR24">
        <v>2.4999999999999467E-3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 s="18">
        <f t="shared" si="3"/>
        <v>4</v>
      </c>
      <c r="CF24" s="18">
        <f t="shared" si="4"/>
        <v>2.4999999999999467E-3</v>
      </c>
      <c r="CG24" s="18">
        <f t="shared" si="5"/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 s="18">
        <f t="shared" si="6"/>
        <v>64</v>
      </c>
      <c r="CR24" s="18">
        <f t="shared" si="7"/>
        <v>1.3973</v>
      </c>
      <c r="CS24" s="18">
        <f t="shared" si="8"/>
        <v>7</v>
      </c>
      <c r="CU24">
        <v>0</v>
      </c>
      <c r="CV24">
        <v>0</v>
      </c>
      <c r="CW24">
        <v>2</v>
      </c>
      <c r="CX24">
        <v>0.3338000000000001</v>
      </c>
      <c r="CY24">
        <v>0</v>
      </c>
      <c r="CZ24">
        <v>0</v>
      </c>
      <c r="DA24">
        <v>0</v>
      </c>
      <c r="DB24">
        <v>0</v>
      </c>
      <c r="DC24">
        <v>24</v>
      </c>
      <c r="DD24">
        <v>5.9699999999999864E-2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10</v>
      </c>
      <c r="DN24">
        <v>4.1999999999999815E-3</v>
      </c>
      <c r="DO24">
        <v>0</v>
      </c>
      <c r="DP24">
        <v>0</v>
      </c>
      <c r="DQ24" s="18">
        <f>SUM(DO24,DM24,DK24,DI24,DG24,DE24,DC24,DA24,CY24,CW24,CU24)</f>
        <v>36</v>
      </c>
      <c r="DR24" s="18">
        <f t="shared" si="10"/>
        <v>0.39769999999999994</v>
      </c>
      <c r="DS24" s="18">
        <f t="shared" si="11"/>
        <v>3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 s="18">
        <f t="shared" si="12"/>
        <v>0</v>
      </c>
      <c r="EX24" s="18">
        <f t="shared" si="13"/>
        <v>0</v>
      </c>
      <c r="EY24" s="18">
        <f t="shared" si="14"/>
        <v>0</v>
      </c>
      <c r="EZ24" s="18">
        <f t="shared" si="15"/>
        <v>100</v>
      </c>
      <c r="FA24" s="18">
        <f t="shared" si="16"/>
        <v>1.7949999999999999</v>
      </c>
      <c r="FB24" s="18">
        <f t="shared" si="17"/>
        <v>10</v>
      </c>
      <c r="FD24">
        <v>0</v>
      </c>
      <c r="FE24">
        <v>0</v>
      </c>
      <c r="FF24">
        <v>2</v>
      </c>
      <c r="FG24">
        <v>0.83000000000000007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 s="18">
        <f t="shared" si="18"/>
        <v>2</v>
      </c>
      <c r="FQ24" s="18">
        <f t="shared" si="19"/>
        <v>0.83000000000000007</v>
      </c>
      <c r="FR24" s="18">
        <f t="shared" si="20"/>
        <v>1</v>
      </c>
      <c r="FT24">
        <v>1</v>
      </c>
      <c r="FU24">
        <v>1.3999999999998458E-3</v>
      </c>
      <c r="FV24">
        <v>0</v>
      </c>
      <c r="FW24">
        <v>0</v>
      </c>
      <c r="FX24">
        <v>1</v>
      </c>
      <c r="FY24">
        <v>0.1</v>
      </c>
      <c r="FZ24" s="18">
        <f t="shared" si="21"/>
        <v>2</v>
      </c>
      <c r="GA24" s="18">
        <f t="shared" si="22"/>
        <v>0.10139999999999985</v>
      </c>
      <c r="GB24" s="18">
        <f t="shared" si="23"/>
        <v>2</v>
      </c>
      <c r="GD24">
        <v>2</v>
      </c>
      <c r="GE24">
        <v>8.2500000000000018E-2</v>
      </c>
      <c r="GF24">
        <v>0</v>
      </c>
      <c r="GG24">
        <v>0</v>
      </c>
      <c r="GH24" s="18">
        <f t="shared" si="24"/>
        <v>2</v>
      </c>
      <c r="GI24" s="18">
        <f t="shared" si="25"/>
        <v>8.2500000000000018E-2</v>
      </c>
      <c r="GJ24" s="18">
        <f t="shared" si="26"/>
        <v>1</v>
      </c>
      <c r="GL24" s="45">
        <v>0</v>
      </c>
      <c r="GM24" s="45">
        <v>0</v>
      </c>
      <c r="GN24">
        <v>0</v>
      </c>
      <c r="GO24">
        <v>0</v>
      </c>
      <c r="GP24">
        <v>0</v>
      </c>
      <c r="GQ24">
        <v>0</v>
      </c>
      <c r="GR24" s="18">
        <f t="shared" si="27"/>
        <v>0</v>
      </c>
      <c r="GS24" s="18">
        <f t="shared" si="28"/>
        <v>0</v>
      </c>
      <c r="GT24" s="18">
        <f t="shared" si="29"/>
        <v>0</v>
      </c>
      <c r="GU24" s="18">
        <f t="shared" si="30"/>
        <v>6</v>
      </c>
      <c r="GV24" s="18">
        <f t="shared" si="31"/>
        <v>1.0139</v>
      </c>
      <c r="GW24" s="18">
        <f t="shared" si="32"/>
        <v>4</v>
      </c>
      <c r="GY24">
        <v>0</v>
      </c>
      <c r="GZ24">
        <v>0</v>
      </c>
      <c r="HA24">
        <v>3</v>
      </c>
      <c r="HB24">
        <v>1.5000000000000568E-3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19</v>
      </c>
      <c r="HJ24">
        <v>1.3900000000000023E-2</v>
      </c>
      <c r="HK24">
        <v>0</v>
      </c>
      <c r="HL24">
        <v>0</v>
      </c>
      <c r="HM24" s="18">
        <f t="shared" si="33"/>
        <v>22</v>
      </c>
      <c r="HN24" s="18">
        <f t="shared" si="34"/>
        <v>1.540000000000008E-2</v>
      </c>
      <c r="HO24" s="18">
        <f t="shared" si="35"/>
        <v>2</v>
      </c>
      <c r="HQ24">
        <v>0</v>
      </c>
      <c r="HR24">
        <v>0</v>
      </c>
      <c r="HS24">
        <v>0</v>
      </c>
      <c r="HT24">
        <v>0</v>
      </c>
      <c r="HU24" s="18">
        <f t="shared" si="36"/>
        <v>0</v>
      </c>
      <c r="HV24" s="18">
        <f t="shared" si="37"/>
        <v>0</v>
      </c>
      <c r="HW24" s="18">
        <f t="shared" si="38"/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2</v>
      </c>
      <c r="IV24">
        <v>0.22719999999999985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</v>
      </c>
      <c r="JJ24">
        <v>6.91</v>
      </c>
      <c r="JK24">
        <v>2</v>
      </c>
      <c r="JL24">
        <v>0</v>
      </c>
      <c r="JM24">
        <v>0</v>
      </c>
      <c r="JN24">
        <v>0</v>
      </c>
      <c r="JO24" t="s">
        <v>887</v>
      </c>
      <c r="JP24">
        <v>1.8970000000000002</v>
      </c>
      <c r="JQ24" s="18">
        <f t="shared" si="39"/>
        <v>5</v>
      </c>
      <c r="JR24" s="18">
        <f t="shared" si="40"/>
        <v>9.0342000000000002</v>
      </c>
      <c r="JS24" s="18">
        <f t="shared" si="41"/>
        <v>3</v>
      </c>
      <c r="JU24">
        <v>1</v>
      </c>
      <c r="JV24">
        <v>1.2799999999999923E-2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4</v>
      </c>
      <c r="KD24">
        <v>0</v>
      </c>
      <c r="KE24">
        <v>0</v>
      </c>
      <c r="KF24">
        <v>0</v>
      </c>
      <c r="KG24">
        <v>0</v>
      </c>
      <c r="KH24">
        <v>0</v>
      </c>
      <c r="KI24" s="18">
        <f t="shared" si="42"/>
        <v>5</v>
      </c>
      <c r="KJ24" s="18">
        <f t="shared" si="43"/>
        <v>1.2799999999999923E-2</v>
      </c>
      <c r="KK24" s="18">
        <f t="shared" si="44"/>
        <v>2</v>
      </c>
      <c r="KM24">
        <v>1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 s="18">
        <f t="shared" si="45"/>
        <v>34</v>
      </c>
      <c r="LB24" s="18">
        <f t="shared" si="46"/>
        <v>9.0624000000000002</v>
      </c>
      <c r="LC24" s="18">
        <f t="shared" si="47"/>
        <v>9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 s="18">
        <f t="shared" si="48"/>
        <v>0</v>
      </c>
      <c r="LL24" s="18">
        <f t="shared" si="49"/>
        <v>0</v>
      </c>
      <c r="LM24" s="18">
        <f t="shared" si="50"/>
        <v>0</v>
      </c>
      <c r="LN24" s="18">
        <f t="shared" si="51"/>
        <v>34</v>
      </c>
      <c r="LO24" s="18">
        <f t="shared" si="52"/>
        <v>9.0624000000000002</v>
      </c>
      <c r="LP24" s="18">
        <f t="shared" si="53"/>
        <v>9</v>
      </c>
      <c r="LR24">
        <v>0</v>
      </c>
      <c r="LS24">
        <v>0</v>
      </c>
      <c r="LT24">
        <v>0</v>
      </c>
      <c r="LU24">
        <v>0</v>
      </c>
      <c r="LV24" s="18">
        <f t="shared" si="54"/>
        <v>0</v>
      </c>
      <c r="LW24" s="18">
        <f t="shared" si="55"/>
        <v>0</v>
      </c>
      <c r="LX24" s="18">
        <f t="shared" si="56"/>
        <v>0</v>
      </c>
      <c r="LZ24">
        <v>0</v>
      </c>
      <c r="MA24">
        <v>0</v>
      </c>
      <c r="MB24">
        <v>0</v>
      </c>
      <c r="MC24">
        <v>0</v>
      </c>
      <c r="MD24" s="18">
        <f t="shared" si="57"/>
        <v>0</v>
      </c>
      <c r="ME24" s="18">
        <f t="shared" si="58"/>
        <v>0</v>
      </c>
      <c r="MF24" s="18">
        <f t="shared" si="59"/>
        <v>0</v>
      </c>
      <c r="MH24">
        <v>0</v>
      </c>
      <c r="MI24">
        <v>0</v>
      </c>
      <c r="MJ24" s="18">
        <f t="shared" si="60"/>
        <v>0</v>
      </c>
      <c r="MK24" s="18">
        <f t="shared" si="61"/>
        <v>0</v>
      </c>
      <c r="ML24" s="18">
        <f t="shared" si="62"/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14</v>
      </c>
      <c r="MW24">
        <v>0.40110000000000001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8</v>
      </c>
      <c r="NE24">
        <v>7.43999999999998E-2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1</v>
      </c>
      <c r="NO24">
        <v>0.2330000000000001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1</v>
      </c>
      <c r="NW24">
        <v>0</v>
      </c>
      <c r="NX24">
        <v>0</v>
      </c>
      <c r="NY24">
        <v>0</v>
      </c>
      <c r="NZ24">
        <v>3</v>
      </c>
      <c r="OA24">
        <v>2.0999999999999908E-3</v>
      </c>
      <c r="OB24">
        <v>5</v>
      </c>
      <c r="OC24">
        <v>1.7000000000000348E-3</v>
      </c>
      <c r="OD24">
        <v>1</v>
      </c>
      <c r="OE24">
        <v>0</v>
      </c>
      <c r="OF24">
        <v>0</v>
      </c>
      <c r="OG24">
        <v>0</v>
      </c>
      <c r="OH24" s="18">
        <f t="shared" si="63"/>
        <v>33</v>
      </c>
      <c r="OI24" s="18">
        <f t="shared" si="64"/>
        <v>0.71229999999999993</v>
      </c>
      <c r="OJ24" s="18">
        <f t="shared" si="65"/>
        <v>7</v>
      </c>
      <c r="OK24">
        <v>0</v>
      </c>
      <c r="OL24">
        <v>0</v>
      </c>
      <c r="OM24" s="18">
        <f t="shared" si="66"/>
        <v>0.71229999999999993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 s="18">
        <f t="shared" si="67"/>
        <v>0</v>
      </c>
      <c r="OX24" s="18">
        <f t="shared" si="68"/>
        <v>0</v>
      </c>
      <c r="OY24" s="18">
        <f t="shared" si="69"/>
        <v>0</v>
      </c>
      <c r="OZ24">
        <v>2</v>
      </c>
      <c r="PA24">
        <v>0</v>
      </c>
      <c r="PC24">
        <v>0</v>
      </c>
      <c r="PD24">
        <v>0</v>
      </c>
      <c r="PF24">
        <v>0</v>
      </c>
      <c r="PG24">
        <v>0</v>
      </c>
      <c r="PH24">
        <v>0</v>
      </c>
      <c r="PI24">
        <v>0</v>
      </c>
      <c r="PJ24" s="18">
        <f t="shared" si="70"/>
        <v>0</v>
      </c>
      <c r="PK24" s="18">
        <f t="shared" si="71"/>
        <v>0</v>
      </c>
      <c r="PL24" s="18">
        <f t="shared" si="72"/>
        <v>0</v>
      </c>
      <c r="PM24" s="6">
        <v>6</v>
      </c>
      <c r="PN24" s="6">
        <v>2.8999999999999027E-3</v>
      </c>
      <c r="PO24">
        <v>31.015599999999999</v>
      </c>
      <c r="PP24">
        <v>23.925699999999999</v>
      </c>
      <c r="PQ24" s="18">
        <f t="shared" si="73"/>
        <v>67.527799999999999</v>
      </c>
      <c r="PS24" s="6">
        <v>0</v>
      </c>
      <c r="PT24" s="6">
        <v>0</v>
      </c>
      <c r="PU24">
        <v>0</v>
      </c>
      <c r="PV24">
        <v>0</v>
      </c>
      <c r="PW24">
        <v>0</v>
      </c>
      <c r="PX24" s="18">
        <f t="shared" si="74"/>
        <v>0</v>
      </c>
      <c r="PY24" s="18">
        <f t="shared" si="75"/>
        <v>0</v>
      </c>
      <c r="QA24">
        <v>0</v>
      </c>
      <c r="QB24">
        <v>0</v>
      </c>
      <c r="QC24" s="18">
        <f t="shared" si="76"/>
        <v>0</v>
      </c>
      <c r="QD24" s="18">
        <f t="shared" si="77"/>
        <v>0</v>
      </c>
      <c r="QE24">
        <v>0</v>
      </c>
      <c r="QF24">
        <v>0</v>
      </c>
      <c r="QG24">
        <v>31.4221</v>
      </c>
      <c r="QH24">
        <f t="shared" si="78"/>
        <v>98.9499</v>
      </c>
    </row>
    <row r="25" spans="1:450">
      <c r="A25" s="12" t="s">
        <v>1228</v>
      </c>
      <c r="B25" t="s">
        <v>1944</v>
      </c>
      <c r="C25">
        <v>53</v>
      </c>
      <c r="E25">
        <v>0</v>
      </c>
      <c r="F25">
        <v>0</v>
      </c>
      <c r="G25">
        <v>43</v>
      </c>
      <c r="H25">
        <v>4.6799999999999731E-2</v>
      </c>
      <c r="I25">
        <v>2</v>
      </c>
      <c r="J25">
        <v>1.3000000000000789E-3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8</v>
      </c>
      <c r="R25">
        <v>3.2999999999999918E-2</v>
      </c>
      <c r="S25">
        <v>0</v>
      </c>
      <c r="T25">
        <v>0</v>
      </c>
      <c r="U25">
        <v>22</v>
      </c>
      <c r="V25">
        <v>6.7395000000000005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0.57999999999999996</v>
      </c>
      <c r="AE25">
        <v>47</v>
      </c>
      <c r="AF25">
        <v>6.5599999999999881E-2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13</v>
      </c>
      <c r="AN25">
        <v>0.23859999999999992</v>
      </c>
      <c r="AO25">
        <v>3</v>
      </c>
      <c r="AP25">
        <v>2.5399999999999867E-2</v>
      </c>
      <c r="AQ25">
        <v>22</v>
      </c>
      <c r="AR25">
        <v>1.6398000000000001</v>
      </c>
      <c r="AS25">
        <v>2</v>
      </c>
      <c r="AT25">
        <v>0.46079999999999988</v>
      </c>
      <c r="AU25">
        <v>4</v>
      </c>
      <c r="AV25">
        <v>0.99370000000000003</v>
      </c>
      <c r="AW25">
        <v>7</v>
      </c>
      <c r="AX25">
        <v>1.9400000000000084E-2</v>
      </c>
      <c r="AY25">
        <v>0</v>
      </c>
      <c r="AZ25">
        <v>0</v>
      </c>
      <c r="BA25">
        <v>34</v>
      </c>
      <c r="BB25">
        <v>9.1499999999999915E-2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 s="18">
        <f t="shared" si="0"/>
        <v>209</v>
      </c>
      <c r="BL25" s="18">
        <f t="shared" si="1"/>
        <v>10.9354</v>
      </c>
      <c r="BM25" s="18">
        <f t="shared" si="2"/>
        <v>14</v>
      </c>
      <c r="BO25">
        <v>0</v>
      </c>
      <c r="BP25">
        <v>0</v>
      </c>
      <c r="BQ25">
        <v>4</v>
      </c>
      <c r="BR25">
        <v>4.3700000000000294E-2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7.9999999999991189E-4</v>
      </c>
      <c r="CC25">
        <v>0</v>
      </c>
      <c r="CD25">
        <v>0</v>
      </c>
      <c r="CE25" s="18">
        <f t="shared" si="3"/>
        <v>5</v>
      </c>
      <c r="CF25" s="18">
        <f t="shared" si="4"/>
        <v>4.4500000000000206E-2</v>
      </c>
      <c r="CG25" s="18">
        <f t="shared" si="5"/>
        <v>2</v>
      </c>
      <c r="CI25">
        <v>1</v>
      </c>
      <c r="CJ25">
        <v>6.9999999999970086E-4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 s="18">
        <f t="shared" si="6"/>
        <v>215</v>
      </c>
      <c r="CR25" s="18">
        <f t="shared" si="7"/>
        <v>10.980599999999999</v>
      </c>
      <c r="CS25" s="18">
        <f t="shared" si="8"/>
        <v>17</v>
      </c>
      <c r="CU25">
        <v>0</v>
      </c>
      <c r="CV25">
        <v>0</v>
      </c>
      <c r="CW25">
        <v>4</v>
      </c>
      <c r="CX25">
        <v>0.42419999999999991</v>
      </c>
      <c r="CY25">
        <v>0</v>
      </c>
      <c r="CZ25">
        <v>0</v>
      </c>
      <c r="DA25">
        <v>1</v>
      </c>
      <c r="DB25">
        <v>0</v>
      </c>
      <c r="DC25">
        <v>13</v>
      </c>
      <c r="DD25">
        <v>7.0999999999998842E-3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</v>
      </c>
      <c r="DL25">
        <v>3.0999999999998806E-3</v>
      </c>
      <c r="DM25">
        <v>31</v>
      </c>
      <c r="DN25">
        <v>3.4299999999999997E-2</v>
      </c>
      <c r="DO25">
        <v>0</v>
      </c>
      <c r="DP25">
        <v>0</v>
      </c>
      <c r="DQ25" s="18">
        <f t="shared" si="9"/>
        <v>52</v>
      </c>
      <c r="DR25" s="18">
        <f t="shared" si="10"/>
        <v>0.46869999999999967</v>
      </c>
      <c r="DS25" s="18">
        <f t="shared" si="11"/>
        <v>5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0.3</v>
      </c>
      <c r="EK25">
        <v>1</v>
      </c>
      <c r="EL25">
        <v>5.8799999999999741E-2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0.1431</v>
      </c>
      <c r="EU25">
        <v>0</v>
      </c>
      <c r="EV25">
        <v>0</v>
      </c>
      <c r="EW25" s="18">
        <f t="shared" si="12"/>
        <v>3</v>
      </c>
      <c r="EX25" s="18">
        <f t="shared" si="13"/>
        <v>0.50189999999999979</v>
      </c>
      <c r="EY25" s="18">
        <f t="shared" si="14"/>
        <v>3</v>
      </c>
      <c r="EZ25" s="18">
        <f t="shared" si="15"/>
        <v>270</v>
      </c>
      <c r="FA25" s="18">
        <f t="shared" si="16"/>
        <v>11.951199999999998</v>
      </c>
      <c r="FB25" s="18">
        <f t="shared" si="17"/>
        <v>25</v>
      </c>
      <c r="FD25">
        <v>1</v>
      </c>
      <c r="FE25">
        <v>0.27</v>
      </c>
      <c r="FF25">
        <v>1</v>
      </c>
      <c r="FG25">
        <v>0.19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4</v>
      </c>
      <c r="FO25">
        <v>1.9899999999999807E-2</v>
      </c>
      <c r="FP25" s="18">
        <f t="shared" si="18"/>
        <v>6</v>
      </c>
      <c r="FQ25" s="18">
        <f t="shared" si="19"/>
        <v>0.47989999999999983</v>
      </c>
      <c r="FR25" s="18">
        <f t="shared" si="20"/>
        <v>3</v>
      </c>
      <c r="FT25">
        <v>1</v>
      </c>
      <c r="FU25">
        <v>2.1699999999999608E-2</v>
      </c>
      <c r="FV25">
        <v>0</v>
      </c>
      <c r="FW25">
        <v>0</v>
      </c>
      <c r="FX25">
        <v>0</v>
      </c>
      <c r="FY25">
        <v>0</v>
      </c>
      <c r="FZ25" s="18">
        <f t="shared" si="21"/>
        <v>1</v>
      </c>
      <c r="GA25" s="18">
        <f t="shared" si="22"/>
        <v>2.1699999999999608E-2</v>
      </c>
      <c r="GB25" s="18">
        <f t="shared" si="23"/>
        <v>1</v>
      </c>
      <c r="GD25">
        <v>1</v>
      </c>
      <c r="GE25">
        <v>1.5200000000000102E-2</v>
      </c>
      <c r="GF25">
        <v>0</v>
      </c>
      <c r="GG25">
        <v>0</v>
      </c>
      <c r="GH25" s="18">
        <f t="shared" si="24"/>
        <v>1</v>
      </c>
      <c r="GI25" s="18">
        <f t="shared" si="25"/>
        <v>1.5200000000000102E-2</v>
      </c>
      <c r="GJ25" s="18">
        <f t="shared" si="26"/>
        <v>1</v>
      </c>
      <c r="GL25" s="45">
        <v>0</v>
      </c>
      <c r="GM25" s="45">
        <v>0</v>
      </c>
      <c r="GN25">
        <v>0</v>
      </c>
      <c r="GO25">
        <v>0</v>
      </c>
      <c r="GP25">
        <v>0</v>
      </c>
      <c r="GQ25">
        <v>0</v>
      </c>
      <c r="GR25" s="18">
        <f t="shared" si="27"/>
        <v>0</v>
      </c>
      <c r="GS25" s="18">
        <f t="shared" si="28"/>
        <v>0</v>
      </c>
      <c r="GT25" s="18">
        <f t="shared" si="29"/>
        <v>0</v>
      </c>
      <c r="GU25" s="18">
        <f t="shared" si="30"/>
        <v>8</v>
      </c>
      <c r="GV25" s="18">
        <f t="shared" si="31"/>
        <v>0.51679999999999948</v>
      </c>
      <c r="GW25" s="18">
        <f t="shared" si="32"/>
        <v>5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7</v>
      </c>
      <c r="HJ25">
        <v>1.4699999999999935E-2</v>
      </c>
      <c r="HK25">
        <v>0</v>
      </c>
      <c r="HL25">
        <v>0</v>
      </c>
      <c r="HM25" s="18">
        <f t="shared" si="33"/>
        <v>7</v>
      </c>
      <c r="HN25" s="18">
        <f t="shared" si="34"/>
        <v>1.4699999999999935E-2</v>
      </c>
      <c r="HO25" s="18">
        <f t="shared" si="35"/>
        <v>1</v>
      </c>
      <c r="HQ25">
        <v>0</v>
      </c>
      <c r="HR25">
        <v>0</v>
      </c>
      <c r="HS25">
        <v>0</v>
      </c>
      <c r="HT25">
        <v>0</v>
      </c>
      <c r="HU25" s="18">
        <f t="shared" si="36"/>
        <v>0</v>
      </c>
      <c r="HV25" s="18">
        <f t="shared" si="37"/>
        <v>0</v>
      </c>
      <c r="HW25" s="18">
        <f t="shared" si="38"/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3</v>
      </c>
      <c r="IF25">
        <v>0.24749999999999961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</v>
      </c>
      <c r="IP25">
        <v>0.25079999999999991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2</v>
      </c>
      <c r="IZ25">
        <v>5.5200000000000138E-2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2</v>
      </c>
      <c r="JJ25">
        <v>1.5993999999999997</v>
      </c>
      <c r="JK25">
        <v>0</v>
      </c>
      <c r="JL25">
        <v>0</v>
      </c>
      <c r="JM25">
        <v>0</v>
      </c>
      <c r="JN25">
        <v>0</v>
      </c>
      <c r="JO25" t="s">
        <v>887</v>
      </c>
      <c r="JP25">
        <v>1.8782000000000001</v>
      </c>
      <c r="JQ25" s="18">
        <f t="shared" si="39"/>
        <v>8</v>
      </c>
      <c r="JR25" s="18">
        <f t="shared" si="40"/>
        <v>4.0310999999999995</v>
      </c>
      <c r="JS25" s="18">
        <f t="shared" si="41"/>
        <v>4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 s="18">
        <f t="shared" si="42"/>
        <v>0</v>
      </c>
      <c r="KJ25" s="18">
        <f t="shared" si="43"/>
        <v>0</v>
      </c>
      <c r="KK25" s="18">
        <f t="shared" si="44"/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 s="18">
        <f t="shared" si="45"/>
        <v>16</v>
      </c>
      <c r="LB25" s="18">
        <f t="shared" si="46"/>
        <v>4.0457999999999998</v>
      </c>
      <c r="LC25" s="18">
        <f t="shared" si="47"/>
        <v>6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 s="18">
        <f t="shared" si="48"/>
        <v>0</v>
      </c>
      <c r="LL25" s="18">
        <f t="shared" si="49"/>
        <v>0</v>
      </c>
      <c r="LM25" s="18">
        <f t="shared" si="50"/>
        <v>0</v>
      </c>
      <c r="LN25" s="18">
        <f t="shared" si="51"/>
        <v>16</v>
      </c>
      <c r="LO25" s="18">
        <f t="shared" si="52"/>
        <v>4.0457999999999998</v>
      </c>
      <c r="LP25" s="18">
        <f t="shared" si="53"/>
        <v>6</v>
      </c>
      <c r="LR25">
        <v>0</v>
      </c>
      <c r="LS25">
        <v>0</v>
      </c>
      <c r="LT25">
        <v>0</v>
      </c>
      <c r="LU25">
        <v>0</v>
      </c>
      <c r="LV25" s="18">
        <f t="shared" si="54"/>
        <v>0</v>
      </c>
      <c r="LW25" s="18">
        <f t="shared" si="55"/>
        <v>0</v>
      </c>
      <c r="LX25" s="18">
        <f t="shared" si="56"/>
        <v>0</v>
      </c>
      <c r="LZ25">
        <v>0</v>
      </c>
      <c r="MA25">
        <v>0</v>
      </c>
      <c r="MB25">
        <v>0</v>
      </c>
      <c r="MC25">
        <v>0</v>
      </c>
      <c r="MD25" s="18">
        <f t="shared" si="57"/>
        <v>0</v>
      </c>
      <c r="ME25" s="18">
        <f t="shared" si="58"/>
        <v>0</v>
      </c>
      <c r="MF25" s="18">
        <f t="shared" si="59"/>
        <v>0</v>
      </c>
      <c r="MH25">
        <v>0</v>
      </c>
      <c r="MI25">
        <v>0</v>
      </c>
      <c r="MJ25" s="18">
        <f t="shared" si="60"/>
        <v>0</v>
      </c>
      <c r="MK25" s="18">
        <f t="shared" si="61"/>
        <v>0</v>
      </c>
      <c r="ML25" s="18">
        <f t="shared" si="62"/>
        <v>0</v>
      </c>
      <c r="MN25">
        <v>0</v>
      </c>
      <c r="MO25">
        <v>0</v>
      </c>
      <c r="MP25">
        <v>0</v>
      </c>
      <c r="MQ25">
        <v>0</v>
      </c>
      <c r="MR25">
        <v>1</v>
      </c>
      <c r="MS25">
        <v>0</v>
      </c>
      <c r="MT25">
        <v>0</v>
      </c>
      <c r="MU25">
        <v>0</v>
      </c>
      <c r="MV25">
        <v>7</v>
      </c>
      <c r="MW25">
        <v>0.25170000000000003</v>
      </c>
      <c r="MX25">
        <v>1</v>
      </c>
      <c r="MY25">
        <v>7.7500000000000124E-2</v>
      </c>
      <c r="MZ25">
        <v>0</v>
      </c>
      <c r="NA25">
        <v>0</v>
      </c>
      <c r="NB25">
        <v>0</v>
      </c>
      <c r="NC25">
        <v>0</v>
      </c>
      <c r="ND25">
        <v>4</v>
      </c>
      <c r="NE25">
        <v>1.9499999999999851E-2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6</v>
      </c>
      <c r="OC25">
        <v>2.970000000000006E-2</v>
      </c>
      <c r="OD25">
        <v>2</v>
      </c>
      <c r="OE25">
        <v>9.9999999999766942E-5</v>
      </c>
      <c r="OF25">
        <v>0</v>
      </c>
      <c r="OG25">
        <v>0</v>
      </c>
      <c r="OH25" s="18">
        <f t="shared" si="63"/>
        <v>21</v>
      </c>
      <c r="OI25" s="18">
        <f t="shared" si="64"/>
        <v>0.37849999999999984</v>
      </c>
      <c r="OJ25" s="18">
        <f t="shared" si="65"/>
        <v>6</v>
      </c>
      <c r="OK25">
        <v>0</v>
      </c>
      <c r="OL25">
        <v>0</v>
      </c>
      <c r="OM25" s="18">
        <f t="shared" si="66"/>
        <v>0.37849999999999984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 s="18">
        <f t="shared" si="67"/>
        <v>0</v>
      </c>
      <c r="OX25" s="18">
        <f t="shared" si="68"/>
        <v>0</v>
      </c>
      <c r="OY25" s="18">
        <f t="shared" si="69"/>
        <v>0</v>
      </c>
      <c r="OZ25">
        <v>1</v>
      </c>
      <c r="PA25">
        <v>0</v>
      </c>
      <c r="PC25">
        <v>1</v>
      </c>
      <c r="PD25">
        <v>4.269999999999996E-2</v>
      </c>
      <c r="PF25">
        <v>0</v>
      </c>
      <c r="PG25">
        <v>0</v>
      </c>
      <c r="PH25">
        <v>0</v>
      </c>
      <c r="PI25">
        <v>0</v>
      </c>
      <c r="PJ25" s="18">
        <f t="shared" si="70"/>
        <v>0</v>
      </c>
      <c r="PK25" s="18">
        <f t="shared" si="71"/>
        <v>0</v>
      </c>
      <c r="PL25" s="18">
        <f t="shared" si="72"/>
        <v>0</v>
      </c>
      <c r="PM25" s="6">
        <v>71</v>
      </c>
      <c r="PN25" s="6">
        <v>5.2999999999999936E-2</v>
      </c>
      <c r="PO25">
        <v>58.493600000000001</v>
      </c>
      <c r="PP25">
        <v>7.0704999999999991</v>
      </c>
      <c r="PQ25" s="18">
        <f t="shared" si="73"/>
        <v>82.552099999999996</v>
      </c>
      <c r="PS25" s="6">
        <v>0</v>
      </c>
      <c r="PT25" s="6">
        <v>15.829800000000001</v>
      </c>
      <c r="PU25">
        <v>0</v>
      </c>
      <c r="PV25">
        <v>0</v>
      </c>
      <c r="PW25">
        <v>0</v>
      </c>
      <c r="PX25" s="18">
        <f t="shared" si="74"/>
        <v>15.829800000000001</v>
      </c>
      <c r="PY25" s="18">
        <f t="shared" si="75"/>
        <v>1</v>
      </c>
      <c r="QA25">
        <v>0</v>
      </c>
      <c r="QB25">
        <v>0</v>
      </c>
      <c r="QC25" s="18">
        <f t="shared" si="76"/>
        <v>15.829800000000001</v>
      </c>
      <c r="QD25" s="18">
        <f t="shared" si="77"/>
        <v>1</v>
      </c>
      <c r="QE25">
        <v>2.7578999999999998</v>
      </c>
      <c r="QF25">
        <v>0</v>
      </c>
      <c r="QG25">
        <v>37.086500000000001</v>
      </c>
      <c r="QH25">
        <f t="shared" si="78"/>
        <v>138.22629999999998</v>
      </c>
    </row>
    <row r="26" spans="1:450">
      <c r="A26" s="12" t="s">
        <v>1228</v>
      </c>
      <c r="B26" t="s">
        <v>1945</v>
      </c>
      <c r="C26">
        <v>54</v>
      </c>
      <c r="E26">
        <v>0</v>
      </c>
      <c r="F26">
        <v>0</v>
      </c>
      <c r="G26">
        <v>24</v>
      </c>
      <c r="H26">
        <v>3.3000000000000002E-2</v>
      </c>
      <c r="I26">
        <v>10</v>
      </c>
      <c r="J26">
        <v>0.79630000000000001</v>
      </c>
      <c r="K26">
        <v>0</v>
      </c>
      <c r="L26">
        <v>0</v>
      </c>
      <c r="M26">
        <v>1</v>
      </c>
      <c r="N26">
        <v>4.48E-2</v>
      </c>
      <c r="O26">
        <v>0</v>
      </c>
      <c r="P26">
        <v>0</v>
      </c>
      <c r="Q26">
        <v>17</v>
      </c>
      <c r="R26">
        <v>0.31259999999999999</v>
      </c>
      <c r="S26">
        <v>0</v>
      </c>
      <c r="T26">
        <v>0</v>
      </c>
      <c r="U26">
        <v>7</v>
      </c>
      <c r="V26">
        <v>1.8080000000000001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87</v>
      </c>
      <c r="AF26">
        <v>5.6599999999999998E-2</v>
      </c>
      <c r="AG26">
        <v>2</v>
      </c>
      <c r="AH26">
        <v>3.0999999999999999E-3</v>
      </c>
      <c r="AI26">
        <v>0</v>
      </c>
      <c r="AJ26">
        <v>0</v>
      </c>
      <c r="AK26">
        <v>0</v>
      </c>
      <c r="AL26">
        <v>0</v>
      </c>
      <c r="AM26">
        <v>23</v>
      </c>
      <c r="AN26">
        <v>0.30840000000000001</v>
      </c>
      <c r="AO26">
        <v>13</v>
      </c>
      <c r="AP26">
        <v>9.9900000000000003E-2</v>
      </c>
      <c r="AQ26">
        <v>9</v>
      </c>
      <c r="AR26">
        <v>0.1648</v>
      </c>
      <c r="AS26">
        <v>2</v>
      </c>
      <c r="AT26">
        <v>9.2499999999999999E-2</v>
      </c>
      <c r="AU26">
        <v>8</v>
      </c>
      <c r="AV26">
        <v>0.50509999999999999</v>
      </c>
      <c r="AW26">
        <v>26</v>
      </c>
      <c r="AX26">
        <v>4.58E-2</v>
      </c>
      <c r="AY26">
        <v>1</v>
      </c>
      <c r="AZ26">
        <v>0.15690000000000001</v>
      </c>
      <c r="BA26">
        <v>101</v>
      </c>
      <c r="BB26">
        <v>9.0999999999999998E-2</v>
      </c>
      <c r="BC26">
        <v>2</v>
      </c>
      <c r="BD26">
        <v>8.3000000000000004E-2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8.9999999999999998E-4</v>
      </c>
      <c r="BK26" s="18">
        <f t="shared" si="0"/>
        <v>334</v>
      </c>
      <c r="BL26" s="18">
        <f t="shared" si="1"/>
        <v>4.6027000000000005</v>
      </c>
      <c r="BM26" s="18">
        <f t="shared" si="2"/>
        <v>17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1</v>
      </c>
      <c r="CD26">
        <v>0.14050000000000001</v>
      </c>
      <c r="CE26" s="18">
        <f t="shared" si="3"/>
        <v>2</v>
      </c>
      <c r="CF26" s="18">
        <f t="shared" si="4"/>
        <v>0.14050000000000001</v>
      </c>
      <c r="CG26" s="18">
        <f t="shared" si="5"/>
        <v>2</v>
      </c>
      <c r="CI26">
        <v>10</v>
      </c>
      <c r="CJ26">
        <v>8.09E-2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 s="18">
        <f t="shared" si="6"/>
        <v>346</v>
      </c>
      <c r="CR26" s="18">
        <f t="shared" si="7"/>
        <v>4.8241000000000005</v>
      </c>
      <c r="CS26" s="18">
        <f t="shared" si="8"/>
        <v>20</v>
      </c>
      <c r="CU26">
        <v>0</v>
      </c>
      <c r="CV26">
        <v>0</v>
      </c>
      <c r="CW26">
        <v>1</v>
      </c>
      <c r="CX26">
        <v>4.7999999999999996E-3</v>
      </c>
      <c r="CY26">
        <v>0</v>
      </c>
      <c r="CZ26">
        <v>0</v>
      </c>
      <c r="DA26">
        <v>9</v>
      </c>
      <c r="DB26">
        <v>0.19789999999999999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9</v>
      </c>
      <c r="DL26">
        <v>2.5999999999999999E-2</v>
      </c>
      <c r="DM26">
        <v>22</v>
      </c>
      <c r="DN26">
        <v>1.2800000000000001E-2</v>
      </c>
      <c r="DO26">
        <v>0</v>
      </c>
      <c r="DP26">
        <v>0</v>
      </c>
      <c r="DQ26" s="18">
        <f t="shared" si="9"/>
        <v>41</v>
      </c>
      <c r="DR26" s="18">
        <f t="shared" si="10"/>
        <v>0.24149999999999999</v>
      </c>
      <c r="DS26" s="18">
        <f t="shared" si="11"/>
        <v>4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5.8999999999999999E-3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2.5999999999999999E-3</v>
      </c>
      <c r="EW26" s="18">
        <f t="shared" si="12"/>
        <v>2</v>
      </c>
      <c r="EX26" s="18">
        <f t="shared" si="13"/>
        <v>8.5000000000000006E-3</v>
      </c>
      <c r="EY26" s="18">
        <f t="shared" si="14"/>
        <v>2</v>
      </c>
      <c r="EZ26" s="18">
        <f t="shared" si="15"/>
        <v>389</v>
      </c>
      <c r="FA26" s="18">
        <f t="shared" si="16"/>
        <v>5.0741000000000005</v>
      </c>
      <c r="FB26" s="18">
        <f t="shared" si="17"/>
        <v>26</v>
      </c>
      <c r="FD26">
        <v>1</v>
      </c>
      <c r="FE26">
        <v>0.18</v>
      </c>
      <c r="FF26">
        <v>2</v>
      </c>
      <c r="FG26">
        <v>0.36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2</v>
      </c>
      <c r="FO26">
        <v>1.37E-2</v>
      </c>
      <c r="FP26" s="18">
        <f t="shared" si="18"/>
        <v>5</v>
      </c>
      <c r="FQ26" s="18">
        <f t="shared" si="19"/>
        <v>0.55369999999999997</v>
      </c>
      <c r="FR26" s="18">
        <f t="shared" si="20"/>
        <v>3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 s="18">
        <f t="shared" si="21"/>
        <v>0</v>
      </c>
      <c r="GA26" s="18">
        <f t="shared" si="22"/>
        <v>0</v>
      </c>
      <c r="GB26" s="18">
        <f t="shared" si="23"/>
        <v>0</v>
      </c>
      <c r="GD26">
        <v>0</v>
      </c>
      <c r="GE26">
        <v>0</v>
      </c>
      <c r="GF26">
        <v>0</v>
      </c>
      <c r="GG26">
        <v>0</v>
      </c>
      <c r="GH26" s="18">
        <f t="shared" si="24"/>
        <v>0</v>
      </c>
      <c r="GI26" s="18">
        <f t="shared" si="25"/>
        <v>0</v>
      </c>
      <c r="GJ26" s="18">
        <f t="shared" si="26"/>
        <v>0</v>
      </c>
      <c r="GL26" s="45">
        <v>0</v>
      </c>
      <c r="GM26" s="45">
        <v>0</v>
      </c>
      <c r="GN26">
        <v>0</v>
      </c>
      <c r="GO26">
        <v>0</v>
      </c>
      <c r="GP26">
        <v>0</v>
      </c>
      <c r="GQ26">
        <v>0</v>
      </c>
      <c r="GR26" s="18">
        <f t="shared" si="27"/>
        <v>0</v>
      </c>
      <c r="GS26" s="18">
        <f t="shared" si="28"/>
        <v>0</v>
      </c>
      <c r="GT26" s="18">
        <f t="shared" si="29"/>
        <v>0</v>
      </c>
      <c r="GU26" s="18">
        <f t="shared" si="30"/>
        <v>5</v>
      </c>
      <c r="GV26" s="18">
        <f t="shared" si="31"/>
        <v>0.55369999999999997</v>
      </c>
      <c r="GW26" s="18">
        <f t="shared" si="32"/>
        <v>3</v>
      </c>
      <c r="GY26">
        <v>0</v>
      </c>
      <c r="GZ26">
        <v>0</v>
      </c>
      <c r="HA26">
        <v>11</v>
      </c>
      <c r="HB26">
        <v>4.4299999999999999E-2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45</v>
      </c>
      <c r="HJ26">
        <v>0.26119999999999999</v>
      </c>
      <c r="HK26">
        <v>0</v>
      </c>
      <c r="HL26">
        <v>0</v>
      </c>
      <c r="HM26" s="18">
        <f t="shared" si="33"/>
        <v>56</v>
      </c>
      <c r="HN26" s="18">
        <f t="shared" si="34"/>
        <v>0.30549999999999999</v>
      </c>
      <c r="HO26" s="18">
        <f t="shared" si="35"/>
        <v>2</v>
      </c>
      <c r="HQ26">
        <v>0</v>
      </c>
      <c r="HR26">
        <v>0</v>
      </c>
      <c r="HS26">
        <v>0</v>
      </c>
      <c r="HT26">
        <v>0</v>
      </c>
      <c r="HU26" s="18">
        <f t="shared" si="36"/>
        <v>0</v>
      </c>
      <c r="HV26" s="18">
        <f t="shared" si="37"/>
        <v>0</v>
      </c>
      <c r="HW26" s="18">
        <f t="shared" si="38"/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9</v>
      </c>
      <c r="IF26">
        <v>0.28110000000000002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</v>
      </c>
      <c r="IP26">
        <v>0.13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3</v>
      </c>
      <c r="IZ26">
        <v>0.2321</v>
      </c>
      <c r="JA26">
        <v>0</v>
      </c>
      <c r="JB26">
        <v>0</v>
      </c>
      <c r="JC26">
        <v>1</v>
      </c>
      <c r="JD26">
        <v>2.5100000000000001E-2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15</v>
      </c>
      <c r="JL26">
        <v>0.9758</v>
      </c>
      <c r="JM26">
        <v>1</v>
      </c>
      <c r="JN26">
        <v>0.03</v>
      </c>
      <c r="JO26" t="s">
        <v>887</v>
      </c>
      <c r="JP26">
        <v>0.20810000000000001</v>
      </c>
      <c r="JQ26" s="18">
        <f t="shared" si="39"/>
        <v>30</v>
      </c>
      <c r="JR26" s="18">
        <f t="shared" si="40"/>
        <v>1.8821999999999997</v>
      </c>
      <c r="JS26" s="18">
        <f t="shared" si="41"/>
        <v>6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2</v>
      </c>
      <c r="KF26">
        <v>6.1000000000000004E-3</v>
      </c>
      <c r="KG26">
        <v>0</v>
      </c>
      <c r="KH26">
        <v>0</v>
      </c>
      <c r="KI26" s="18">
        <f t="shared" si="42"/>
        <v>2</v>
      </c>
      <c r="KJ26" s="18">
        <f t="shared" si="43"/>
        <v>6.1000000000000004E-3</v>
      </c>
      <c r="KK26" s="18">
        <f t="shared" si="44"/>
        <v>1</v>
      </c>
      <c r="KM26">
        <v>0</v>
      </c>
      <c r="KN26">
        <v>0</v>
      </c>
      <c r="KO26">
        <v>0</v>
      </c>
      <c r="KP26">
        <v>0</v>
      </c>
      <c r="KQ26">
        <v>3</v>
      </c>
      <c r="KR26">
        <v>8.9999999999999998E-4</v>
      </c>
      <c r="KS26">
        <v>1</v>
      </c>
      <c r="KT26">
        <v>8.0000000000000004E-4</v>
      </c>
      <c r="KU26">
        <v>2</v>
      </c>
      <c r="KV26">
        <v>6.8400000000000002E-2</v>
      </c>
      <c r="KW26">
        <v>0</v>
      </c>
      <c r="KX26">
        <v>0</v>
      </c>
      <c r="KY26">
        <v>0</v>
      </c>
      <c r="KZ26">
        <v>0</v>
      </c>
      <c r="LA26" s="18">
        <f t="shared" si="45"/>
        <v>94</v>
      </c>
      <c r="LB26" s="18">
        <f t="shared" si="46"/>
        <v>2.2638999999999996</v>
      </c>
      <c r="LC26" s="18">
        <f t="shared" si="47"/>
        <v>12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 s="18">
        <f t="shared" si="48"/>
        <v>0</v>
      </c>
      <c r="LL26" s="18">
        <f t="shared" si="49"/>
        <v>0</v>
      </c>
      <c r="LM26" s="18">
        <f t="shared" si="50"/>
        <v>0</v>
      </c>
      <c r="LN26" s="18">
        <f t="shared" si="51"/>
        <v>94</v>
      </c>
      <c r="LO26" s="18">
        <f t="shared" si="52"/>
        <v>2.2638999999999996</v>
      </c>
      <c r="LP26" s="18">
        <f t="shared" si="53"/>
        <v>12</v>
      </c>
      <c r="LR26">
        <v>0</v>
      </c>
      <c r="LS26">
        <v>0</v>
      </c>
      <c r="LT26">
        <v>0</v>
      </c>
      <c r="LU26">
        <v>0</v>
      </c>
      <c r="LV26" s="18">
        <f t="shared" si="54"/>
        <v>0</v>
      </c>
      <c r="LW26" s="18">
        <f t="shared" si="55"/>
        <v>0</v>
      </c>
      <c r="LX26" s="18">
        <f t="shared" si="56"/>
        <v>0</v>
      </c>
      <c r="LZ26">
        <v>0</v>
      </c>
      <c r="MA26">
        <v>0</v>
      </c>
      <c r="MB26">
        <v>0</v>
      </c>
      <c r="MC26">
        <v>0</v>
      </c>
      <c r="MD26" s="18">
        <f t="shared" si="57"/>
        <v>0</v>
      </c>
      <c r="ME26" s="18">
        <f t="shared" si="58"/>
        <v>0</v>
      </c>
      <c r="MF26" s="18">
        <f t="shared" si="59"/>
        <v>0</v>
      </c>
      <c r="MH26">
        <v>3</v>
      </c>
      <c r="MI26">
        <v>1.8462000000000001</v>
      </c>
      <c r="MJ26" s="18">
        <f t="shared" si="60"/>
        <v>3</v>
      </c>
      <c r="MK26" s="18">
        <f t="shared" si="61"/>
        <v>1.8462000000000001</v>
      </c>
      <c r="ML26" s="18">
        <f t="shared" si="62"/>
        <v>1</v>
      </c>
      <c r="MN26">
        <v>3</v>
      </c>
      <c r="MO26">
        <v>1.34E-2</v>
      </c>
      <c r="MP26">
        <v>0</v>
      </c>
      <c r="MQ26">
        <v>0</v>
      </c>
      <c r="MR26">
        <v>1</v>
      </c>
      <c r="MS26">
        <v>1.1999999999999999E-3</v>
      </c>
      <c r="MT26">
        <v>0</v>
      </c>
      <c r="MU26">
        <v>0</v>
      </c>
      <c r="MV26">
        <v>7</v>
      </c>
      <c r="MW26">
        <v>6.8400000000000002E-2</v>
      </c>
      <c r="MX26">
        <v>1</v>
      </c>
      <c r="MY26">
        <v>5.1200000000000002E-2</v>
      </c>
      <c r="MZ26">
        <v>0</v>
      </c>
      <c r="NA26">
        <v>0</v>
      </c>
      <c r="NB26">
        <v>0</v>
      </c>
      <c r="NC26">
        <v>0</v>
      </c>
      <c r="ND26">
        <v>5</v>
      </c>
      <c r="NE26">
        <v>1.0699999999999999E-2</v>
      </c>
      <c r="NF26">
        <v>2</v>
      </c>
      <c r="NG26">
        <v>6.1999999999999998E-3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2</v>
      </c>
      <c r="NO26">
        <v>0.75290000000000001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5</v>
      </c>
      <c r="OC26">
        <v>2.0999999999999999E-3</v>
      </c>
      <c r="OD26">
        <v>6</v>
      </c>
      <c r="OE26">
        <v>7.3000000000000001E-3</v>
      </c>
      <c r="OF26">
        <v>0</v>
      </c>
      <c r="OG26">
        <v>0</v>
      </c>
      <c r="OH26" s="18">
        <f t="shared" si="63"/>
        <v>32</v>
      </c>
      <c r="OI26" s="18">
        <f t="shared" si="64"/>
        <v>0.91339999999999999</v>
      </c>
      <c r="OJ26" s="18">
        <f t="shared" si="65"/>
        <v>9</v>
      </c>
      <c r="OK26">
        <v>0</v>
      </c>
      <c r="OL26">
        <v>0</v>
      </c>
      <c r="OM26" s="18">
        <f t="shared" si="66"/>
        <v>0.91339999999999999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 s="18">
        <f t="shared" si="67"/>
        <v>0</v>
      </c>
      <c r="OX26" s="18">
        <f t="shared" si="68"/>
        <v>0</v>
      </c>
      <c r="OY26" s="18">
        <f t="shared" si="69"/>
        <v>0</v>
      </c>
      <c r="OZ26">
        <v>6</v>
      </c>
      <c r="PA26">
        <v>7.3000000000000001E-3</v>
      </c>
      <c r="PC26">
        <v>0</v>
      </c>
      <c r="PD26">
        <v>0</v>
      </c>
      <c r="PF26">
        <v>0</v>
      </c>
      <c r="PG26">
        <v>0</v>
      </c>
      <c r="PH26">
        <v>0</v>
      </c>
      <c r="PI26">
        <v>0</v>
      </c>
      <c r="PJ26" s="18">
        <f t="shared" si="70"/>
        <v>0</v>
      </c>
      <c r="PK26" s="18">
        <f t="shared" si="71"/>
        <v>0</v>
      </c>
      <c r="PL26" s="18">
        <f t="shared" si="72"/>
        <v>0</v>
      </c>
      <c r="PM26" s="6">
        <v>750</v>
      </c>
      <c r="PN26" s="6">
        <v>0.32640000000000002</v>
      </c>
      <c r="PO26">
        <v>6.2556000000000003</v>
      </c>
      <c r="PP26">
        <v>27.090999999999998</v>
      </c>
      <c r="PQ26" s="18">
        <f t="shared" si="73"/>
        <v>44.331600000000002</v>
      </c>
      <c r="PS26" s="6">
        <v>0</v>
      </c>
      <c r="PT26" s="6">
        <v>12.080300000000001</v>
      </c>
      <c r="PU26">
        <v>0</v>
      </c>
      <c r="PV26">
        <v>0</v>
      </c>
      <c r="PW26">
        <v>0</v>
      </c>
      <c r="PX26" s="18">
        <f t="shared" si="74"/>
        <v>12.080300000000001</v>
      </c>
      <c r="PY26" s="18">
        <f t="shared" si="75"/>
        <v>1</v>
      </c>
      <c r="QA26">
        <v>0</v>
      </c>
      <c r="QB26">
        <v>0</v>
      </c>
      <c r="QC26" s="18">
        <f t="shared" si="76"/>
        <v>12.080300000000001</v>
      </c>
      <c r="QD26" s="18">
        <f t="shared" si="77"/>
        <v>1</v>
      </c>
      <c r="QE26">
        <v>3.2191999999999998</v>
      </c>
      <c r="QF26">
        <v>0</v>
      </c>
      <c r="QG26">
        <v>135.77069999999998</v>
      </c>
      <c r="QH26">
        <f t="shared" si="78"/>
        <v>195.40179999999998</v>
      </c>
    </row>
    <row r="27" spans="1:450">
      <c r="A27" s="12" t="s">
        <v>1228</v>
      </c>
      <c r="B27" t="s">
        <v>1947</v>
      </c>
      <c r="C27">
        <v>55</v>
      </c>
      <c r="E27">
        <v>0</v>
      </c>
      <c r="F27">
        <v>0</v>
      </c>
      <c r="G27">
        <v>30</v>
      </c>
      <c r="H27">
        <v>1.43E-2</v>
      </c>
      <c r="I27">
        <v>5</v>
      </c>
      <c r="J27">
        <v>0.22589999999999999</v>
      </c>
      <c r="K27">
        <v>0</v>
      </c>
      <c r="L27">
        <v>0</v>
      </c>
      <c r="M27">
        <v>0</v>
      </c>
      <c r="N27">
        <v>0</v>
      </c>
      <c r="O27">
        <v>2</v>
      </c>
      <c r="P27">
        <v>1.0200000000000001E-2</v>
      </c>
      <c r="Q27">
        <v>28</v>
      </c>
      <c r="R27">
        <v>0.2097</v>
      </c>
      <c r="S27">
        <v>0</v>
      </c>
      <c r="T27">
        <v>0</v>
      </c>
      <c r="U27">
        <v>8</v>
      </c>
      <c r="V27">
        <v>2.6719999999999997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3.05</v>
      </c>
      <c r="AE27">
        <v>3</v>
      </c>
      <c r="AF27">
        <v>0</v>
      </c>
      <c r="AG27">
        <v>0</v>
      </c>
      <c r="AH27">
        <v>0</v>
      </c>
      <c r="AI27">
        <v>1</v>
      </c>
      <c r="AJ27">
        <v>2.5000000000000001E-2</v>
      </c>
      <c r="AK27">
        <v>24</v>
      </c>
      <c r="AL27">
        <v>0.17299999999999999</v>
      </c>
      <c r="AM27">
        <v>12</v>
      </c>
      <c r="AN27">
        <v>9.1899999999999996E-2</v>
      </c>
      <c r="AO27">
        <v>0</v>
      </c>
      <c r="AP27">
        <v>0</v>
      </c>
      <c r="AQ27">
        <v>33</v>
      </c>
      <c r="AR27">
        <v>1.1268</v>
      </c>
      <c r="AS27">
        <v>0</v>
      </c>
      <c r="AT27">
        <v>0</v>
      </c>
      <c r="AU27">
        <v>10</v>
      </c>
      <c r="AV27">
        <v>0.29099999999999998</v>
      </c>
      <c r="AW27">
        <v>25</v>
      </c>
      <c r="AX27">
        <v>3.0300000000000001E-2</v>
      </c>
      <c r="AY27">
        <v>4</v>
      </c>
      <c r="AZ27">
        <v>1.8251999999999999</v>
      </c>
      <c r="BA27">
        <v>42</v>
      </c>
      <c r="BB27">
        <v>0.10730000000000001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 s="18">
        <f t="shared" si="0"/>
        <v>228</v>
      </c>
      <c r="BL27" s="18">
        <f t="shared" si="1"/>
        <v>9.8525999999999971</v>
      </c>
      <c r="BM27" s="18">
        <f t="shared" si="2"/>
        <v>15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1</v>
      </c>
      <c r="BV27">
        <v>0.12</v>
      </c>
      <c r="BW27">
        <v>0</v>
      </c>
      <c r="BX27">
        <v>0</v>
      </c>
      <c r="BY27">
        <v>1</v>
      </c>
      <c r="BZ27">
        <v>4.5699999999999998E-2</v>
      </c>
      <c r="CA27">
        <v>1</v>
      </c>
      <c r="CB27">
        <v>0</v>
      </c>
      <c r="CC27">
        <v>0</v>
      </c>
      <c r="CD27">
        <v>0</v>
      </c>
      <c r="CE27" s="18">
        <f t="shared" si="3"/>
        <v>4</v>
      </c>
      <c r="CF27" s="18">
        <f t="shared" si="4"/>
        <v>0.16569999999999999</v>
      </c>
      <c r="CG27" s="18">
        <f t="shared" si="5"/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0.1258</v>
      </c>
      <c r="CQ27" s="18">
        <f>SUM(CI27,CE27,BK27,CK27,CM27,CO27)</f>
        <v>233</v>
      </c>
      <c r="CR27" s="18">
        <f t="shared" si="7"/>
        <v>10.144099999999996</v>
      </c>
      <c r="CS27" s="18">
        <f t="shared" si="8"/>
        <v>20</v>
      </c>
      <c r="CU27">
        <v>0</v>
      </c>
      <c r="CV27">
        <v>0</v>
      </c>
      <c r="CW27">
        <v>12</v>
      </c>
      <c r="CX27">
        <v>0.1502</v>
      </c>
      <c r="CY27">
        <v>0</v>
      </c>
      <c r="CZ27">
        <v>0</v>
      </c>
      <c r="DA27">
        <v>8</v>
      </c>
      <c r="DB27">
        <v>5.7599999999999998E-2</v>
      </c>
      <c r="DC27">
        <v>16</v>
      </c>
      <c r="DD27">
        <v>0.3659</v>
      </c>
      <c r="DE27">
        <v>2</v>
      </c>
      <c r="DF27">
        <v>2.2800000000000001E-2</v>
      </c>
      <c r="DG27">
        <v>0</v>
      </c>
      <c r="DH27">
        <v>0</v>
      </c>
      <c r="DI27">
        <v>3</v>
      </c>
      <c r="DJ27">
        <v>2.5899999999999999E-2</v>
      </c>
      <c r="DK27">
        <v>12</v>
      </c>
      <c r="DL27">
        <v>5.7799999999999997E-2</v>
      </c>
      <c r="DM27">
        <v>9</v>
      </c>
      <c r="DN27">
        <v>0</v>
      </c>
      <c r="DO27">
        <v>0</v>
      </c>
      <c r="DP27">
        <v>0</v>
      </c>
      <c r="DQ27" s="18">
        <f t="shared" si="9"/>
        <v>62</v>
      </c>
      <c r="DR27" s="18">
        <f t="shared" si="10"/>
        <v>0.68020000000000003</v>
      </c>
      <c r="DS27" s="18">
        <f t="shared" si="11"/>
        <v>7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0.439</v>
      </c>
      <c r="EC27">
        <v>0</v>
      </c>
      <c r="ED27">
        <v>0</v>
      </c>
      <c r="EE27">
        <v>1</v>
      </c>
      <c r="EF27">
        <v>0.17100000000000001</v>
      </c>
      <c r="EG27">
        <v>3</v>
      </c>
      <c r="EH27">
        <v>0.41789999999999999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0.19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6</v>
      </c>
      <c r="EV27">
        <v>2.0144000000000002</v>
      </c>
      <c r="EW27" s="18">
        <f t="shared" si="12"/>
        <v>12</v>
      </c>
      <c r="EX27" s="18">
        <f t="shared" si="13"/>
        <v>3.2323</v>
      </c>
      <c r="EY27" s="18">
        <f t="shared" si="14"/>
        <v>5</v>
      </c>
      <c r="EZ27" s="18">
        <f t="shared" si="15"/>
        <v>307</v>
      </c>
      <c r="FA27" s="18">
        <f t="shared" si="16"/>
        <v>14.056599999999996</v>
      </c>
      <c r="FB27" s="18">
        <f t="shared" si="17"/>
        <v>32</v>
      </c>
      <c r="FD27">
        <v>0</v>
      </c>
      <c r="FE27">
        <v>0</v>
      </c>
      <c r="FF27">
        <v>3</v>
      </c>
      <c r="FG27">
        <v>0.45000000000000007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 s="18">
        <f t="shared" si="18"/>
        <v>3</v>
      </c>
      <c r="FQ27" s="18">
        <f t="shared" si="19"/>
        <v>0.45000000000000007</v>
      </c>
      <c r="FR27" s="18">
        <f t="shared" si="20"/>
        <v>1</v>
      </c>
      <c r="FT27">
        <v>5</v>
      </c>
      <c r="FU27">
        <v>6.8400000000000002E-2</v>
      </c>
      <c r="FV27">
        <v>10</v>
      </c>
      <c r="FW27">
        <v>2.1997</v>
      </c>
      <c r="FX27">
        <v>0</v>
      </c>
      <c r="FY27">
        <v>0</v>
      </c>
      <c r="FZ27" s="18">
        <f t="shared" si="21"/>
        <v>15</v>
      </c>
      <c r="GA27" s="18">
        <f t="shared" si="22"/>
        <v>2.2681</v>
      </c>
      <c r="GB27" s="18">
        <f t="shared" si="23"/>
        <v>2</v>
      </c>
      <c r="GD27">
        <v>7</v>
      </c>
      <c r="GE27">
        <v>0.2298</v>
      </c>
      <c r="GF27">
        <v>0</v>
      </c>
      <c r="GG27">
        <v>0</v>
      </c>
      <c r="GH27" s="18">
        <f t="shared" si="24"/>
        <v>7</v>
      </c>
      <c r="GI27" s="18">
        <f t="shared" si="25"/>
        <v>0.2298</v>
      </c>
      <c r="GJ27" s="18">
        <f t="shared" si="26"/>
        <v>1</v>
      </c>
      <c r="GL27" s="45">
        <v>0</v>
      </c>
      <c r="GM27" s="45">
        <v>0</v>
      </c>
      <c r="GN27">
        <v>2</v>
      </c>
      <c r="GO27">
        <v>7.2149000000000001</v>
      </c>
      <c r="GP27">
        <v>0</v>
      </c>
      <c r="GQ27">
        <v>0</v>
      </c>
      <c r="GR27" s="18">
        <f t="shared" si="27"/>
        <v>2</v>
      </c>
      <c r="GS27" s="18">
        <f t="shared" si="28"/>
        <v>7.2149000000000001</v>
      </c>
      <c r="GT27" s="18">
        <f t="shared" si="29"/>
        <v>1</v>
      </c>
      <c r="GU27" s="18">
        <f t="shared" si="30"/>
        <v>27</v>
      </c>
      <c r="GV27" s="18">
        <f t="shared" si="31"/>
        <v>10.162799999999999</v>
      </c>
      <c r="GW27" s="18">
        <f t="shared" si="32"/>
        <v>5</v>
      </c>
      <c r="GY27">
        <v>0</v>
      </c>
      <c r="GZ27">
        <v>0</v>
      </c>
      <c r="HA27">
        <v>31</v>
      </c>
      <c r="HB27">
        <v>6.2700000000000006E-2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100</v>
      </c>
      <c r="HJ27">
        <v>0.4042</v>
      </c>
      <c r="HK27">
        <v>0</v>
      </c>
      <c r="HL27">
        <v>0</v>
      </c>
      <c r="HM27" s="18">
        <f t="shared" si="33"/>
        <v>131</v>
      </c>
      <c r="HN27" s="18">
        <f t="shared" si="34"/>
        <v>0.46689999999999998</v>
      </c>
      <c r="HO27" s="18">
        <f t="shared" si="35"/>
        <v>2</v>
      </c>
      <c r="HQ27">
        <v>0</v>
      </c>
      <c r="HR27">
        <v>0</v>
      </c>
      <c r="HS27">
        <v>0</v>
      </c>
      <c r="HT27">
        <v>0</v>
      </c>
      <c r="HU27" s="18">
        <f t="shared" si="36"/>
        <v>0</v>
      </c>
      <c r="HV27" s="18">
        <f t="shared" si="37"/>
        <v>0</v>
      </c>
      <c r="HW27" s="18">
        <f t="shared" si="38"/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11</v>
      </c>
      <c r="IF27">
        <v>0.3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</v>
      </c>
      <c r="IN27">
        <v>1.19</v>
      </c>
      <c r="IO27">
        <v>2</v>
      </c>
      <c r="IP27">
        <v>1.9877</v>
      </c>
      <c r="IQ27">
        <v>0</v>
      </c>
      <c r="IR27">
        <v>0</v>
      </c>
      <c r="IS27">
        <v>1</v>
      </c>
      <c r="IT27">
        <v>0.81610000000000005</v>
      </c>
      <c r="IU27">
        <v>3</v>
      </c>
      <c r="IV27">
        <v>0.10489999999999999</v>
      </c>
      <c r="IW27">
        <v>0</v>
      </c>
      <c r="IX27">
        <v>0</v>
      </c>
      <c r="IY27">
        <v>11</v>
      </c>
      <c r="IZ27">
        <v>0.98499999999999999</v>
      </c>
      <c r="JA27">
        <v>0</v>
      </c>
      <c r="JB27">
        <v>0</v>
      </c>
      <c r="JC27">
        <v>0</v>
      </c>
      <c r="JD27">
        <v>0</v>
      </c>
      <c r="JE27">
        <v>3</v>
      </c>
      <c r="JF27">
        <v>0.85</v>
      </c>
      <c r="JG27">
        <v>0</v>
      </c>
      <c r="JH27">
        <v>0</v>
      </c>
      <c r="JI27">
        <v>0</v>
      </c>
      <c r="JJ27">
        <v>0</v>
      </c>
      <c r="JK27">
        <v>4</v>
      </c>
      <c r="JL27">
        <v>0.1326</v>
      </c>
      <c r="JM27">
        <v>1</v>
      </c>
      <c r="JN27">
        <v>3.3014999999999999</v>
      </c>
      <c r="JO27" t="s">
        <v>887</v>
      </c>
      <c r="JP27">
        <v>0.84750000000000003</v>
      </c>
      <c r="JQ27" s="18">
        <f t="shared" si="39"/>
        <v>37</v>
      </c>
      <c r="JR27" s="18">
        <f t="shared" si="40"/>
        <v>10.5153</v>
      </c>
      <c r="JS27" s="18">
        <f t="shared" si="41"/>
        <v>9</v>
      </c>
      <c r="JU27">
        <v>1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6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 s="18">
        <f t="shared" si="42"/>
        <v>7</v>
      </c>
      <c r="KJ27" s="18">
        <f t="shared" si="43"/>
        <v>0</v>
      </c>
      <c r="KK27" s="18">
        <f t="shared" si="44"/>
        <v>2</v>
      </c>
      <c r="KM27">
        <v>3</v>
      </c>
      <c r="KN27">
        <v>0.16189999999999999</v>
      </c>
      <c r="KO27">
        <v>0</v>
      </c>
      <c r="KP27">
        <v>0</v>
      </c>
      <c r="KQ27">
        <v>0</v>
      </c>
      <c r="KR27">
        <v>0</v>
      </c>
      <c r="KS27">
        <v>2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 s="18">
        <f t="shared" si="45"/>
        <v>180</v>
      </c>
      <c r="LB27" s="18">
        <f t="shared" si="46"/>
        <v>11.1441</v>
      </c>
      <c r="LC27" s="18">
        <f t="shared" si="47"/>
        <v>15</v>
      </c>
      <c r="LE27">
        <v>2</v>
      </c>
      <c r="LF27">
        <v>4.7999999999999996E-3</v>
      </c>
      <c r="LG27">
        <v>0</v>
      </c>
      <c r="LH27">
        <v>0</v>
      </c>
      <c r="LI27">
        <v>0</v>
      </c>
      <c r="LJ27">
        <v>0</v>
      </c>
      <c r="LK27" s="18">
        <f t="shared" si="48"/>
        <v>2</v>
      </c>
      <c r="LL27" s="18">
        <f t="shared" si="49"/>
        <v>4.7999999999999996E-3</v>
      </c>
      <c r="LM27" s="18">
        <f t="shared" si="50"/>
        <v>1</v>
      </c>
      <c r="LN27" s="18">
        <f t="shared" si="51"/>
        <v>182</v>
      </c>
      <c r="LO27" s="18">
        <f t="shared" si="52"/>
        <v>11.148899999999999</v>
      </c>
      <c r="LP27" s="18">
        <f t="shared" si="53"/>
        <v>16</v>
      </c>
      <c r="LR27">
        <v>0</v>
      </c>
      <c r="LS27">
        <v>0</v>
      </c>
      <c r="LT27">
        <v>0</v>
      </c>
      <c r="LU27">
        <v>0</v>
      </c>
      <c r="LV27" s="18">
        <f t="shared" si="54"/>
        <v>0</v>
      </c>
      <c r="LW27" s="18">
        <f t="shared" si="55"/>
        <v>0</v>
      </c>
      <c r="LX27" s="18">
        <f t="shared" si="56"/>
        <v>0</v>
      </c>
      <c r="LZ27">
        <v>0</v>
      </c>
      <c r="MA27">
        <v>0</v>
      </c>
      <c r="MB27">
        <v>0</v>
      </c>
      <c r="MC27">
        <v>0</v>
      </c>
      <c r="MD27" s="18">
        <f t="shared" si="57"/>
        <v>0</v>
      </c>
      <c r="ME27" s="18">
        <f t="shared" si="58"/>
        <v>0</v>
      </c>
      <c r="MF27" s="18">
        <f t="shared" si="59"/>
        <v>0</v>
      </c>
      <c r="MH27">
        <v>9</v>
      </c>
      <c r="MI27">
        <v>4.9853000000000005</v>
      </c>
      <c r="MJ27" s="18">
        <f t="shared" si="60"/>
        <v>9</v>
      </c>
      <c r="MK27" s="18">
        <f t="shared" si="61"/>
        <v>4.9853000000000005</v>
      </c>
      <c r="ML27" s="18">
        <f t="shared" si="62"/>
        <v>1</v>
      </c>
      <c r="MN27">
        <v>1</v>
      </c>
      <c r="MO27">
        <v>0</v>
      </c>
      <c r="MP27">
        <v>0</v>
      </c>
      <c r="MQ27">
        <v>0</v>
      </c>
      <c r="MR27">
        <v>8</v>
      </c>
      <c r="MS27">
        <v>0.1153</v>
      </c>
      <c r="MT27">
        <v>0</v>
      </c>
      <c r="MU27">
        <v>0</v>
      </c>
      <c r="MV27">
        <v>51</v>
      </c>
      <c r="MW27">
        <v>1.3839999999999999</v>
      </c>
      <c r="MX27">
        <v>2</v>
      </c>
      <c r="MY27">
        <v>1.6199999999999999E-2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25</v>
      </c>
      <c r="NG27">
        <v>1.8675999999999999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1</v>
      </c>
      <c r="NO27">
        <v>3.3399999999999999E-2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1</v>
      </c>
      <c r="OA27">
        <v>2.0000000000000001E-4</v>
      </c>
      <c r="OB27">
        <v>9</v>
      </c>
      <c r="OC27">
        <v>4.9700000000000001E-2</v>
      </c>
      <c r="OD27">
        <v>9</v>
      </c>
      <c r="OE27">
        <v>0</v>
      </c>
      <c r="OF27">
        <v>0</v>
      </c>
      <c r="OG27">
        <v>0</v>
      </c>
      <c r="OH27" s="18">
        <f t="shared" si="63"/>
        <v>107</v>
      </c>
      <c r="OI27" s="18">
        <f t="shared" si="64"/>
        <v>3.4663999999999997</v>
      </c>
      <c r="OJ27" s="18">
        <f t="shared" si="65"/>
        <v>9</v>
      </c>
      <c r="OK27">
        <v>0</v>
      </c>
      <c r="OL27">
        <v>0</v>
      </c>
      <c r="OM27" s="18">
        <f t="shared" si="66"/>
        <v>3.4663999999999997</v>
      </c>
      <c r="OO27">
        <v>0</v>
      </c>
      <c r="OP27">
        <v>0</v>
      </c>
      <c r="OQ27">
        <v>1</v>
      </c>
      <c r="OR27">
        <v>1.72E-2</v>
      </c>
      <c r="OS27">
        <v>0</v>
      </c>
      <c r="OT27">
        <v>0</v>
      </c>
      <c r="OU27">
        <v>0</v>
      </c>
      <c r="OV27">
        <v>0</v>
      </c>
      <c r="OW27" s="18">
        <f t="shared" si="67"/>
        <v>1</v>
      </c>
      <c r="OX27" s="18">
        <f t="shared" si="68"/>
        <v>1.72E-2</v>
      </c>
      <c r="OY27" s="18">
        <f t="shared" si="69"/>
        <v>1</v>
      </c>
      <c r="OZ27">
        <v>0</v>
      </c>
      <c r="PA27">
        <v>0</v>
      </c>
      <c r="PC27">
        <v>10</v>
      </c>
      <c r="PD27">
        <v>0.54699999999999993</v>
      </c>
      <c r="PF27">
        <v>0</v>
      </c>
      <c r="PG27">
        <v>0</v>
      </c>
      <c r="PH27">
        <v>0</v>
      </c>
      <c r="PI27">
        <v>0</v>
      </c>
      <c r="PJ27" s="18">
        <f t="shared" si="70"/>
        <v>0</v>
      </c>
      <c r="PK27" s="18">
        <f t="shared" si="71"/>
        <v>0</v>
      </c>
      <c r="PL27" s="18">
        <f t="shared" si="72"/>
        <v>0</v>
      </c>
      <c r="PM27" s="6">
        <v>130</v>
      </c>
      <c r="PN27" s="6">
        <v>7.8100000000000003E-2</v>
      </c>
      <c r="PO27">
        <v>56.83</v>
      </c>
      <c r="PP27">
        <v>39.031199999999998</v>
      </c>
      <c r="PQ27" s="18">
        <f t="shared" si="73"/>
        <v>140.3235</v>
      </c>
      <c r="PS27" s="6">
        <v>0</v>
      </c>
      <c r="PT27" s="6">
        <v>0</v>
      </c>
      <c r="PU27">
        <v>0</v>
      </c>
      <c r="PV27">
        <v>0</v>
      </c>
      <c r="PW27">
        <v>0</v>
      </c>
      <c r="PX27" s="18">
        <f t="shared" si="74"/>
        <v>0</v>
      </c>
      <c r="PY27" s="18">
        <f t="shared" si="75"/>
        <v>0</v>
      </c>
      <c r="QA27">
        <v>0</v>
      </c>
      <c r="QB27">
        <v>0</v>
      </c>
      <c r="QC27" s="18">
        <f t="shared" si="76"/>
        <v>0</v>
      </c>
      <c r="QD27" s="18">
        <f t="shared" si="77"/>
        <v>0</v>
      </c>
      <c r="QE27">
        <v>7.1568000000000005</v>
      </c>
      <c r="QF27">
        <v>0</v>
      </c>
      <c r="QG27">
        <v>97.947499999999991</v>
      </c>
      <c r="QH27">
        <f t="shared" si="78"/>
        <v>245.42779999999999</v>
      </c>
    </row>
    <row r="28" spans="1:450">
      <c r="A28" s="12" t="s">
        <v>1228</v>
      </c>
      <c r="B28" t="s">
        <v>1951</v>
      </c>
      <c r="C28">
        <v>56</v>
      </c>
      <c r="E28">
        <v>0</v>
      </c>
      <c r="F28">
        <v>0</v>
      </c>
      <c r="G28">
        <v>15</v>
      </c>
      <c r="H28">
        <v>8.0299999999999996E-2</v>
      </c>
      <c r="I28">
        <v>9</v>
      </c>
      <c r="J28">
        <v>0.78580000000000005</v>
      </c>
      <c r="K28">
        <v>0</v>
      </c>
      <c r="L28">
        <v>0</v>
      </c>
      <c r="M28">
        <v>0</v>
      </c>
      <c r="N28">
        <v>0</v>
      </c>
      <c r="O28">
        <v>5</v>
      </c>
      <c r="P28">
        <v>3.15E-2</v>
      </c>
      <c r="Q28">
        <v>0</v>
      </c>
      <c r="R28">
        <v>0</v>
      </c>
      <c r="S28">
        <v>0</v>
      </c>
      <c r="T28">
        <v>0</v>
      </c>
      <c r="U28">
        <v>24</v>
      </c>
      <c r="V28">
        <v>6.5879000000000012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24</v>
      </c>
      <c r="AF28">
        <v>4.5100000000000001E-2</v>
      </c>
      <c r="AG28">
        <v>2</v>
      </c>
      <c r="AH28">
        <v>1.5E-3</v>
      </c>
      <c r="AI28">
        <v>1</v>
      </c>
      <c r="AJ28">
        <v>2.5999999999999999E-3</v>
      </c>
      <c r="AK28">
        <v>109</v>
      </c>
      <c r="AL28">
        <v>0.55830000000000002</v>
      </c>
      <c r="AM28">
        <v>8</v>
      </c>
      <c r="AN28">
        <v>6.1000000000000004E-3</v>
      </c>
      <c r="AO28">
        <v>0</v>
      </c>
      <c r="AP28">
        <v>0</v>
      </c>
      <c r="AQ28">
        <v>56</v>
      </c>
      <c r="AR28">
        <v>0.121</v>
      </c>
      <c r="AS28">
        <v>2</v>
      </c>
      <c r="AT28">
        <v>2.3999999999999998E-3</v>
      </c>
      <c r="AU28">
        <v>15</v>
      </c>
      <c r="AV28">
        <v>0.52980000000000005</v>
      </c>
      <c r="AW28">
        <v>36</v>
      </c>
      <c r="AX28">
        <v>0.1186</v>
      </c>
      <c r="AY28">
        <v>0</v>
      </c>
      <c r="AZ28">
        <v>0</v>
      </c>
      <c r="BA28">
        <v>91</v>
      </c>
      <c r="BB28">
        <v>0.20119999999999999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 s="18">
        <f t="shared" si="0"/>
        <v>397</v>
      </c>
      <c r="BL28" s="18">
        <f t="shared" si="1"/>
        <v>9.0721000000000007</v>
      </c>
      <c r="BM28" s="18">
        <f t="shared" si="2"/>
        <v>14</v>
      </c>
      <c r="BO28">
        <v>1</v>
      </c>
      <c r="BP28">
        <v>0.36</v>
      </c>
      <c r="BQ28">
        <v>15</v>
      </c>
      <c r="BR28">
        <v>8.9399999999999993E-2</v>
      </c>
      <c r="BS28">
        <v>0</v>
      </c>
      <c r="BT28">
        <v>0</v>
      </c>
      <c r="BU28">
        <v>5</v>
      </c>
      <c r="BV28">
        <v>0.09</v>
      </c>
      <c r="BW28">
        <v>0</v>
      </c>
      <c r="BX28">
        <v>0</v>
      </c>
      <c r="BY28">
        <v>0</v>
      </c>
      <c r="BZ28">
        <v>0</v>
      </c>
      <c r="CA28">
        <v>3</v>
      </c>
      <c r="CB28">
        <v>8.0999999999999996E-3</v>
      </c>
      <c r="CC28">
        <v>0</v>
      </c>
      <c r="CD28">
        <v>0</v>
      </c>
      <c r="CE28" s="18">
        <f t="shared" si="3"/>
        <v>24</v>
      </c>
      <c r="CF28" s="18">
        <f t="shared" si="4"/>
        <v>0.54749999999999999</v>
      </c>
      <c r="CG28" s="18">
        <f t="shared" si="5"/>
        <v>4</v>
      </c>
      <c r="CI28">
        <v>1</v>
      </c>
      <c r="CJ28">
        <v>3.7000000000000002E-3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 s="18">
        <f t="shared" si="6"/>
        <v>422</v>
      </c>
      <c r="CR28" s="18">
        <f t="shared" si="7"/>
        <v>9.6233000000000004</v>
      </c>
      <c r="CS28" s="18">
        <f t="shared" si="8"/>
        <v>19</v>
      </c>
      <c r="CU28">
        <v>0</v>
      </c>
      <c r="CV28">
        <v>0</v>
      </c>
      <c r="CW28">
        <v>3</v>
      </c>
      <c r="CX28">
        <v>5.1000000000000004E-3</v>
      </c>
      <c r="CY28">
        <v>0</v>
      </c>
      <c r="CZ28">
        <v>0</v>
      </c>
      <c r="DA28">
        <v>9</v>
      </c>
      <c r="DB28">
        <v>1.29E-2</v>
      </c>
      <c r="DC28">
        <v>23</v>
      </c>
      <c r="DD28">
        <v>6.08E-2</v>
      </c>
      <c r="DE28">
        <v>2</v>
      </c>
      <c r="DF28">
        <v>5.0599999999999999E-2</v>
      </c>
      <c r="DG28">
        <v>0</v>
      </c>
      <c r="DH28">
        <v>0</v>
      </c>
      <c r="DI28">
        <v>0</v>
      </c>
      <c r="DJ28">
        <v>0</v>
      </c>
      <c r="DK28">
        <v>28</v>
      </c>
      <c r="DL28">
        <v>6.54E-2</v>
      </c>
      <c r="DM28">
        <v>50</v>
      </c>
      <c r="DN28">
        <v>3.2599999999999997E-2</v>
      </c>
      <c r="DO28">
        <v>0</v>
      </c>
      <c r="DP28">
        <v>0</v>
      </c>
      <c r="DQ28" s="18">
        <f t="shared" si="9"/>
        <v>115</v>
      </c>
      <c r="DR28" s="18">
        <f t="shared" si="10"/>
        <v>0.22739999999999999</v>
      </c>
      <c r="DS28" s="18">
        <f t="shared" si="11"/>
        <v>6</v>
      </c>
      <c r="DU28">
        <v>2</v>
      </c>
      <c r="DV28">
        <v>1.9800000000000002E-2</v>
      </c>
      <c r="DW28">
        <v>0</v>
      </c>
      <c r="DX28">
        <v>0</v>
      </c>
      <c r="DY28">
        <v>0</v>
      </c>
      <c r="DZ28">
        <v>0</v>
      </c>
      <c r="EA28">
        <v>1</v>
      </c>
      <c r="EB28">
        <v>2.8799999999999999E-2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4.4999999999999997E-3</v>
      </c>
      <c r="EI28">
        <v>0</v>
      </c>
      <c r="EJ28">
        <v>0</v>
      </c>
      <c r="EK28">
        <v>1</v>
      </c>
      <c r="EL28">
        <v>1.1900000000000001E-2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0.13</v>
      </c>
      <c r="ES28">
        <v>0</v>
      </c>
      <c r="ET28">
        <v>0</v>
      </c>
      <c r="EU28">
        <v>1</v>
      </c>
      <c r="EV28">
        <v>8.1199999999999994E-2</v>
      </c>
      <c r="EW28" s="18">
        <f t="shared" si="12"/>
        <v>7</v>
      </c>
      <c r="EX28" s="18">
        <f t="shared" si="13"/>
        <v>0.2762</v>
      </c>
      <c r="EY28" s="18">
        <f t="shared" si="14"/>
        <v>6</v>
      </c>
      <c r="EZ28" s="18">
        <f t="shared" si="15"/>
        <v>544</v>
      </c>
      <c r="FA28" s="18">
        <f t="shared" si="16"/>
        <v>10.126900000000001</v>
      </c>
      <c r="FB28" s="18">
        <f t="shared" si="17"/>
        <v>31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1</v>
      </c>
      <c r="FO28">
        <v>4.4999999999999997E-3</v>
      </c>
      <c r="FP28" s="18">
        <f t="shared" si="18"/>
        <v>1</v>
      </c>
      <c r="FQ28" s="18">
        <f t="shared" si="19"/>
        <v>4.4999999999999997E-3</v>
      </c>
      <c r="FR28" s="18">
        <f t="shared" si="20"/>
        <v>1</v>
      </c>
      <c r="FT28">
        <v>11</v>
      </c>
      <c r="FU28">
        <v>5.8500000000000003E-2</v>
      </c>
      <c r="FV28">
        <v>0</v>
      </c>
      <c r="FW28">
        <v>0</v>
      </c>
      <c r="FX28">
        <v>0</v>
      </c>
      <c r="FY28">
        <v>0</v>
      </c>
      <c r="FZ28" s="18">
        <f t="shared" si="21"/>
        <v>11</v>
      </c>
      <c r="GA28" s="18">
        <f t="shared" si="22"/>
        <v>5.8500000000000003E-2</v>
      </c>
      <c r="GB28" s="18">
        <f t="shared" si="23"/>
        <v>1</v>
      </c>
      <c r="GD28">
        <v>5</v>
      </c>
      <c r="GE28">
        <v>0.67700000000000005</v>
      </c>
      <c r="GF28">
        <v>0</v>
      </c>
      <c r="GG28">
        <v>0</v>
      </c>
      <c r="GH28" s="18">
        <f t="shared" si="24"/>
        <v>5</v>
      </c>
      <c r="GI28" s="18">
        <f t="shared" si="25"/>
        <v>0.67700000000000005</v>
      </c>
      <c r="GJ28" s="18">
        <f t="shared" si="26"/>
        <v>1</v>
      </c>
      <c r="GL28" s="45">
        <v>0</v>
      </c>
      <c r="GM28" s="45">
        <v>0</v>
      </c>
      <c r="GN28">
        <v>0</v>
      </c>
      <c r="GO28">
        <v>0</v>
      </c>
      <c r="GP28">
        <v>0</v>
      </c>
      <c r="GQ28">
        <v>0</v>
      </c>
      <c r="GR28" s="18">
        <f t="shared" si="27"/>
        <v>0</v>
      </c>
      <c r="GS28" s="18">
        <f t="shared" si="28"/>
        <v>0</v>
      </c>
      <c r="GT28" s="18">
        <f t="shared" si="29"/>
        <v>0</v>
      </c>
      <c r="GU28" s="18">
        <f t="shared" si="30"/>
        <v>17</v>
      </c>
      <c r="GV28" s="18">
        <f t="shared" si="31"/>
        <v>0.74</v>
      </c>
      <c r="GW28" s="18">
        <f t="shared" si="32"/>
        <v>3</v>
      </c>
      <c r="GY28">
        <v>0</v>
      </c>
      <c r="GZ28">
        <v>0</v>
      </c>
      <c r="HA28">
        <v>29</v>
      </c>
      <c r="HB28">
        <v>6.0299999999999999E-2</v>
      </c>
      <c r="HC28">
        <v>4</v>
      </c>
      <c r="HD28">
        <v>0.53</v>
      </c>
      <c r="HE28">
        <v>0</v>
      </c>
      <c r="HF28">
        <v>0</v>
      </c>
      <c r="HG28">
        <v>0</v>
      </c>
      <c r="HH28">
        <v>0</v>
      </c>
      <c r="HI28">
        <v>420</v>
      </c>
      <c r="HJ28">
        <v>1.9158999999999999</v>
      </c>
      <c r="HK28">
        <v>0</v>
      </c>
      <c r="HL28">
        <v>0</v>
      </c>
      <c r="HM28" s="18">
        <f t="shared" si="33"/>
        <v>453</v>
      </c>
      <c r="HN28" s="18">
        <f t="shared" si="34"/>
        <v>2.5061999999999998</v>
      </c>
      <c r="HO28" s="18">
        <f t="shared" si="35"/>
        <v>3</v>
      </c>
      <c r="HQ28">
        <v>0</v>
      </c>
      <c r="HR28">
        <v>0</v>
      </c>
      <c r="HS28">
        <v>0</v>
      </c>
      <c r="HT28">
        <v>0</v>
      </c>
      <c r="HU28" s="18">
        <f t="shared" si="36"/>
        <v>0</v>
      </c>
      <c r="HV28" s="18">
        <f t="shared" si="37"/>
        <v>0</v>
      </c>
      <c r="HW28" s="18">
        <f t="shared" si="38"/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2</v>
      </c>
      <c r="IF28">
        <v>5.5399999999999998E-2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</v>
      </c>
      <c r="IP28">
        <v>1.23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4</v>
      </c>
      <c r="IZ28">
        <v>6.4699999999999994E-2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6</v>
      </c>
      <c r="JJ28">
        <v>3.16</v>
      </c>
      <c r="JK28">
        <v>12</v>
      </c>
      <c r="JL28">
        <v>0.90549999999999997</v>
      </c>
      <c r="JM28">
        <v>0</v>
      </c>
      <c r="JN28">
        <v>0</v>
      </c>
      <c r="JO28">
        <v>0</v>
      </c>
      <c r="JP28">
        <v>0</v>
      </c>
      <c r="JQ28" s="18">
        <f t="shared" si="39"/>
        <v>25</v>
      </c>
      <c r="JR28" s="18">
        <f t="shared" si="40"/>
        <v>5.4156000000000004</v>
      </c>
      <c r="JS28" s="18">
        <f t="shared" si="41"/>
        <v>5</v>
      </c>
      <c r="JU28">
        <v>1</v>
      </c>
      <c r="JV28">
        <v>1.6999999999999999E-3</v>
      </c>
      <c r="JW28">
        <v>0</v>
      </c>
      <c r="JX28">
        <v>0</v>
      </c>
      <c r="JY28">
        <v>0</v>
      </c>
      <c r="JZ28">
        <v>0</v>
      </c>
      <c r="KA28">
        <v>4</v>
      </c>
      <c r="KB28">
        <v>1.37E-2</v>
      </c>
      <c r="KC28">
        <v>1</v>
      </c>
      <c r="KD28">
        <v>0</v>
      </c>
      <c r="KE28">
        <v>2</v>
      </c>
      <c r="KF28">
        <v>1.37E-2</v>
      </c>
      <c r="KG28">
        <v>0</v>
      </c>
      <c r="KH28">
        <v>0</v>
      </c>
      <c r="KI28" s="18">
        <f t="shared" si="42"/>
        <v>8</v>
      </c>
      <c r="KJ28" s="18">
        <f t="shared" si="43"/>
        <v>2.9100000000000001E-2</v>
      </c>
      <c r="KK28" s="18">
        <f t="shared" si="44"/>
        <v>4</v>
      </c>
      <c r="KM28">
        <v>0</v>
      </c>
      <c r="KN28">
        <v>0</v>
      </c>
      <c r="KO28">
        <v>0</v>
      </c>
      <c r="KP28">
        <v>0</v>
      </c>
      <c r="KQ28">
        <v>8</v>
      </c>
      <c r="KR28">
        <v>3.8999999999999998E-3</v>
      </c>
      <c r="KS28">
        <v>4</v>
      </c>
      <c r="KT28">
        <v>1.5E-3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 s="18">
        <f t="shared" si="45"/>
        <v>498</v>
      </c>
      <c r="LB28" s="18">
        <f t="shared" si="46"/>
        <v>7.9563000000000006</v>
      </c>
      <c r="LC28" s="18">
        <f t="shared" si="47"/>
        <v>14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 s="18">
        <f t="shared" si="48"/>
        <v>0</v>
      </c>
      <c r="LL28" s="18">
        <f t="shared" si="49"/>
        <v>0</v>
      </c>
      <c r="LM28" s="18">
        <f t="shared" si="50"/>
        <v>0</v>
      </c>
      <c r="LN28" s="18">
        <f t="shared" si="51"/>
        <v>498</v>
      </c>
      <c r="LO28" s="18">
        <f t="shared" si="52"/>
        <v>7.9563000000000006</v>
      </c>
      <c r="LP28" s="18">
        <f t="shared" si="53"/>
        <v>14</v>
      </c>
      <c r="LR28">
        <v>0</v>
      </c>
      <c r="LS28">
        <v>0</v>
      </c>
      <c r="LT28">
        <v>1</v>
      </c>
      <c r="LU28">
        <v>0</v>
      </c>
      <c r="LV28" s="18">
        <f t="shared" si="54"/>
        <v>1</v>
      </c>
      <c r="LW28" s="18">
        <f t="shared" si="55"/>
        <v>0</v>
      </c>
      <c r="LX28" s="18">
        <f t="shared" si="56"/>
        <v>1</v>
      </c>
      <c r="LZ28">
        <v>0</v>
      </c>
      <c r="MA28">
        <v>0</v>
      </c>
      <c r="MB28" t="s">
        <v>887</v>
      </c>
      <c r="MC28">
        <v>30.97</v>
      </c>
      <c r="MD28" s="18">
        <f t="shared" si="57"/>
        <v>0</v>
      </c>
      <c r="ME28" s="18">
        <f t="shared" si="58"/>
        <v>30.97</v>
      </c>
      <c r="MF28" s="18">
        <f t="shared" si="59"/>
        <v>1</v>
      </c>
      <c r="MH28">
        <v>1</v>
      </c>
      <c r="MI28">
        <v>0.56999999999999995</v>
      </c>
      <c r="MJ28" s="18">
        <f t="shared" si="60"/>
        <v>2</v>
      </c>
      <c r="MK28" s="18">
        <f t="shared" si="61"/>
        <v>31.54</v>
      </c>
      <c r="ML28" s="18">
        <f t="shared" si="62"/>
        <v>3</v>
      </c>
      <c r="MN28">
        <v>1</v>
      </c>
      <c r="MO28">
        <v>1.4E-3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18</v>
      </c>
      <c r="MW28">
        <v>0.51600000000000001</v>
      </c>
      <c r="MX28">
        <v>1</v>
      </c>
      <c r="MY28">
        <v>0.1454</v>
      </c>
      <c r="MZ28">
        <v>0</v>
      </c>
      <c r="NA28">
        <v>0</v>
      </c>
      <c r="NB28">
        <v>0</v>
      </c>
      <c r="NC28">
        <v>0</v>
      </c>
      <c r="ND28">
        <v>12</v>
      </c>
      <c r="NE28">
        <v>6.9599999999999995E-2</v>
      </c>
      <c r="NF28">
        <v>41</v>
      </c>
      <c r="NG28">
        <v>1.5125999999999999</v>
      </c>
      <c r="NH28">
        <v>5</v>
      </c>
      <c r="NI28">
        <v>5.9700000000000003E-2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2</v>
      </c>
      <c r="NW28">
        <v>2.47E-2</v>
      </c>
      <c r="NX28">
        <v>0</v>
      </c>
      <c r="NY28">
        <v>0</v>
      </c>
      <c r="NZ28">
        <v>0</v>
      </c>
      <c r="OA28">
        <v>0</v>
      </c>
      <c r="OB28">
        <v>30</v>
      </c>
      <c r="OC28">
        <v>7.5300000000000006E-2</v>
      </c>
      <c r="OD28">
        <v>24</v>
      </c>
      <c r="OE28">
        <v>3.9800000000000002E-2</v>
      </c>
      <c r="OF28">
        <v>0</v>
      </c>
      <c r="OG28">
        <v>0</v>
      </c>
      <c r="OH28" s="18">
        <f t="shared" si="63"/>
        <v>134</v>
      </c>
      <c r="OI28" s="18">
        <f t="shared" si="64"/>
        <v>2.4444999999999997</v>
      </c>
      <c r="OJ28" s="18">
        <f t="shared" si="65"/>
        <v>9</v>
      </c>
      <c r="OK28">
        <v>0</v>
      </c>
      <c r="OL28">
        <v>0</v>
      </c>
      <c r="OM28" s="18">
        <f t="shared" si="66"/>
        <v>2.4444999999999997</v>
      </c>
      <c r="OO28">
        <v>2</v>
      </c>
      <c r="OP28">
        <v>6.2700000000000006E-2</v>
      </c>
      <c r="OQ28">
        <v>1</v>
      </c>
      <c r="OR28">
        <v>0.19450000000000001</v>
      </c>
      <c r="OS28">
        <v>0</v>
      </c>
      <c r="OT28">
        <v>0</v>
      </c>
      <c r="OU28">
        <v>0</v>
      </c>
      <c r="OV28">
        <v>0</v>
      </c>
      <c r="OW28" s="18">
        <f t="shared" si="67"/>
        <v>3</v>
      </c>
      <c r="OX28" s="18">
        <f t="shared" si="68"/>
        <v>0.25719999999999998</v>
      </c>
      <c r="OY28" s="18">
        <f t="shared" si="69"/>
        <v>2</v>
      </c>
      <c r="OZ28">
        <v>8</v>
      </c>
      <c r="PA28">
        <v>1.1999999999999999E-3</v>
      </c>
      <c r="PC28">
        <v>4</v>
      </c>
      <c r="PD28">
        <v>0.41770000000000002</v>
      </c>
      <c r="PF28">
        <v>0</v>
      </c>
      <c r="PG28">
        <v>0</v>
      </c>
      <c r="PH28">
        <v>0</v>
      </c>
      <c r="PI28">
        <v>0</v>
      </c>
      <c r="PJ28" s="18">
        <f t="shared" si="70"/>
        <v>0</v>
      </c>
      <c r="PK28" s="18">
        <f t="shared" si="71"/>
        <v>0</v>
      </c>
      <c r="PL28" s="18">
        <f t="shared" si="72"/>
        <v>0</v>
      </c>
      <c r="PM28" s="6">
        <v>200</v>
      </c>
      <c r="PN28" s="6">
        <v>5.79E-2</v>
      </c>
      <c r="PO28">
        <v>38.185899999999997</v>
      </c>
      <c r="PP28">
        <v>2.1896</v>
      </c>
      <c r="PQ28" s="18">
        <f t="shared" si="73"/>
        <v>93.917199999999994</v>
      </c>
      <c r="PS28" s="6">
        <v>0</v>
      </c>
      <c r="PT28" s="6">
        <v>0</v>
      </c>
      <c r="PU28">
        <v>0</v>
      </c>
      <c r="PV28">
        <v>0</v>
      </c>
      <c r="PW28">
        <v>0</v>
      </c>
      <c r="PX28" s="18">
        <f t="shared" si="74"/>
        <v>0</v>
      </c>
      <c r="PY28" s="18">
        <f t="shared" si="75"/>
        <v>0</v>
      </c>
      <c r="QA28">
        <v>1</v>
      </c>
      <c r="QB28">
        <v>6.5100000000000005E-2</v>
      </c>
      <c r="QC28" s="18">
        <f t="shared" si="76"/>
        <v>6.5100000000000005E-2</v>
      </c>
      <c r="QD28" s="18">
        <f t="shared" si="77"/>
        <v>1</v>
      </c>
      <c r="QE28">
        <v>0.83150000000000002</v>
      </c>
      <c r="QF28">
        <v>0</v>
      </c>
      <c r="QG28">
        <v>86.756499999999988</v>
      </c>
      <c r="QH28">
        <f t="shared" si="78"/>
        <v>181.57029999999997</v>
      </c>
    </row>
    <row r="29" spans="1:450">
      <c r="A29" s="12" t="s">
        <v>1228</v>
      </c>
      <c r="B29" t="s">
        <v>1950</v>
      </c>
      <c r="C29">
        <v>57</v>
      </c>
      <c r="E29">
        <v>0</v>
      </c>
      <c r="F29">
        <v>0</v>
      </c>
      <c r="G29">
        <v>0</v>
      </c>
      <c r="H29">
        <v>0</v>
      </c>
      <c r="I29">
        <v>7</v>
      </c>
      <c r="J29">
        <v>0.13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3.9899999999999998E-2</v>
      </c>
      <c r="S29">
        <v>0</v>
      </c>
      <c r="T29">
        <v>0</v>
      </c>
      <c r="U29">
        <v>3</v>
      </c>
      <c r="V29">
        <v>5.6800000000000003E-2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0.11890000000000001</v>
      </c>
      <c r="AG29">
        <v>0</v>
      </c>
      <c r="AH29">
        <v>0</v>
      </c>
      <c r="AI29">
        <v>0</v>
      </c>
      <c r="AJ29">
        <v>0</v>
      </c>
      <c r="AK29">
        <v>7</v>
      </c>
      <c r="AL29">
        <v>6.9199999999999998E-2</v>
      </c>
      <c r="AM29">
        <v>4</v>
      </c>
      <c r="AN29" s="12" t="s">
        <v>887</v>
      </c>
      <c r="AO29">
        <v>0</v>
      </c>
      <c r="AP29">
        <v>0</v>
      </c>
      <c r="AQ29">
        <v>7</v>
      </c>
      <c r="AR29">
        <v>2.47E-2</v>
      </c>
      <c r="AS29">
        <v>0</v>
      </c>
      <c r="AT29">
        <v>0</v>
      </c>
      <c r="AU29">
        <v>0</v>
      </c>
      <c r="AV29">
        <v>0</v>
      </c>
      <c r="AW29">
        <v>21</v>
      </c>
      <c r="AX29">
        <v>6.4299999999999996E-2</v>
      </c>
      <c r="AY29">
        <v>0</v>
      </c>
      <c r="AZ29">
        <v>0</v>
      </c>
      <c r="BA29">
        <v>4</v>
      </c>
      <c r="BB29">
        <v>3.4099999999999998E-2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 s="18">
        <f t="shared" si="0"/>
        <v>59</v>
      </c>
      <c r="BL29" s="18">
        <f t="shared" si="1"/>
        <v>0.53790000000000004</v>
      </c>
      <c r="BM29" s="18">
        <f t="shared" si="2"/>
        <v>9</v>
      </c>
      <c r="BO29">
        <v>0</v>
      </c>
      <c r="BP29">
        <v>0</v>
      </c>
      <c r="BQ29">
        <v>1</v>
      </c>
      <c r="BR29">
        <v>2.7000000000000001E-3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9.8199999999999996E-2</v>
      </c>
      <c r="CA29">
        <v>0</v>
      </c>
      <c r="CB29">
        <v>0</v>
      </c>
      <c r="CC29">
        <v>0</v>
      </c>
      <c r="CD29">
        <v>0</v>
      </c>
      <c r="CE29" s="18">
        <f t="shared" si="3"/>
        <v>2</v>
      </c>
      <c r="CF29" s="18">
        <f t="shared" si="4"/>
        <v>0.10089999999999999</v>
      </c>
      <c r="CG29" s="18">
        <f t="shared" si="5"/>
        <v>2</v>
      </c>
      <c r="CI29">
        <v>1</v>
      </c>
      <c r="CJ29">
        <v>5.4999999999999997E-3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s="18">
        <f t="shared" si="6"/>
        <v>62</v>
      </c>
      <c r="CR29" s="18">
        <f t="shared" si="7"/>
        <v>0.64430000000000009</v>
      </c>
      <c r="CS29" s="18">
        <f t="shared" si="8"/>
        <v>12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2</v>
      </c>
      <c r="DB29">
        <v>5.6500000000000002E-2</v>
      </c>
      <c r="DC29">
        <v>9</v>
      </c>
      <c r="DD29">
        <v>0.29360000000000003</v>
      </c>
      <c r="DE29">
        <v>0</v>
      </c>
      <c r="DF29">
        <v>0</v>
      </c>
      <c r="DG29">
        <v>0</v>
      </c>
      <c r="DH29">
        <v>0</v>
      </c>
      <c r="DI29">
        <v>4</v>
      </c>
      <c r="DJ29">
        <v>0.1079</v>
      </c>
      <c r="DK29">
        <v>7</v>
      </c>
      <c r="DL29">
        <v>0.13139999999999999</v>
      </c>
      <c r="DM29">
        <v>0</v>
      </c>
      <c r="DN29">
        <v>0</v>
      </c>
      <c r="DO29">
        <v>0</v>
      </c>
      <c r="DP29">
        <v>0</v>
      </c>
      <c r="DQ29" s="18">
        <f t="shared" si="9"/>
        <v>22</v>
      </c>
      <c r="DR29" s="18">
        <f t="shared" si="10"/>
        <v>0.58940000000000003</v>
      </c>
      <c r="DS29" s="18">
        <f t="shared" si="11"/>
        <v>4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3</v>
      </c>
      <c r="EV29">
        <v>4.2900000000000001E-2</v>
      </c>
      <c r="EW29" s="18">
        <f t="shared" si="12"/>
        <v>3</v>
      </c>
      <c r="EX29" s="18">
        <f t="shared" si="13"/>
        <v>4.2900000000000001E-2</v>
      </c>
      <c r="EY29" s="18">
        <f t="shared" si="14"/>
        <v>1</v>
      </c>
      <c r="EZ29" s="18">
        <f t="shared" si="15"/>
        <v>87</v>
      </c>
      <c r="FA29" s="18">
        <f t="shared" si="16"/>
        <v>1.2766000000000002</v>
      </c>
      <c r="FB29" s="18">
        <f t="shared" si="17"/>
        <v>17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0.06</v>
      </c>
      <c r="FN29">
        <v>0</v>
      </c>
      <c r="FO29">
        <v>0</v>
      </c>
      <c r="FP29" s="18">
        <f t="shared" si="18"/>
        <v>1</v>
      </c>
      <c r="FQ29" s="18">
        <f t="shared" si="19"/>
        <v>0.06</v>
      </c>
      <c r="FR29" s="18">
        <f t="shared" si="20"/>
        <v>1</v>
      </c>
      <c r="FT29">
        <v>7</v>
      </c>
      <c r="FU29">
        <v>5.5800000000000002E-2</v>
      </c>
      <c r="FV29">
        <v>0</v>
      </c>
      <c r="FW29">
        <v>0</v>
      </c>
      <c r="FX29">
        <v>0</v>
      </c>
      <c r="FY29">
        <v>0</v>
      </c>
      <c r="FZ29" s="18">
        <f t="shared" si="21"/>
        <v>7</v>
      </c>
      <c r="GA29" s="18">
        <f t="shared" si="22"/>
        <v>5.5800000000000002E-2</v>
      </c>
      <c r="GB29" s="18">
        <f t="shared" si="23"/>
        <v>1</v>
      </c>
      <c r="GD29">
        <v>0</v>
      </c>
      <c r="GE29">
        <v>0</v>
      </c>
      <c r="GF29">
        <v>0</v>
      </c>
      <c r="GG29">
        <v>0</v>
      </c>
      <c r="GH29" s="18">
        <f t="shared" si="24"/>
        <v>0</v>
      </c>
      <c r="GI29" s="18">
        <f t="shared" si="25"/>
        <v>0</v>
      </c>
      <c r="GJ29" s="18">
        <f t="shared" si="26"/>
        <v>0</v>
      </c>
      <c r="GL29" s="45">
        <v>0</v>
      </c>
      <c r="GM29" s="45">
        <v>0</v>
      </c>
      <c r="GN29">
        <v>0</v>
      </c>
      <c r="GO29">
        <v>0</v>
      </c>
      <c r="GP29">
        <v>0</v>
      </c>
      <c r="GQ29">
        <v>0</v>
      </c>
      <c r="GR29" s="18">
        <f t="shared" si="27"/>
        <v>0</v>
      </c>
      <c r="GS29" s="18">
        <f t="shared" si="28"/>
        <v>0</v>
      </c>
      <c r="GT29" s="18">
        <f t="shared" si="29"/>
        <v>0</v>
      </c>
      <c r="GU29" s="18">
        <f t="shared" si="30"/>
        <v>8</v>
      </c>
      <c r="GV29" s="18">
        <f t="shared" si="31"/>
        <v>0.1158</v>
      </c>
      <c r="GW29" s="18">
        <f t="shared" si="32"/>
        <v>2</v>
      </c>
      <c r="GY29">
        <v>0</v>
      </c>
      <c r="GZ29">
        <v>0</v>
      </c>
      <c r="HA29">
        <v>7</v>
      </c>
      <c r="HB29">
        <v>1.1599999999999999E-2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40</v>
      </c>
      <c r="HJ29">
        <v>9.6799999999999997E-2</v>
      </c>
      <c r="HK29">
        <v>0</v>
      </c>
      <c r="HL29">
        <v>0</v>
      </c>
      <c r="HM29" s="18">
        <f t="shared" si="33"/>
        <v>47</v>
      </c>
      <c r="HN29" s="18">
        <f t="shared" si="34"/>
        <v>0.1084</v>
      </c>
      <c r="HO29" s="18">
        <f t="shared" si="35"/>
        <v>2</v>
      </c>
      <c r="HQ29">
        <v>0</v>
      </c>
      <c r="HR29">
        <v>0</v>
      </c>
      <c r="HS29">
        <v>0</v>
      </c>
      <c r="HT29">
        <v>0</v>
      </c>
      <c r="HU29" s="18">
        <f t="shared" si="36"/>
        <v>0</v>
      </c>
      <c r="HV29" s="18">
        <f t="shared" si="37"/>
        <v>0</v>
      </c>
      <c r="HW29" s="18">
        <f t="shared" si="38"/>
        <v>0</v>
      </c>
      <c r="HY29">
        <v>0</v>
      </c>
      <c r="HZ29">
        <v>0</v>
      </c>
      <c r="IA29">
        <v>0</v>
      </c>
      <c r="IB29">
        <v>0</v>
      </c>
      <c r="IC29">
        <v>1</v>
      </c>
      <c r="ID29">
        <v>0.21</v>
      </c>
      <c r="IE29">
        <v>3</v>
      </c>
      <c r="IF29">
        <v>1.6899999999999998E-2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</v>
      </c>
      <c r="JJ29">
        <v>0.31</v>
      </c>
      <c r="JK29">
        <v>4</v>
      </c>
      <c r="JL29">
        <v>3.2300000000000002E-2</v>
      </c>
      <c r="JM29">
        <v>0</v>
      </c>
      <c r="JN29">
        <v>0</v>
      </c>
      <c r="JO29" t="s">
        <v>887</v>
      </c>
      <c r="JP29">
        <v>1.5100000000000001E-2</v>
      </c>
      <c r="JQ29" s="18">
        <f t="shared" si="39"/>
        <v>9</v>
      </c>
      <c r="JR29" s="18">
        <f t="shared" si="40"/>
        <v>0.58429999999999993</v>
      </c>
      <c r="JS29" s="18">
        <f t="shared" si="41"/>
        <v>4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 s="18">
        <f t="shared" si="42"/>
        <v>0</v>
      </c>
      <c r="KJ29" s="18">
        <f t="shared" si="43"/>
        <v>0</v>
      </c>
      <c r="KK29" s="18">
        <f t="shared" si="44"/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 s="18">
        <f t="shared" si="45"/>
        <v>57</v>
      </c>
      <c r="LB29" s="18">
        <f t="shared" si="46"/>
        <v>0.69269999999999987</v>
      </c>
      <c r="LC29" s="18">
        <f t="shared" si="47"/>
        <v>7</v>
      </c>
      <c r="LE29">
        <v>1</v>
      </c>
      <c r="LF29">
        <v>0</v>
      </c>
      <c r="LG29">
        <v>0</v>
      </c>
      <c r="LH29">
        <v>0</v>
      </c>
      <c r="LI29">
        <v>0</v>
      </c>
      <c r="LJ29">
        <v>0</v>
      </c>
      <c r="LK29" s="18">
        <f t="shared" si="48"/>
        <v>1</v>
      </c>
      <c r="LL29" s="18">
        <f t="shared" si="49"/>
        <v>0</v>
      </c>
      <c r="LM29" s="18">
        <f t="shared" si="50"/>
        <v>1</v>
      </c>
      <c r="LN29" s="18">
        <f t="shared" si="51"/>
        <v>58</v>
      </c>
      <c r="LO29" s="18">
        <f t="shared" si="52"/>
        <v>0.69269999999999987</v>
      </c>
      <c r="LP29" s="18">
        <f t="shared" si="53"/>
        <v>8</v>
      </c>
      <c r="LR29">
        <v>0</v>
      </c>
      <c r="LS29">
        <v>0</v>
      </c>
      <c r="LT29">
        <v>0</v>
      </c>
      <c r="LU29">
        <v>0</v>
      </c>
      <c r="LV29" s="18">
        <f t="shared" si="54"/>
        <v>0</v>
      </c>
      <c r="LW29" s="18">
        <f t="shared" si="55"/>
        <v>0</v>
      </c>
      <c r="LX29" s="18">
        <f t="shared" si="56"/>
        <v>0</v>
      </c>
      <c r="LZ29">
        <v>0</v>
      </c>
      <c r="MA29">
        <v>0</v>
      </c>
      <c r="MB29">
        <v>0</v>
      </c>
      <c r="MC29">
        <v>0</v>
      </c>
      <c r="MD29" s="18">
        <f t="shared" si="57"/>
        <v>0</v>
      </c>
      <c r="ME29" s="18">
        <f t="shared" si="58"/>
        <v>0</v>
      </c>
      <c r="MF29" s="18">
        <f t="shared" si="59"/>
        <v>0</v>
      </c>
      <c r="MH29">
        <v>0</v>
      </c>
      <c r="MI29">
        <v>0</v>
      </c>
      <c r="MJ29" s="18">
        <f t="shared" si="60"/>
        <v>0</v>
      </c>
      <c r="MK29" s="18">
        <f t="shared" si="61"/>
        <v>0</v>
      </c>
      <c r="ML29" s="18">
        <f t="shared" si="62"/>
        <v>0</v>
      </c>
      <c r="MN29">
        <v>1</v>
      </c>
      <c r="MO29">
        <v>0</v>
      </c>
      <c r="MP29">
        <v>0</v>
      </c>
      <c r="MQ29">
        <v>0</v>
      </c>
      <c r="MR29">
        <v>41</v>
      </c>
      <c r="MS29">
        <v>1.4E-2</v>
      </c>
      <c r="MT29">
        <v>0</v>
      </c>
      <c r="MU29">
        <v>0</v>
      </c>
      <c r="MV29">
        <v>12</v>
      </c>
      <c r="MW29">
        <v>3.0499999999999999E-2</v>
      </c>
      <c r="MX29">
        <v>1</v>
      </c>
      <c r="MY29">
        <v>2.8E-3</v>
      </c>
      <c r="MZ29">
        <v>0</v>
      </c>
      <c r="NA29">
        <v>0</v>
      </c>
      <c r="NB29">
        <v>0</v>
      </c>
      <c r="NC29">
        <v>0</v>
      </c>
      <c r="ND29">
        <v>1</v>
      </c>
      <c r="NE29">
        <v>2.7000000000000001E-3</v>
      </c>
      <c r="NF29">
        <v>4</v>
      </c>
      <c r="NG29">
        <v>3.04E-2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2</v>
      </c>
      <c r="NO29">
        <v>4.1599999999999998E-2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1</v>
      </c>
      <c r="OA29">
        <v>0</v>
      </c>
      <c r="OB29">
        <v>2</v>
      </c>
      <c r="OC29">
        <v>6.9999999999999999E-4</v>
      </c>
      <c r="OD29">
        <v>12</v>
      </c>
      <c r="OE29">
        <v>0</v>
      </c>
      <c r="OF29">
        <v>4</v>
      </c>
      <c r="OG29">
        <v>0</v>
      </c>
      <c r="OH29" s="18">
        <f t="shared" si="63"/>
        <v>81</v>
      </c>
      <c r="OI29" s="18">
        <f t="shared" si="64"/>
        <v>0.12269999999999999</v>
      </c>
      <c r="OJ29" s="18">
        <f t="shared" si="65"/>
        <v>11</v>
      </c>
      <c r="OK29">
        <v>0</v>
      </c>
      <c r="OL29">
        <v>0</v>
      </c>
      <c r="OM29" s="18">
        <f t="shared" si="66"/>
        <v>0.12269999999999999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 s="18">
        <f t="shared" si="67"/>
        <v>0</v>
      </c>
      <c r="OX29" s="18">
        <f t="shared" si="68"/>
        <v>0</v>
      </c>
      <c r="OY29" s="18">
        <f t="shared" si="69"/>
        <v>0</v>
      </c>
      <c r="OZ29">
        <v>4</v>
      </c>
      <c r="PA29">
        <v>1.9E-3</v>
      </c>
      <c r="PC29">
        <v>1</v>
      </c>
      <c r="PD29">
        <v>1.52E-2</v>
      </c>
      <c r="PF29">
        <v>0</v>
      </c>
      <c r="PG29">
        <v>0</v>
      </c>
      <c r="PH29">
        <v>0</v>
      </c>
      <c r="PI29">
        <v>0</v>
      </c>
      <c r="PJ29" s="18">
        <f t="shared" si="70"/>
        <v>0</v>
      </c>
      <c r="PK29" s="18">
        <f t="shared" si="71"/>
        <v>0</v>
      </c>
      <c r="PL29" s="18">
        <f t="shared" si="72"/>
        <v>0</v>
      </c>
      <c r="PM29" s="6">
        <v>30</v>
      </c>
      <c r="PN29" s="6">
        <v>0</v>
      </c>
      <c r="PO29">
        <v>1.0044999999999999</v>
      </c>
      <c r="PP29">
        <v>0</v>
      </c>
      <c r="PQ29" s="18">
        <f t="shared" si="73"/>
        <v>3.2294</v>
      </c>
      <c r="PS29" s="6">
        <v>0</v>
      </c>
      <c r="PT29" s="6">
        <v>0.5847</v>
      </c>
      <c r="PU29">
        <v>0</v>
      </c>
      <c r="PV29">
        <v>2.3607999999999998</v>
      </c>
      <c r="PW29">
        <v>0</v>
      </c>
      <c r="PX29" s="18">
        <f t="shared" si="74"/>
        <v>2.9455</v>
      </c>
      <c r="PY29" s="18">
        <f t="shared" si="75"/>
        <v>2</v>
      </c>
      <c r="QA29">
        <v>0</v>
      </c>
      <c r="QB29">
        <v>0</v>
      </c>
      <c r="QC29" s="18">
        <f t="shared" si="76"/>
        <v>2.9455</v>
      </c>
      <c r="QD29" s="18">
        <f t="shared" si="77"/>
        <v>2</v>
      </c>
      <c r="QE29">
        <v>3.7930000000000001</v>
      </c>
      <c r="QF29">
        <v>0</v>
      </c>
      <c r="QG29">
        <v>25.0716</v>
      </c>
      <c r="QH29">
        <f t="shared" si="78"/>
        <v>35.039499999999997</v>
      </c>
    </row>
    <row r="30" spans="1:450">
      <c r="A30" s="12" t="s">
        <v>1228</v>
      </c>
      <c r="B30" t="s">
        <v>1952</v>
      </c>
      <c r="C30">
        <v>58</v>
      </c>
      <c r="E30">
        <v>0</v>
      </c>
      <c r="F30">
        <v>0</v>
      </c>
      <c r="G30">
        <v>13</v>
      </c>
      <c r="H30">
        <v>1.21E-2</v>
      </c>
      <c r="I30">
        <v>8</v>
      </c>
      <c r="J30">
        <v>2.9700000000000001E-2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15</v>
      </c>
      <c r="R30">
        <v>3.95E-2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7.6E-3</v>
      </c>
      <c r="AM30">
        <v>3</v>
      </c>
      <c r="AN30">
        <v>3.2399999999999998E-2</v>
      </c>
      <c r="AO30">
        <v>0</v>
      </c>
      <c r="AP30">
        <v>0</v>
      </c>
      <c r="AQ30">
        <v>9</v>
      </c>
      <c r="AR30">
        <v>2.1600000000000001E-2</v>
      </c>
      <c r="AS30">
        <v>0</v>
      </c>
      <c r="AT30">
        <v>0</v>
      </c>
      <c r="AU30">
        <v>0</v>
      </c>
      <c r="AV30">
        <v>0</v>
      </c>
      <c r="AW30">
        <v>5</v>
      </c>
      <c r="AX30">
        <v>1.61E-2</v>
      </c>
      <c r="AY30">
        <v>2</v>
      </c>
      <c r="AZ30">
        <v>0.1615</v>
      </c>
      <c r="BA30">
        <v>8</v>
      </c>
      <c r="BB30">
        <v>2.2599999999999999E-2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 s="18">
        <f t="shared" si="0"/>
        <v>65</v>
      </c>
      <c r="BL30" s="18">
        <f t="shared" si="1"/>
        <v>0.34310000000000002</v>
      </c>
      <c r="BM30" s="18">
        <f t="shared" si="2"/>
        <v>9</v>
      </c>
      <c r="BO30">
        <v>0</v>
      </c>
      <c r="BP30">
        <v>0</v>
      </c>
      <c r="BQ30">
        <v>1</v>
      </c>
      <c r="BR30">
        <v>3.1199999999999999E-2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 s="18">
        <f t="shared" si="3"/>
        <v>1</v>
      </c>
      <c r="CF30" s="18">
        <f t="shared" si="4"/>
        <v>3.1199999999999999E-2</v>
      </c>
      <c r="CG30" s="18">
        <f t="shared" si="5"/>
        <v>1</v>
      </c>
      <c r="CI30">
        <v>2</v>
      </c>
      <c r="CJ30">
        <v>8.8000000000000005E-3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s="18">
        <f t="shared" si="6"/>
        <v>68</v>
      </c>
      <c r="CR30" s="18">
        <f t="shared" si="7"/>
        <v>0.3831</v>
      </c>
      <c r="CS30" s="18">
        <f t="shared" si="8"/>
        <v>11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103</v>
      </c>
      <c r="DD30">
        <v>0.1188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12</v>
      </c>
      <c r="DL30">
        <v>5.4999999999999997E-3</v>
      </c>
      <c r="DM30">
        <v>9</v>
      </c>
      <c r="DN30">
        <v>1E-3</v>
      </c>
      <c r="DO30">
        <v>0</v>
      </c>
      <c r="DP30">
        <v>0</v>
      </c>
      <c r="DQ30" s="18">
        <f t="shared" si="9"/>
        <v>124</v>
      </c>
      <c r="DR30" s="18">
        <f t="shared" si="10"/>
        <v>0.12529999999999999</v>
      </c>
      <c r="DS30" s="18">
        <f t="shared" si="11"/>
        <v>3</v>
      </c>
      <c r="DU30">
        <v>1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 s="18">
        <f t="shared" si="12"/>
        <v>1</v>
      </c>
      <c r="EX30" s="18">
        <f t="shared" si="13"/>
        <v>0</v>
      </c>
      <c r="EY30" s="18">
        <f t="shared" si="14"/>
        <v>1</v>
      </c>
      <c r="EZ30" s="18">
        <f t="shared" si="15"/>
        <v>193</v>
      </c>
      <c r="FA30" s="18">
        <f t="shared" si="16"/>
        <v>0.50839999999999996</v>
      </c>
      <c r="FB30" s="18">
        <f t="shared" si="17"/>
        <v>15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 s="18">
        <f t="shared" si="18"/>
        <v>0</v>
      </c>
      <c r="FQ30" s="18">
        <f t="shared" si="19"/>
        <v>0</v>
      </c>
      <c r="FR30" s="18">
        <f t="shared" si="20"/>
        <v>0</v>
      </c>
      <c r="FT30">
        <v>5</v>
      </c>
      <c r="FU30">
        <v>4.8500000000000001E-2</v>
      </c>
      <c r="FV30">
        <v>1</v>
      </c>
      <c r="FW30">
        <v>0.1104</v>
      </c>
      <c r="FX30">
        <v>0</v>
      </c>
      <c r="FY30">
        <v>0</v>
      </c>
      <c r="FZ30" s="18">
        <f t="shared" si="21"/>
        <v>6</v>
      </c>
      <c r="GA30" s="18">
        <f t="shared" si="22"/>
        <v>0.15889999999999999</v>
      </c>
      <c r="GB30" s="18">
        <f t="shared" si="23"/>
        <v>2</v>
      </c>
      <c r="GD30">
        <v>0</v>
      </c>
      <c r="GE30">
        <v>0</v>
      </c>
      <c r="GF30">
        <v>0</v>
      </c>
      <c r="GG30">
        <v>0</v>
      </c>
      <c r="GH30" s="18">
        <f t="shared" si="24"/>
        <v>0</v>
      </c>
      <c r="GI30" s="18">
        <f t="shared" si="25"/>
        <v>0</v>
      </c>
      <c r="GJ30" s="18">
        <f t="shared" si="26"/>
        <v>0</v>
      </c>
      <c r="GL30" s="45">
        <v>0</v>
      </c>
      <c r="GM30" s="45">
        <v>0</v>
      </c>
      <c r="GN30">
        <v>0</v>
      </c>
      <c r="GO30">
        <v>0</v>
      </c>
      <c r="GP30">
        <v>0</v>
      </c>
      <c r="GQ30">
        <v>0</v>
      </c>
      <c r="GR30" s="18">
        <f t="shared" si="27"/>
        <v>0</v>
      </c>
      <c r="GS30" s="18">
        <f t="shared" si="28"/>
        <v>0</v>
      </c>
      <c r="GT30" s="18">
        <f t="shared" si="29"/>
        <v>0</v>
      </c>
      <c r="GU30" s="18">
        <f t="shared" si="30"/>
        <v>6</v>
      </c>
      <c r="GV30" s="18">
        <f t="shared" si="31"/>
        <v>0.15889999999999999</v>
      </c>
      <c r="GW30" s="18">
        <f t="shared" si="32"/>
        <v>2</v>
      </c>
      <c r="GY30">
        <v>0</v>
      </c>
      <c r="GZ30">
        <v>0</v>
      </c>
      <c r="HA30">
        <v>3</v>
      </c>
      <c r="HB30">
        <v>5.1999999999999998E-3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75</v>
      </c>
      <c r="HJ30">
        <v>0.21690000000000001</v>
      </c>
      <c r="HK30">
        <v>0</v>
      </c>
      <c r="HL30">
        <v>0</v>
      </c>
      <c r="HM30" s="18">
        <f t="shared" si="33"/>
        <v>78</v>
      </c>
      <c r="HN30" s="18">
        <f t="shared" si="34"/>
        <v>0.22210000000000002</v>
      </c>
      <c r="HO30" s="18">
        <f t="shared" si="35"/>
        <v>2</v>
      </c>
      <c r="HQ30">
        <v>0</v>
      </c>
      <c r="HR30">
        <v>0</v>
      </c>
      <c r="HS30">
        <v>0</v>
      </c>
      <c r="HT30">
        <v>0</v>
      </c>
      <c r="HU30" s="18">
        <f t="shared" si="36"/>
        <v>0</v>
      </c>
      <c r="HV30" s="18">
        <f t="shared" si="37"/>
        <v>0</v>
      </c>
      <c r="HW30" s="18">
        <f t="shared" si="38"/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2</v>
      </c>
      <c r="IH30">
        <v>3.3999999999999998E-3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0.1171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 s="18">
        <f t="shared" si="39"/>
        <v>3</v>
      </c>
      <c r="JR30" s="18">
        <f t="shared" si="40"/>
        <v>0.1205</v>
      </c>
      <c r="JS30" s="18">
        <f t="shared" si="41"/>
        <v>2</v>
      </c>
      <c r="JU30">
        <v>1</v>
      </c>
      <c r="JV30">
        <v>3.3E-3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 s="18">
        <f t="shared" si="42"/>
        <v>1</v>
      </c>
      <c r="KJ30" s="18">
        <f t="shared" si="43"/>
        <v>3.3E-3</v>
      </c>
      <c r="KK30" s="18">
        <f t="shared" si="44"/>
        <v>1</v>
      </c>
      <c r="KM30">
        <v>0</v>
      </c>
      <c r="KN30">
        <v>0</v>
      </c>
      <c r="KO30">
        <v>0</v>
      </c>
      <c r="KP30">
        <v>0</v>
      </c>
      <c r="KQ30">
        <v>15</v>
      </c>
      <c r="KR30">
        <v>4.0000000000000001E-3</v>
      </c>
      <c r="KS30">
        <v>2</v>
      </c>
      <c r="KT30">
        <v>5.9999999999999995E-4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 s="18">
        <f t="shared" si="45"/>
        <v>99</v>
      </c>
      <c r="LB30" s="18">
        <f t="shared" si="46"/>
        <v>0.35050000000000003</v>
      </c>
      <c r="LC30" s="18">
        <f t="shared" si="47"/>
        <v>7</v>
      </c>
      <c r="LE30">
        <v>1</v>
      </c>
      <c r="LF30">
        <v>6.4999999999999997E-3</v>
      </c>
      <c r="LG30">
        <v>0</v>
      </c>
      <c r="LH30">
        <v>0</v>
      </c>
      <c r="LI30">
        <v>0</v>
      </c>
      <c r="LJ30">
        <v>0</v>
      </c>
      <c r="LK30" s="18">
        <f t="shared" si="48"/>
        <v>1</v>
      </c>
      <c r="LL30" s="18">
        <f t="shared" si="49"/>
        <v>6.4999999999999997E-3</v>
      </c>
      <c r="LM30" s="18">
        <f t="shared" si="50"/>
        <v>1</v>
      </c>
      <c r="LN30" s="18">
        <f t="shared" si="51"/>
        <v>100</v>
      </c>
      <c r="LO30" s="18">
        <f t="shared" si="52"/>
        <v>0.35700000000000004</v>
      </c>
      <c r="LP30" s="18">
        <f t="shared" si="53"/>
        <v>8</v>
      </c>
      <c r="LR30">
        <v>0</v>
      </c>
      <c r="LS30">
        <v>0</v>
      </c>
      <c r="LT30">
        <v>0</v>
      </c>
      <c r="LU30">
        <v>0</v>
      </c>
      <c r="LV30" s="18">
        <f t="shared" si="54"/>
        <v>0</v>
      </c>
      <c r="LW30" s="18">
        <f t="shared" si="55"/>
        <v>0</v>
      </c>
      <c r="LX30" s="18">
        <f t="shared" si="56"/>
        <v>0</v>
      </c>
      <c r="LZ30">
        <v>0</v>
      </c>
      <c r="MA30">
        <v>0</v>
      </c>
      <c r="MB30">
        <v>0</v>
      </c>
      <c r="MC30">
        <v>0</v>
      </c>
      <c r="MD30" s="18">
        <f t="shared" si="57"/>
        <v>0</v>
      </c>
      <c r="ME30" s="18">
        <f t="shared" si="58"/>
        <v>0</v>
      </c>
      <c r="MF30" s="18">
        <f t="shared" si="59"/>
        <v>0</v>
      </c>
      <c r="MH30">
        <v>0</v>
      </c>
      <c r="MI30">
        <v>0</v>
      </c>
      <c r="MJ30" s="18">
        <f t="shared" si="60"/>
        <v>0</v>
      </c>
      <c r="MK30" s="18">
        <f t="shared" si="61"/>
        <v>0</v>
      </c>
      <c r="ML30" s="18">
        <f t="shared" si="62"/>
        <v>0</v>
      </c>
      <c r="MN30">
        <v>0</v>
      </c>
      <c r="MO30">
        <v>0</v>
      </c>
      <c r="MP30">
        <v>0</v>
      </c>
      <c r="MQ30">
        <v>0</v>
      </c>
      <c r="MR30">
        <v>14</v>
      </c>
      <c r="MS30">
        <v>1.8700000000000001E-2</v>
      </c>
      <c r="MT30">
        <v>0</v>
      </c>
      <c r="MU30">
        <v>0</v>
      </c>
      <c r="MV30">
        <v>25</v>
      </c>
      <c r="MW30">
        <v>0.86950000000000005</v>
      </c>
      <c r="MX30">
        <v>2</v>
      </c>
      <c r="MY30">
        <v>5.3800000000000001E-2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8</v>
      </c>
      <c r="NG30">
        <v>2.64E-2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2</v>
      </c>
      <c r="OC30">
        <v>2.3E-3</v>
      </c>
      <c r="OD30">
        <v>15</v>
      </c>
      <c r="OE30">
        <v>3.5200000000000002E-2</v>
      </c>
      <c r="OF30">
        <v>4</v>
      </c>
      <c r="OG30">
        <v>6.4399999999999999E-2</v>
      </c>
      <c r="OH30" s="18">
        <f t="shared" si="63"/>
        <v>70</v>
      </c>
      <c r="OI30" s="18">
        <f t="shared" si="64"/>
        <v>1.0703</v>
      </c>
      <c r="OJ30" s="18">
        <f t="shared" si="65"/>
        <v>7</v>
      </c>
      <c r="OK30">
        <v>0</v>
      </c>
      <c r="OL30">
        <v>0</v>
      </c>
      <c r="OM30" s="18">
        <f t="shared" si="66"/>
        <v>1.0703</v>
      </c>
      <c r="OO30">
        <v>2</v>
      </c>
      <c r="OP30">
        <v>0.12280000000000001</v>
      </c>
      <c r="OQ30">
        <v>1</v>
      </c>
      <c r="OR30">
        <v>5.8799999999999998E-2</v>
      </c>
      <c r="OS30">
        <v>0</v>
      </c>
      <c r="OT30">
        <v>0</v>
      </c>
      <c r="OU30">
        <v>0</v>
      </c>
      <c r="OV30">
        <v>0</v>
      </c>
      <c r="OW30" s="18">
        <f t="shared" si="67"/>
        <v>3</v>
      </c>
      <c r="OX30" s="18">
        <f t="shared" si="68"/>
        <v>0.18160000000000001</v>
      </c>
      <c r="OY30" s="18">
        <f t="shared" si="69"/>
        <v>2</v>
      </c>
      <c r="OZ30">
        <v>3</v>
      </c>
      <c r="PA30">
        <v>6.0000000000000001E-3</v>
      </c>
      <c r="PC30">
        <v>3</v>
      </c>
      <c r="PD30">
        <v>0.1895</v>
      </c>
      <c r="PF30">
        <v>0</v>
      </c>
      <c r="PG30">
        <v>0</v>
      </c>
      <c r="PH30">
        <v>0</v>
      </c>
      <c r="PI30">
        <v>0</v>
      </c>
      <c r="PJ30" s="18">
        <f t="shared" si="70"/>
        <v>0</v>
      </c>
      <c r="PK30" s="18">
        <f t="shared" si="71"/>
        <v>0</v>
      </c>
      <c r="PL30" s="18">
        <f t="shared" si="72"/>
        <v>0</v>
      </c>
      <c r="PM30" s="6">
        <v>30</v>
      </c>
      <c r="PN30" s="6">
        <v>1.67E-2</v>
      </c>
      <c r="PO30">
        <v>41.255099999999999</v>
      </c>
      <c r="PP30">
        <v>0</v>
      </c>
      <c r="PQ30" s="18">
        <f t="shared" si="73"/>
        <v>43.743500000000012</v>
      </c>
      <c r="PS30" s="6">
        <v>0</v>
      </c>
      <c r="PT30" s="6">
        <v>0</v>
      </c>
      <c r="PU30">
        <v>0</v>
      </c>
      <c r="PV30">
        <v>0</v>
      </c>
      <c r="PW30">
        <v>0</v>
      </c>
      <c r="PX30" s="18">
        <f t="shared" si="74"/>
        <v>0</v>
      </c>
      <c r="PY30" s="18">
        <f t="shared" si="75"/>
        <v>0</v>
      </c>
      <c r="QA30">
        <v>0</v>
      </c>
      <c r="QB30">
        <v>0</v>
      </c>
      <c r="QC30" s="18">
        <f t="shared" si="76"/>
        <v>0</v>
      </c>
      <c r="QD30" s="18">
        <f t="shared" si="77"/>
        <v>0</v>
      </c>
      <c r="QE30">
        <v>0</v>
      </c>
      <c r="QF30">
        <v>0</v>
      </c>
      <c r="QG30">
        <v>14.5312</v>
      </c>
      <c r="QH30">
        <f t="shared" si="78"/>
        <v>58.27470000000001</v>
      </c>
    </row>
    <row r="31" spans="1:450">
      <c r="A31" s="12" t="s">
        <v>1228</v>
      </c>
      <c r="B31" t="s">
        <v>1948</v>
      </c>
      <c r="C31">
        <v>60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10</v>
      </c>
      <c r="AN31">
        <v>0.1182</v>
      </c>
      <c r="AO31">
        <v>0</v>
      </c>
      <c r="AP31">
        <v>0</v>
      </c>
      <c r="AQ31">
        <v>6</v>
      </c>
      <c r="AR31">
        <v>0</v>
      </c>
      <c r="AS31">
        <v>3</v>
      </c>
      <c r="AT31">
        <v>0</v>
      </c>
      <c r="AU31">
        <v>0</v>
      </c>
      <c r="AV31">
        <v>0</v>
      </c>
      <c r="AW31">
        <v>3</v>
      </c>
      <c r="AX31">
        <v>7.7999999999999996E-3</v>
      </c>
      <c r="AY31">
        <v>0</v>
      </c>
      <c r="AZ31">
        <v>0</v>
      </c>
      <c r="BA31">
        <v>13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 s="18">
        <f t="shared" si="0"/>
        <v>36</v>
      </c>
      <c r="BL31" s="18">
        <f t="shared" si="1"/>
        <v>0.126</v>
      </c>
      <c r="BM31" s="18">
        <f t="shared" si="2"/>
        <v>6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2.5399999999999999E-2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 s="18">
        <f t="shared" si="3"/>
        <v>1</v>
      </c>
      <c r="CF31" s="18">
        <f t="shared" si="4"/>
        <v>2.5399999999999999E-2</v>
      </c>
      <c r="CG31" s="18">
        <f t="shared" si="5"/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 s="18">
        <f t="shared" si="6"/>
        <v>37</v>
      </c>
      <c r="CR31" s="18">
        <f t="shared" si="7"/>
        <v>0.15140000000000001</v>
      </c>
      <c r="CS31" s="18">
        <f t="shared" si="8"/>
        <v>7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3</v>
      </c>
      <c r="DL31">
        <v>0</v>
      </c>
      <c r="DM31">
        <v>1</v>
      </c>
      <c r="DN31">
        <v>0</v>
      </c>
      <c r="DO31">
        <v>0</v>
      </c>
      <c r="DP31">
        <v>0</v>
      </c>
      <c r="DQ31" s="18">
        <f t="shared" si="9"/>
        <v>5</v>
      </c>
      <c r="DR31" s="18">
        <f t="shared" si="10"/>
        <v>0</v>
      </c>
      <c r="DS31" s="18">
        <f t="shared" si="11"/>
        <v>3</v>
      </c>
      <c r="DU31">
        <v>0</v>
      </c>
      <c r="DV31">
        <v>0</v>
      </c>
      <c r="DW31">
        <v>0</v>
      </c>
      <c r="DX31">
        <v>0</v>
      </c>
      <c r="DY31">
        <v>1</v>
      </c>
      <c r="DZ31">
        <v>3.45</v>
      </c>
      <c r="EA31">
        <v>0</v>
      </c>
      <c r="EB31">
        <v>0</v>
      </c>
      <c r="EC31">
        <v>1</v>
      </c>
      <c r="ED31">
        <v>0.18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 s="18">
        <f t="shared" si="12"/>
        <v>2</v>
      </c>
      <c r="EX31" s="18">
        <f t="shared" si="13"/>
        <v>3.6300000000000003</v>
      </c>
      <c r="EY31" s="18">
        <f t="shared" si="14"/>
        <v>2</v>
      </c>
      <c r="EZ31" s="18">
        <f t="shared" si="15"/>
        <v>44</v>
      </c>
      <c r="FA31" s="18">
        <f t="shared" si="16"/>
        <v>3.7814000000000005</v>
      </c>
      <c r="FB31" s="18">
        <f t="shared" si="17"/>
        <v>12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 s="18">
        <f t="shared" si="18"/>
        <v>0</v>
      </c>
      <c r="FQ31" s="18">
        <f t="shared" si="19"/>
        <v>0</v>
      </c>
      <c r="FR31" s="18">
        <f t="shared" si="20"/>
        <v>0</v>
      </c>
      <c r="FT31">
        <v>5</v>
      </c>
      <c r="FU31">
        <v>0</v>
      </c>
      <c r="FV31">
        <v>0</v>
      </c>
      <c r="FW31">
        <v>0</v>
      </c>
      <c r="FX31">
        <v>0</v>
      </c>
      <c r="FY31">
        <v>0</v>
      </c>
      <c r="FZ31" s="18">
        <f t="shared" si="21"/>
        <v>5</v>
      </c>
      <c r="GA31" s="18">
        <f t="shared" si="22"/>
        <v>0</v>
      </c>
      <c r="GB31" s="18">
        <f t="shared" si="23"/>
        <v>1</v>
      </c>
      <c r="GD31">
        <v>0</v>
      </c>
      <c r="GE31">
        <v>0</v>
      </c>
      <c r="GF31">
        <v>0</v>
      </c>
      <c r="GG31">
        <v>0</v>
      </c>
      <c r="GH31" s="18">
        <f t="shared" si="24"/>
        <v>0</v>
      </c>
      <c r="GI31" s="18">
        <f t="shared" si="25"/>
        <v>0</v>
      </c>
      <c r="GJ31" s="18">
        <f t="shared" si="26"/>
        <v>0</v>
      </c>
      <c r="GL31" s="45">
        <v>0</v>
      </c>
      <c r="GM31" s="45">
        <v>0</v>
      </c>
      <c r="GN31">
        <v>0</v>
      </c>
      <c r="GO31">
        <v>0</v>
      </c>
      <c r="GP31">
        <v>0</v>
      </c>
      <c r="GQ31">
        <v>0</v>
      </c>
      <c r="GR31" s="18">
        <f t="shared" si="27"/>
        <v>0</v>
      </c>
      <c r="GS31" s="18">
        <f t="shared" si="28"/>
        <v>0</v>
      </c>
      <c r="GT31" s="18">
        <f t="shared" si="29"/>
        <v>0</v>
      </c>
      <c r="GU31" s="18">
        <f t="shared" si="30"/>
        <v>5</v>
      </c>
      <c r="GV31" s="18">
        <f t="shared" si="31"/>
        <v>0</v>
      </c>
      <c r="GW31" s="18">
        <f t="shared" si="32"/>
        <v>1</v>
      </c>
      <c r="GY31">
        <v>0</v>
      </c>
      <c r="GZ31">
        <v>0</v>
      </c>
      <c r="HA31">
        <v>5</v>
      </c>
      <c r="HB31">
        <v>8.8599999999999998E-2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8</v>
      </c>
      <c r="HJ31">
        <v>7.9000000000000001E-2</v>
      </c>
      <c r="HK31">
        <v>0</v>
      </c>
      <c r="HL31">
        <v>0</v>
      </c>
      <c r="HM31" s="18">
        <f t="shared" si="33"/>
        <v>13</v>
      </c>
      <c r="HN31" s="18">
        <f t="shared" si="34"/>
        <v>0.1676</v>
      </c>
      <c r="HO31" s="18">
        <f t="shared" si="35"/>
        <v>2</v>
      </c>
      <c r="HQ31">
        <v>0</v>
      </c>
      <c r="HR31">
        <v>0</v>
      </c>
      <c r="HS31">
        <v>0</v>
      </c>
      <c r="HT31">
        <v>0</v>
      </c>
      <c r="HU31" s="18">
        <f t="shared" si="36"/>
        <v>0</v>
      </c>
      <c r="HV31" s="18">
        <f t="shared" si="37"/>
        <v>0</v>
      </c>
      <c r="HW31" s="18">
        <f t="shared" si="38"/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 s="18">
        <f t="shared" si="39"/>
        <v>0</v>
      </c>
      <c r="JR31" s="18">
        <f t="shared" si="40"/>
        <v>0</v>
      </c>
      <c r="JS31" s="18">
        <f t="shared" si="41"/>
        <v>0</v>
      </c>
      <c r="JU31">
        <v>0</v>
      </c>
      <c r="JV31">
        <v>0</v>
      </c>
      <c r="JW31">
        <v>1</v>
      </c>
      <c r="JX31">
        <v>0.34799999999999998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 s="18">
        <f t="shared" si="42"/>
        <v>1</v>
      </c>
      <c r="KJ31" s="18">
        <f t="shared" si="43"/>
        <v>0.34799999999999998</v>
      </c>
      <c r="KK31" s="18">
        <f t="shared" si="44"/>
        <v>1</v>
      </c>
      <c r="KM31">
        <v>0</v>
      </c>
      <c r="KN31">
        <v>0</v>
      </c>
      <c r="KO31">
        <v>0</v>
      </c>
      <c r="KP31">
        <v>0</v>
      </c>
      <c r="KQ31">
        <v>2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 s="18">
        <f t="shared" si="45"/>
        <v>16</v>
      </c>
      <c r="LB31" s="18">
        <f t="shared" si="46"/>
        <v>0.51559999999999995</v>
      </c>
      <c r="LC31" s="18">
        <f t="shared" si="47"/>
        <v>4</v>
      </c>
      <c r="LE31">
        <v>0</v>
      </c>
      <c r="LF31">
        <v>0</v>
      </c>
      <c r="LG31">
        <v>1</v>
      </c>
      <c r="LH31">
        <v>2.5999999999999999E-3</v>
      </c>
      <c r="LI31">
        <v>0</v>
      </c>
      <c r="LJ31">
        <v>0</v>
      </c>
      <c r="LK31" s="18">
        <f t="shared" si="48"/>
        <v>1</v>
      </c>
      <c r="LL31" s="18">
        <f t="shared" si="49"/>
        <v>2.5999999999999999E-3</v>
      </c>
      <c r="LM31" s="18">
        <f t="shared" si="50"/>
        <v>1</v>
      </c>
      <c r="LN31" s="18">
        <f t="shared" si="51"/>
        <v>17</v>
      </c>
      <c r="LO31" s="18">
        <f t="shared" si="52"/>
        <v>0.51819999999999999</v>
      </c>
      <c r="LP31" s="18">
        <f t="shared" si="53"/>
        <v>5</v>
      </c>
      <c r="LR31">
        <v>0</v>
      </c>
      <c r="LS31">
        <v>0</v>
      </c>
      <c r="LT31">
        <v>0</v>
      </c>
      <c r="LU31">
        <v>0</v>
      </c>
      <c r="LV31" s="18">
        <f t="shared" si="54"/>
        <v>0</v>
      </c>
      <c r="LW31" s="18">
        <f t="shared" si="55"/>
        <v>0</v>
      </c>
      <c r="LX31" s="18">
        <f t="shared" si="56"/>
        <v>0</v>
      </c>
      <c r="LZ31">
        <v>0</v>
      </c>
      <c r="MA31">
        <v>0</v>
      </c>
      <c r="MB31">
        <v>0</v>
      </c>
      <c r="MC31">
        <v>0</v>
      </c>
      <c r="MD31" s="18">
        <f t="shared" si="57"/>
        <v>0</v>
      </c>
      <c r="ME31" s="18">
        <f t="shared" si="58"/>
        <v>0</v>
      </c>
      <c r="MF31" s="18">
        <f t="shared" si="59"/>
        <v>0</v>
      </c>
      <c r="MH31">
        <v>0</v>
      </c>
      <c r="MI31">
        <v>0</v>
      </c>
      <c r="MJ31" s="18">
        <f t="shared" si="60"/>
        <v>0</v>
      </c>
      <c r="MK31" s="18">
        <f t="shared" si="61"/>
        <v>0</v>
      </c>
      <c r="ML31" s="18">
        <f t="shared" si="62"/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1</v>
      </c>
      <c r="OC31">
        <v>0</v>
      </c>
      <c r="OD31">
        <v>3</v>
      </c>
      <c r="OE31">
        <v>0</v>
      </c>
      <c r="OF31">
        <v>0</v>
      </c>
      <c r="OG31">
        <v>0</v>
      </c>
      <c r="OH31" s="18">
        <f t="shared" si="63"/>
        <v>4</v>
      </c>
      <c r="OI31" s="18">
        <f t="shared" si="64"/>
        <v>0</v>
      </c>
      <c r="OJ31" s="18">
        <f t="shared" si="65"/>
        <v>2</v>
      </c>
      <c r="OK31">
        <v>0</v>
      </c>
      <c r="OL31">
        <v>0</v>
      </c>
      <c r="OM31" s="18">
        <f t="shared" si="66"/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 s="18">
        <f t="shared" si="67"/>
        <v>0</v>
      </c>
      <c r="OX31" s="18">
        <f t="shared" si="68"/>
        <v>0</v>
      </c>
      <c r="OY31" s="18">
        <f t="shared" si="69"/>
        <v>0</v>
      </c>
      <c r="OZ31">
        <v>0</v>
      </c>
      <c r="PA31">
        <v>0</v>
      </c>
      <c r="PC31">
        <v>0</v>
      </c>
      <c r="PD31">
        <v>0</v>
      </c>
      <c r="PF31">
        <v>0</v>
      </c>
      <c r="PG31">
        <v>0</v>
      </c>
      <c r="PH31">
        <v>0</v>
      </c>
      <c r="PI31">
        <v>0</v>
      </c>
      <c r="PJ31" s="18">
        <f t="shared" si="70"/>
        <v>0</v>
      </c>
      <c r="PK31" s="18">
        <f t="shared" si="71"/>
        <v>0</v>
      </c>
      <c r="PL31" s="18">
        <f t="shared" si="72"/>
        <v>0</v>
      </c>
      <c r="PM31" s="6">
        <v>13</v>
      </c>
      <c r="PN31" s="6">
        <v>0</v>
      </c>
      <c r="PO31">
        <v>0</v>
      </c>
      <c r="PP31">
        <v>0</v>
      </c>
      <c r="PQ31" s="18">
        <f t="shared" si="73"/>
        <v>4.2996000000000008</v>
      </c>
      <c r="PS31" s="6">
        <v>0</v>
      </c>
      <c r="PT31" s="6">
        <v>2.41E-2</v>
      </c>
      <c r="PU31">
        <v>0</v>
      </c>
      <c r="PV31">
        <v>0</v>
      </c>
      <c r="PW31">
        <v>0</v>
      </c>
      <c r="PX31" s="18">
        <f t="shared" si="74"/>
        <v>2.41E-2</v>
      </c>
      <c r="PY31" s="18">
        <f t="shared" si="75"/>
        <v>1</v>
      </c>
      <c r="QA31">
        <v>0</v>
      </c>
      <c r="QB31">
        <v>0</v>
      </c>
      <c r="QC31" s="18">
        <f t="shared" si="76"/>
        <v>2.41E-2</v>
      </c>
      <c r="QD31" s="18">
        <f t="shared" si="77"/>
        <v>1</v>
      </c>
      <c r="QE31">
        <v>0</v>
      </c>
      <c r="QF31">
        <v>0</v>
      </c>
      <c r="QG31">
        <v>12.737200000000001</v>
      </c>
      <c r="QH31">
        <f t="shared" si="78"/>
        <v>17.060900000000004</v>
      </c>
    </row>
    <row r="32" spans="1:450">
      <c r="A32" s="12" t="s">
        <v>1228</v>
      </c>
      <c r="B32" t="s">
        <v>1949</v>
      </c>
      <c r="C32">
        <v>63</v>
      </c>
      <c r="E32">
        <v>0</v>
      </c>
      <c r="F32">
        <v>0</v>
      </c>
      <c r="G32">
        <v>22</v>
      </c>
      <c r="H32">
        <v>0.1115</v>
      </c>
      <c r="I32">
        <v>15</v>
      </c>
      <c r="J32">
        <v>0.5141</v>
      </c>
      <c r="K32">
        <v>0</v>
      </c>
      <c r="L32">
        <v>0</v>
      </c>
      <c r="M32">
        <v>3</v>
      </c>
      <c r="N32">
        <v>0.2</v>
      </c>
      <c r="O32">
        <v>0</v>
      </c>
      <c r="P32">
        <v>0</v>
      </c>
      <c r="Q32">
        <v>123</v>
      </c>
      <c r="R32">
        <v>1.7546999999999999</v>
      </c>
      <c r="S32">
        <v>0</v>
      </c>
      <c r="T32">
        <v>0</v>
      </c>
      <c r="U32">
        <v>4</v>
      </c>
      <c r="V32">
        <v>9.7000000000000003E-2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</v>
      </c>
      <c r="AF32">
        <v>0</v>
      </c>
      <c r="AG32">
        <v>0</v>
      </c>
      <c r="AH32">
        <v>0</v>
      </c>
      <c r="AI32">
        <v>2</v>
      </c>
      <c r="AJ32">
        <v>7.2300000000000003E-2</v>
      </c>
      <c r="AK32">
        <v>9</v>
      </c>
      <c r="AL32">
        <v>2.1899999999999999E-2</v>
      </c>
      <c r="AM32">
        <v>25</v>
      </c>
      <c r="AN32">
        <v>8.8900000000000007E-2</v>
      </c>
      <c r="AO32">
        <v>0</v>
      </c>
      <c r="AP32">
        <v>0</v>
      </c>
      <c r="AQ32">
        <v>96</v>
      </c>
      <c r="AR32">
        <v>0.71039999999999992</v>
      </c>
      <c r="AS32">
        <v>6</v>
      </c>
      <c r="AT32">
        <v>0.17230000000000001</v>
      </c>
      <c r="AU32">
        <v>5</v>
      </c>
      <c r="AV32">
        <v>1.3054000000000001</v>
      </c>
      <c r="AW32">
        <v>80</v>
      </c>
      <c r="AX32">
        <v>0.36570000000000003</v>
      </c>
      <c r="AY32">
        <v>1</v>
      </c>
      <c r="AZ32">
        <v>0.3019</v>
      </c>
      <c r="BA32">
        <v>110</v>
      </c>
      <c r="BB32">
        <v>0.45390000000000003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 s="18">
        <f t="shared" si="0"/>
        <v>508</v>
      </c>
      <c r="BL32" s="18">
        <f t="shared" si="1"/>
        <v>6.1700000000000008</v>
      </c>
      <c r="BM32" s="18">
        <f t="shared" si="2"/>
        <v>15</v>
      </c>
      <c r="BO32">
        <v>0</v>
      </c>
      <c r="BP32">
        <v>0</v>
      </c>
      <c r="BQ32">
        <v>1</v>
      </c>
      <c r="BR32">
        <v>2.0000000000000001E-4</v>
      </c>
      <c r="BS32">
        <v>3</v>
      </c>
      <c r="BT32">
        <v>0.82189999999999996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</v>
      </c>
      <c r="CB32">
        <v>1.0699999999999999E-2</v>
      </c>
      <c r="CC32">
        <v>0</v>
      </c>
      <c r="CD32">
        <v>0</v>
      </c>
      <c r="CE32" s="18">
        <f t="shared" si="3"/>
        <v>7</v>
      </c>
      <c r="CF32" s="18">
        <f t="shared" si="4"/>
        <v>0.83279999999999998</v>
      </c>
      <c r="CG32" s="18">
        <f t="shared" si="5"/>
        <v>3</v>
      </c>
      <c r="CI32">
        <v>2</v>
      </c>
      <c r="CJ32">
        <v>8.1000000000000003E-2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 s="18">
        <f t="shared" si="6"/>
        <v>517</v>
      </c>
      <c r="CR32" s="18">
        <f t="shared" si="7"/>
        <v>7.083800000000001</v>
      </c>
      <c r="CS32" s="18">
        <f t="shared" si="8"/>
        <v>19</v>
      </c>
      <c r="CU32">
        <v>0</v>
      </c>
      <c r="CV32">
        <v>0</v>
      </c>
      <c r="CW32">
        <v>7</v>
      </c>
      <c r="CX32">
        <v>0.1895</v>
      </c>
      <c r="CY32">
        <v>0</v>
      </c>
      <c r="CZ32">
        <v>0</v>
      </c>
      <c r="DA32">
        <v>6</v>
      </c>
      <c r="DB32">
        <v>0.25790000000000002</v>
      </c>
      <c r="DC32">
        <v>11</v>
      </c>
      <c r="DD32">
        <v>0.4113</v>
      </c>
      <c r="DE32">
        <v>0</v>
      </c>
      <c r="DF32">
        <v>0</v>
      </c>
      <c r="DG32">
        <v>0</v>
      </c>
      <c r="DH32">
        <v>0</v>
      </c>
      <c r="DI32">
        <v>6</v>
      </c>
      <c r="DJ32">
        <v>5.8700000000000002E-2</v>
      </c>
      <c r="DK32">
        <v>45</v>
      </c>
      <c r="DL32">
        <v>0.223</v>
      </c>
      <c r="DM32">
        <v>3</v>
      </c>
      <c r="DN32">
        <v>6.3E-3</v>
      </c>
      <c r="DO32">
        <v>0</v>
      </c>
      <c r="DP32">
        <v>0</v>
      </c>
      <c r="DQ32" s="18">
        <f t="shared" si="9"/>
        <v>78</v>
      </c>
      <c r="DR32" s="18">
        <f t="shared" si="10"/>
        <v>1.1467000000000001</v>
      </c>
      <c r="DS32" s="18">
        <f t="shared" si="11"/>
        <v>6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 s="18">
        <f t="shared" si="12"/>
        <v>0</v>
      </c>
      <c r="EX32" s="18">
        <f t="shared" si="13"/>
        <v>0</v>
      </c>
      <c r="EY32" s="18">
        <f t="shared" si="14"/>
        <v>0</v>
      </c>
      <c r="EZ32" s="18">
        <f t="shared" si="15"/>
        <v>595</v>
      </c>
      <c r="FA32" s="18">
        <f t="shared" si="16"/>
        <v>8.230500000000001</v>
      </c>
      <c r="FB32" s="18">
        <f t="shared" si="17"/>
        <v>25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 s="18">
        <f t="shared" si="18"/>
        <v>0</v>
      </c>
      <c r="FQ32" s="18">
        <f t="shared" si="19"/>
        <v>0</v>
      </c>
      <c r="FR32" s="18">
        <f t="shared" si="20"/>
        <v>0</v>
      </c>
      <c r="FT32">
        <v>5</v>
      </c>
      <c r="FU32">
        <v>0.1467</v>
      </c>
      <c r="FV32">
        <v>0</v>
      </c>
      <c r="FW32">
        <v>0</v>
      </c>
      <c r="FX32">
        <v>0</v>
      </c>
      <c r="FY32">
        <v>0</v>
      </c>
      <c r="FZ32" s="18">
        <f t="shared" si="21"/>
        <v>5</v>
      </c>
      <c r="GA32" s="18">
        <f t="shared" si="22"/>
        <v>0.1467</v>
      </c>
      <c r="GB32" s="18">
        <f t="shared" si="23"/>
        <v>1</v>
      </c>
      <c r="GD32">
        <v>2</v>
      </c>
      <c r="GE32">
        <v>1.5800000000000002E-2</v>
      </c>
      <c r="GF32">
        <v>0</v>
      </c>
      <c r="GG32">
        <v>0</v>
      </c>
      <c r="GH32" s="18">
        <f t="shared" si="24"/>
        <v>2</v>
      </c>
      <c r="GI32" s="18">
        <f t="shared" si="25"/>
        <v>1.5800000000000002E-2</v>
      </c>
      <c r="GJ32" s="18">
        <f t="shared" si="26"/>
        <v>1</v>
      </c>
      <c r="GL32" s="45">
        <v>0</v>
      </c>
      <c r="GM32" s="45">
        <v>0</v>
      </c>
      <c r="GN32">
        <v>0</v>
      </c>
      <c r="GO32">
        <v>0</v>
      </c>
      <c r="GP32">
        <v>0</v>
      </c>
      <c r="GQ32">
        <v>0</v>
      </c>
      <c r="GR32" s="18">
        <f t="shared" si="27"/>
        <v>0</v>
      </c>
      <c r="GS32" s="18">
        <f t="shared" si="28"/>
        <v>0</v>
      </c>
      <c r="GT32" s="18">
        <f t="shared" si="29"/>
        <v>0</v>
      </c>
      <c r="GU32" s="18">
        <f t="shared" si="30"/>
        <v>7</v>
      </c>
      <c r="GV32" s="18">
        <f t="shared" si="31"/>
        <v>0.16250000000000001</v>
      </c>
      <c r="GW32" s="18">
        <f t="shared" si="32"/>
        <v>2</v>
      </c>
      <c r="GY32">
        <v>0</v>
      </c>
      <c r="GZ32">
        <v>0</v>
      </c>
      <c r="HA32">
        <v>68</v>
      </c>
      <c r="HB32">
        <v>5.7799999999999997E-2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110</v>
      </c>
      <c r="HJ32">
        <v>0.67300000000000004</v>
      </c>
      <c r="HK32">
        <v>0</v>
      </c>
      <c r="HL32">
        <v>0</v>
      </c>
      <c r="HM32" s="18">
        <f t="shared" si="33"/>
        <v>178</v>
      </c>
      <c r="HN32" s="18">
        <f t="shared" si="34"/>
        <v>0.73080000000000001</v>
      </c>
      <c r="HO32" s="18">
        <f t="shared" si="35"/>
        <v>2</v>
      </c>
      <c r="HQ32">
        <v>0</v>
      </c>
      <c r="HR32">
        <v>0</v>
      </c>
      <c r="HS32">
        <v>0</v>
      </c>
      <c r="HT32">
        <v>0</v>
      </c>
      <c r="HU32" s="18">
        <f t="shared" si="36"/>
        <v>0</v>
      </c>
      <c r="HV32" s="18">
        <f t="shared" si="37"/>
        <v>0</v>
      </c>
      <c r="HW32" s="18">
        <f t="shared" si="38"/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5</v>
      </c>
      <c r="IF32">
        <v>8.7900000000000006E-2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5</v>
      </c>
      <c r="IZ32">
        <v>0.70269999999999999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0.13</v>
      </c>
      <c r="JK32">
        <v>30</v>
      </c>
      <c r="JL32">
        <v>0.86460000000000004</v>
      </c>
      <c r="JM32">
        <v>0</v>
      </c>
      <c r="JN32">
        <v>0</v>
      </c>
      <c r="JO32" t="s">
        <v>887</v>
      </c>
      <c r="JP32">
        <v>0.57879999999999998</v>
      </c>
      <c r="JQ32" s="18">
        <f t="shared" si="39"/>
        <v>41</v>
      </c>
      <c r="JR32" s="18">
        <f t="shared" si="40"/>
        <v>2.3639999999999999</v>
      </c>
      <c r="JS32" s="18">
        <f t="shared" si="41"/>
        <v>4</v>
      </c>
      <c r="JU32">
        <v>14</v>
      </c>
      <c r="JV32">
        <v>8.6699999999999999E-2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 s="18">
        <f t="shared" si="42"/>
        <v>14</v>
      </c>
      <c r="KJ32" s="18">
        <f t="shared" si="43"/>
        <v>8.6699999999999999E-2</v>
      </c>
      <c r="KK32" s="18">
        <f t="shared" si="44"/>
        <v>1</v>
      </c>
      <c r="KM32">
        <v>0</v>
      </c>
      <c r="KN32">
        <v>0</v>
      </c>
      <c r="KO32">
        <v>0</v>
      </c>
      <c r="KP32">
        <v>0</v>
      </c>
      <c r="KQ32">
        <v>54</v>
      </c>
      <c r="KR32">
        <v>0.12189999999999999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 s="18">
        <f t="shared" si="45"/>
        <v>287</v>
      </c>
      <c r="LB32" s="18">
        <f t="shared" si="46"/>
        <v>3.3033999999999999</v>
      </c>
      <c r="LC32" s="18">
        <f t="shared" si="47"/>
        <v>8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 s="18">
        <f t="shared" si="48"/>
        <v>0</v>
      </c>
      <c r="LL32" s="18">
        <f t="shared" si="49"/>
        <v>0</v>
      </c>
      <c r="LM32" s="18">
        <f t="shared" si="50"/>
        <v>0</v>
      </c>
      <c r="LN32" s="18">
        <f t="shared" si="51"/>
        <v>287</v>
      </c>
      <c r="LO32" s="18">
        <f t="shared" si="52"/>
        <v>3.3033999999999999</v>
      </c>
      <c r="LP32" s="18">
        <f t="shared" si="53"/>
        <v>8</v>
      </c>
      <c r="LR32">
        <v>0</v>
      </c>
      <c r="LS32">
        <v>0</v>
      </c>
      <c r="LT32">
        <v>0</v>
      </c>
      <c r="LU32">
        <v>0</v>
      </c>
      <c r="LV32" s="18">
        <f t="shared" si="54"/>
        <v>0</v>
      </c>
      <c r="LW32" s="18">
        <f t="shared" si="55"/>
        <v>0</v>
      </c>
      <c r="LX32" s="18">
        <f t="shared" si="56"/>
        <v>0</v>
      </c>
      <c r="LZ32">
        <v>0</v>
      </c>
      <c r="MA32">
        <v>0</v>
      </c>
      <c r="MB32">
        <v>0</v>
      </c>
      <c r="MC32">
        <v>0</v>
      </c>
      <c r="MD32" s="18">
        <f t="shared" si="57"/>
        <v>0</v>
      </c>
      <c r="ME32" s="18">
        <f t="shared" si="58"/>
        <v>0</v>
      </c>
      <c r="MF32" s="18">
        <f t="shared" si="59"/>
        <v>0</v>
      </c>
      <c r="MH32">
        <v>0</v>
      </c>
      <c r="MI32">
        <v>0</v>
      </c>
      <c r="MJ32" s="18">
        <f t="shared" si="60"/>
        <v>0</v>
      </c>
      <c r="MK32" s="18">
        <f t="shared" si="61"/>
        <v>0</v>
      </c>
      <c r="ML32" s="18">
        <f t="shared" si="62"/>
        <v>0</v>
      </c>
      <c r="MN32">
        <v>5</v>
      </c>
      <c r="MO32">
        <v>2.1100000000000001E-2</v>
      </c>
      <c r="MP32">
        <v>0</v>
      </c>
      <c r="MQ32">
        <v>0</v>
      </c>
      <c r="MR32">
        <v>1</v>
      </c>
      <c r="MS32">
        <v>1E-4</v>
      </c>
      <c r="MT32">
        <v>0</v>
      </c>
      <c r="MU32">
        <v>0</v>
      </c>
      <c r="MV32">
        <v>18</v>
      </c>
      <c r="MW32">
        <v>0.60719999999999996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12</v>
      </c>
      <c r="NE32">
        <v>0</v>
      </c>
      <c r="NF32">
        <v>4</v>
      </c>
      <c r="NG32">
        <v>0.27410000000000001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2</v>
      </c>
      <c r="NW32">
        <v>0</v>
      </c>
      <c r="NX32">
        <v>0</v>
      </c>
      <c r="NY32">
        <v>0</v>
      </c>
      <c r="NZ32">
        <v>2</v>
      </c>
      <c r="OA32">
        <v>1.2699999999999999E-2</v>
      </c>
      <c r="OB32">
        <v>4</v>
      </c>
      <c r="OC32">
        <v>0</v>
      </c>
      <c r="OD32">
        <v>1</v>
      </c>
      <c r="OE32">
        <v>0</v>
      </c>
      <c r="OF32">
        <v>3</v>
      </c>
      <c r="OG32">
        <v>0</v>
      </c>
      <c r="OH32" s="18">
        <f t="shared" si="63"/>
        <v>52</v>
      </c>
      <c r="OI32" s="18">
        <f t="shared" si="64"/>
        <v>0.9151999999999999</v>
      </c>
      <c r="OJ32" s="18">
        <f t="shared" si="65"/>
        <v>10</v>
      </c>
      <c r="OK32">
        <v>0</v>
      </c>
      <c r="OL32">
        <v>0</v>
      </c>
      <c r="OM32" s="18">
        <f t="shared" si="66"/>
        <v>0.9151999999999999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 s="18">
        <f t="shared" si="67"/>
        <v>0</v>
      </c>
      <c r="OX32" s="18">
        <f t="shared" si="68"/>
        <v>0</v>
      </c>
      <c r="OY32" s="18">
        <f t="shared" si="69"/>
        <v>0</v>
      </c>
      <c r="OZ32">
        <v>0</v>
      </c>
      <c r="PA32">
        <v>0</v>
      </c>
      <c r="PC32">
        <v>2</v>
      </c>
      <c r="PD32">
        <v>0.18</v>
      </c>
      <c r="PF32">
        <v>0</v>
      </c>
      <c r="PG32">
        <v>0</v>
      </c>
      <c r="PH32">
        <v>0</v>
      </c>
      <c r="PI32">
        <v>0</v>
      </c>
      <c r="PJ32" s="18">
        <f t="shared" si="70"/>
        <v>0</v>
      </c>
      <c r="PK32" s="18">
        <f t="shared" si="71"/>
        <v>0</v>
      </c>
      <c r="PL32" s="18">
        <f t="shared" si="72"/>
        <v>0</v>
      </c>
      <c r="PM32" s="6">
        <v>130</v>
      </c>
      <c r="PN32" s="6">
        <v>0.16139999999999999</v>
      </c>
      <c r="PO32">
        <v>43.589199999999998</v>
      </c>
      <c r="PP32">
        <v>0</v>
      </c>
      <c r="PQ32" s="18">
        <f t="shared" si="73"/>
        <v>56.542199999999994</v>
      </c>
      <c r="PS32" s="6">
        <v>0</v>
      </c>
      <c r="PT32" s="6">
        <v>0.7863</v>
      </c>
      <c r="PU32">
        <v>0</v>
      </c>
      <c r="PV32">
        <v>0</v>
      </c>
      <c r="PW32">
        <v>0</v>
      </c>
      <c r="PX32" s="18">
        <f t="shared" si="74"/>
        <v>0.7863</v>
      </c>
      <c r="PY32" s="18">
        <f t="shared" si="75"/>
        <v>1</v>
      </c>
      <c r="QA32">
        <v>0</v>
      </c>
      <c r="QB32">
        <v>0</v>
      </c>
      <c r="QC32" s="18">
        <f t="shared" si="76"/>
        <v>0.7863</v>
      </c>
      <c r="QD32" s="18">
        <f t="shared" si="77"/>
        <v>1</v>
      </c>
      <c r="QE32">
        <v>4.9756999999999998</v>
      </c>
      <c r="QF32">
        <v>0</v>
      </c>
      <c r="QG32">
        <v>105.90880000000001</v>
      </c>
      <c r="QH32">
        <f t="shared" si="78"/>
        <v>168.21300000000002</v>
      </c>
    </row>
    <row r="33" spans="1:450">
      <c r="A33" s="12" t="s">
        <v>1228</v>
      </c>
      <c r="B33" t="s">
        <v>1958</v>
      </c>
      <c r="C33">
        <v>69</v>
      </c>
      <c r="E33">
        <v>0</v>
      </c>
      <c r="F33">
        <v>0</v>
      </c>
      <c r="G33">
        <v>0</v>
      </c>
      <c r="H33">
        <v>0</v>
      </c>
      <c r="I33">
        <v>10</v>
      </c>
      <c r="J33">
        <v>0.91259999999999997</v>
      </c>
      <c r="K33" s="41">
        <v>1</v>
      </c>
      <c r="L33" s="44">
        <v>4.5858070152884087</v>
      </c>
      <c r="M33">
        <v>0</v>
      </c>
      <c r="N33">
        <v>0</v>
      </c>
      <c r="O33">
        <v>2</v>
      </c>
      <c r="P33">
        <v>2.12E-2</v>
      </c>
      <c r="Q33">
        <v>58</v>
      </c>
      <c r="R33">
        <v>0.48659999999999998</v>
      </c>
      <c r="S33">
        <v>0</v>
      </c>
      <c r="T33">
        <v>0</v>
      </c>
      <c r="U33">
        <v>4</v>
      </c>
      <c r="V33">
        <v>3.4500000000000003E-2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2.42</v>
      </c>
      <c r="AE33">
        <v>16</v>
      </c>
      <c r="AF33">
        <v>3.2399999999999998E-2</v>
      </c>
      <c r="AG33">
        <v>4</v>
      </c>
      <c r="AH33">
        <v>1.24E-2</v>
      </c>
      <c r="AI33">
        <v>0</v>
      </c>
      <c r="AJ33">
        <v>0</v>
      </c>
      <c r="AK33">
        <v>26</v>
      </c>
      <c r="AL33">
        <v>0.16450000000000001</v>
      </c>
      <c r="AM33">
        <v>1</v>
      </c>
      <c r="AN33">
        <v>1.7999999999999999E-2</v>
      </c>
      <c r="AO33">
        <v>1</v>
      </c>
      <c r="AP33">
        <v>4.4999999999999997E-3</v>
      </c>
      <c r="AQ33">
        <v>12</v>
      </c>
      <c r="AR33">
        <v>3.0599999999999999E-2</v>
      </c>
      <c r="AS33">
        <v>5</v>
      </c>
      <c r="AT33">
        <v>0.47539999999999999</v>
      </c>
      <c r="AU33">
        <v>0</v>
      </c>
      <c r="AV33">
        <v>0</v>
      </c>
      <c r="AW33">
        <v>61</v>
      </c>
      <c r="AX33">
        <v>6.7000000000000002E-3</v>
      </c>
      <c r="AY33">
        <v>4</v>
      </c>
      <c r="AZ33">
        <v>3.0590000000000002</v>
      </c>
      <c r="BA33">
        <v>17</v>
      </c>
      <c r="BB33">
        <v>4.4299999999999999E-2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 s="18">
        <f t="shared" si="0"/>
        <v>223</v>
      </c>
      <c r="BL33" s="18">
        <f t="shared" si="1"/>
        <v>12.308507015288408</v>
      </c>
      <c r="BM33" s="18">
        <f t="shared" si="2"/>
        <v>16</v>
      </c>
      <c r="BO33">
        <v>0</v>
      </c>
      <c r="BP33">
        <v>0</v>
      </c>
      <c r="BQ33">
        <v>5</v>
      </c>
      <c r="BR33">
        <v>2.0899999999999998E-2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1.45</v>
      </c>
      <c r="BY33">
        <v>0</v>
      </c>
      <c r="BZ33">
        <v>0</v>
      </c>
      <c r="CA33">
        <v>4</v>
      </c>
      <c r="CB33">
        <v>8.3000000000000004E-2</v>
      </c>
      <c r="CC33">
        <v>0</v>
      </c>
      <c r="CD33">
        <v>0</v>
      </c>
      <c r="CE33" s="18">
        <f t="shared" si="3"/>
        <v>10</v>
      </c>
      <c r="CF33" s="18">
        <f t="shared" si="4"/>
        <v>1.5538999999999998</v>
      </c>
      <c r="CG33" s="18">
        <f t="shared" si="5"/>
        <v>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0.16569999999999999</v>
      </c>
      <c r="CQ33" s="18">
        <f t="shared" si="6"/>
        <v>234</v>
      </c>
      <c r="CR33" s="18">
        <f t="shared" si="7"/>
        <v>14.028107015288407</v>
      </c>
      <c r="CS33" s="18">
        <f t="shared" si="8"/>
        <v>20</v>
      </c>
      <c r="CU33">
        <v>0</v>
      </c>
      <c r="CV33">
        <v>0</v>
      </c>
      <c r="CW33">
        <v>3</v>
      </c>
      <c r="CX33">
        <v>5.2699999999999997E-2</v>
      </c>
      <c r="CY33">
        <v>0</v>
      </c>
      <c r="CZ33">
        <v>0</v>
      </c>
      <c r="DA33">
        <v>4</v>
      </c>
      <c r="DB33">
        <v>2.7400000000000001E-2</v>
      </c>
      <c r="DC33">
        <v>1</v>
      </c>
      <c r="DD33">
        <v>7.0000000000000001E-3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10</v>
      </c>
      <c r="DL33">
        <v>1.9400000000000001E-2</v>
      </c>
      <c r="DM33">
        <v>1</v>
      </c>
      <c r="DN33">
        <v>4.7E-2</v>
      </c>
      <c r="DO33">
        <v>0</v>
      </c>
      <c r="DP33">
        <v>0</v>
      </c>
      <c r="DQ33" s="18">
        <f t="shared" si="9"/>
        <v>19</v>
      </c>
      <c r="DR33" s="18">
        <f t="shared" si="10"/>
        <v>0.1535</v>
      </c>
      <c r="DS33" s="18">
        <f t="shared" si="11"/>
        <v>5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</v>
      </c>
      <c r="EB33">
        <v>1.4800000000000001E-2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0.44069999999999998</v>
      </c>
      <c r="EW33" s="18">
        <f t="shared" si="12"/>
        <v>4</v>
      </c>
      <c r="EX33" s="18">
        <f t="shared" si="13"/>
        <v>0.45549999999999996</v>
      </c>
      <c r="EY33" s="18">
        <f t="shared" si="14"/>
        <v>2</v>
      </c>
      <c r="EZ33" s="18">
        <f t="shared" si="15"/>
        <v>257</v>
      </c>
      <c r="FA33" s="18">
        <f t="shared" si="16"/>
        <v>14.637107015288407</v>
      </c>
      <c r="FB33" s="18">
        <f t="shared" si="17"/>
        <v>27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2</v>
      </c>
      <c r="FO33">
        <v>0.1174</v>
      </c>
      <c r="FP33" s="18">
        <f t="shared" si="18"/>
        <v>2</v>
      </c>
      <c r="FQ33" s="18">
        <f t="shared" si="19"/>
        <v>0.1174</v>
      </c>
      <c r="FR33" s="18">
        <f t="shared" si="20"/>
        <v>1</v>
      </c>
      <c r="FT33">
        <v>5</v>
      </c>
      <c r="FU33">
        <v>9.4E-2</v>
      </c>
      <c r="FV33">
        <v>1</v>
      </c>
      <c r="FW33">
        <v>0.36930000000000002</v>
      </c>
      <c r="FX33">
        <v>0</v>
      </c>
      <c r="FY33">
        <v>0</v>
      </c>
      <c r="FZ33" s="18">
        <f t="shared" si="21"/>
        <v>6</v>
      </c>
      <c r="GA33" s="18">
        <f t="shared" si="22"/>
        <v>0.46330000000000005</v>
      </c>
      <c r="GB33" s="18">
        <f t="shared" si="23"/>
        <v>2</v>
      </c>
      <c r="GD33">
        <v>0</v>
      </c>
      <c r="GE33">
        <v>0</v>
      </c>
      <c r="GF33">
        <v>1</v>
      </c>
      <c r="GG33">
        <v>1.63</v>
      </c>
      <c r="GH33" s="18">
        <f t="shared" si="24"/>
        <v>1</v>
      </c>
      <c r="GI33" s="18">
        <f t="shared" si="25"/>
        <v>1.63</v>
      </c>
      <c r="GJ33" s="18">
        <f t="shared" si="26"/>
        <v>1</v>
      </c>
      <c r="GL33" s="45">
        <v>0</v>
      </c>
      <c r="GM33" s="45">
        <v>0</v>
      </c>
      <c r="GN33">
        <v>0</v>
      </c>
      <c r="GO33">
        <v>0</v>
      </c>
      <c r="GP33">
        <v>0</v>
      </c>
      <c r="GQ33">
        <v>0</v>
      </c>
      <c r="GR33" s="18">
        <f t="shared" si="27"/>
        <v>0</v>
      </c>
      <c r="GS33" s="18">
        <f t="shared" si="28"/>
        <v>0</v>
      </c>
      <c r="GT33" s="18">
        <f t="shared" si="29"/>
        <v>0</v>
      </c>
      <c r="GU33" s="18">
        <f t="shared" si="30"/>
        <v>9</v>
      </c>
      <c r="GV33" s="18">
        <f t="shared" si="31"/>
        <v>2.2107000000000001</v>
      </c>
      <c r="GW33" s="18">
        <f t="shared" si="32"/>
        <v>4</v>
      </c>
      <c r="GY33">
        <v>0</v>
      </c>
      <c r="GZ33">
        <v>0</v>
      </c>
      <c r="HA33">
        <v>8</v>
      </c>
      <c r="HB33">
        <v>3.5200000000000002E-2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75</v>
      </c>
      <c r="HJ33">
        <v>0.26819999999999999</v>
      </c>
      <c r="HK33">
        <v>0</v>
      </c>
      <c r="HL33">
        <v>0</v>
      </c>
      <c r="HM33" s="18">
        <f t="shared" si="33"/>
        <v>83</v>
      </c>
      <c r="HN33" s="18">
        <f t="shared" si="34"/>
        <v>0.3034</v>
      </c>
      <c r="HO33" s="18">
        <f t="shared" si="35"/>
        <v>2</v>
      </c>
      <c r="HQ33">
        <v>0</v>
      </c>
      <c r="HR33">
        <v>0</v>
      </c>
      <c r="HS33">
        <v>0</v>
      </c>
      <c r="HT33">
        <v>0</v>
      </c>
      <c r="HU33" s="18">
        <f t="shared" si="36"/>
        <v>0</v>
      </c>
      <c r="HV33" s="18">
        <f t="shared" si="37"/>
        <v>0</v>
      </c>
      <c r="HW33" s="18">
        <f t="shared" si="38"/>
        <v>0</v>
      </c>
      <c r="HY33">
        <v>0</v>
      </c>
      <c r="HZ33">
        <v>0</v>
      </c>
      <c r="IA33">
        <v>0</v>
      </c>
      <c r="IB33">
        <v>0</v>
      </c>
      <c r="IC33">
        <v>1</v>
      </c>
      <c r="ID33">
        <v>1.57</v>
      </c>
      <c r="IE33">
        <v>3</v>
      </c>
      <c r="IF33">
        <v>6.1400000000000003E-2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</v>
      </c>
      <c r="IP33">
        <v>0.58320000000000005</v>
      </c>
      <c r="IQ33">
        <v>0</v>
      </c>
      <c r="IR33">
        <v>0</v>
      </c>
      <c r="IS33">
        <v>0</v>
      </c>
      <c r="IT33">
        <v>0</v>
      </c>
      <c r="IU33">
        <v>4</v>
      </c>
      <c r="IV33">
        <v>2.0840000000000001</v>
      </c>
      <c r="IW33">
        <v>0</v>
      </c>
      <c r="IX33">
        <v>0</v>
      </c>
      <c r="IY33">
        <v>2</v>
      </c>
      <c r="IZ33">
        <v>9.2164000000000001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 s="45">
        <v>1</v>
      </c>
      <c r="JJ33" s="46">
        <v>23.23</v>
      </c>
      <c r="JK33">
        <v>4</v>
      </c>
      <c r="JL33">
        <v>0.1186</v>
      </c>
      <c r="JM33">
        <v>0</v>
      </c>
      <c r="JN33">
        <v>0</v>
      </c>
      <c r="JO33">
        <v>0</v>
      </c>
      <c r="JP33">
        <v>0</v>
      </c>
      <c r="JQ33" s="18">
        <f t="shared" si="39"/>
        <v>16</v>
      </c>
      <c r="JR33" s="18">
        <f t="shared" si="40"/>
        <v>36.863599999999998</v>
      </c>
      <c r="JS33" s="18">
        <f t="shared" si="41"/>
        <v>7</v>
      </c>
      <c r="JU33">
        <v>3</v>
      </c>
      <c r="JV33">
        <v>1.12E-2</v>
      </c>
      <c r="JW33">
        <v>0</v>
      </c>
      <c r="JX33">
        <v>0</v>
      </c>
      <c r="JY33">
        <v>0</v>
      </c>
      <c r="JZ33">
        <v>0</v>
      </c>
      <c r="KA33">
        <v>2</v>
      </c>
      <c r="KB33">
        <v>0</v>
      </c>
      <c r="KC33">
        <v>7</v>
      </c>
      <c r="KD33">
        <v>1.5699999999999999E-2</v>
      </c>
      <c r="KE33">
        <v>3</v>
      </c>
      <c r="KF33">
        <v>3.3599999999999998E-2</v>
      </c>
      <c r="KG33">
        <v>0</v>
      </c>
      <c r="KH33">
        <v>0</v>
      </c>
      <c r="KI33" s="18">
        <f t="shared" si="42"/>
        <v>15</v>
      </c>
      <c r="KJ33" s="18">
        <f t="shared" si="43"/>
        <v>6.0499999999999998E-2</v>
      </c>
      <c r="KK33" s="18">
        <f t="shared" si="44"/>
        <v>4</v>
      </c>
      <c r="KM33">
        <v>1</v>
      </c>
      <c r="KN33">
        <v>0</v>
      </c>
      <c r="KO33">
        <v>0</v>
      </c>
      <c r="KP33">
        <v>0</v>
      </c>
      <c r="KQ33">
        <v>42</v>
      </c>
      <c r="KR33">
        <v>3.5299999999999998E-2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 s="18">
        <f t="shared" si="45"/>
        <v>157</v>
      </c>
      <c r="LB33" s="18">
        <f t="shared" si="46"/>
        <v>37.262799999999999</v>
      </c>
      <c r="LC33" s="18">
        <f t="shared" si="47"/>
        <v>15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 s="18">
        <f t="shared" si="48"/>
        <v>0</v>
      </c>
      <c r="LL33" s="18">
        <f t="shared" si="49"/>
        <v>0</v>
      </c>
      <c r="LM33" s="18">
        <f t="shared" si="50"/>
        <v>0</v>
      </c>
      <c r="LN33" s="18">
        <f t="shared" si="51"/>
        <v>157</v>
      </c>
      <c r="LO33" s="18">
        <f t="shared" si="52"/>
        <v>37.262799999999999</v>
      </c>
      <c r="LP33" s="18">
        <f t="shared" si="53"/>
        <v>15</v>
      </c>
      <c r="LR33">
        <v>0</v>
      </c>
      <c r="LS33">
        <v>0</v>
      </c>
      <c r="LT33">
        <v>0</v>
      </c>
      <c r="LU33">
        <v>0</v>
      </c>
      <c r="LV33" s="18">
        <f t="shared" si="54"/>
        <v>0</v>
      </c>
      <c r="LW33" s="18">
        <f t="shared" si="55"/>
        <v>0</v>
      </c>
      <c r="LX33" s="18">
        <f t="shared" si="56"/>
        <v>0</v>
      </c>
      <c r="LZ33">
        <v>0</v>
      </c>
      <c r="MA33">
        <v>0</v>
      </c>
      <c r="MB33">
        <v>0</v>
      </c>
      <c r="MC33">
        <v>0</v>
      </c>
      <c r="MD33" s="18">
        <f t="shared" si="57"/>
        <v>0</v>
      </c>
      <c r="ME33" s="18">
        <f t="shared" si="58"/>
        <v>0</v>
      </c>
      <c r="MF33" s="18">
        <f t="shared" si="59"/>
        <v>0</v>
      </c>
      <c r="MH33">
        <v>0</v>
      </c>
      <c r="MI33">
        <v>0</v>
      </c>
      <c r="MJ33" s="18">
        <f t="shared" si="60"/>
        <v>0</v>
      </c>
      <c r="MK33" s="18">
        <f t="shared" si="61"/>
        <v>0</v>
      </c>
      <c r="ML33" s="18">
        <f t="shared" si="62"/>
        <v>0</v>
      </c>
      <c r="MN33">
        <v>3</v>
      </c>
      <c r="MO33">
        <v>7.4999999999999997E-3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5</v>
      </c>
      <c r="MW33">
        <v>0.13150000000000001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10</v>
      </c>
      <c r="NG33">
        <v>0.14369999999999999</v>
      </c>
      <c r="NH33">
        <v>0</v>
      </c>
      <c r="NI33">
        <v>0</v>
      </c>
      <c r="NJ33">
        <v>2</v>
      </c>
      <c r="NK33">
        <v>1.9E-2</v>
      </c>
      <c r="NL33">
        <v>1</v>
      </c>
      <c r="NM33">
        <v>9.9500000000000005E-2</v>
      </c>
      <c r="NN33">
        <v>5</v>
      </c>
      <c r="NO33">
        <v>0.72070000000000001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11</v>
      </c>
      <c r="OC33">
        <v>4.36E-2</v>
      </c>
      <c r="OD33">
        <v>15</v>
      </c>
      <c r="OE33">
        <v>3.0300000000000001E-2</v>
      </c>
      <c r="OF33">
        <v>0</v>
      </c>
      <c r="OG33">
        <v>0</v>
      </c>
      <c r="OH33" s="18">
        <f t="shared" si="63"/>
        <v>52</v>
      </c>
      <c r="OI33" s="18">
        <f t="shared" si="64"/>
        <v>1.1958</v>
      </c>
      <c r="OJ33" s="18">
        <f t="shared" si="65"/>
        <v>8</v>
      </c>
      <c r="OK33">
        <v>0</v>
      </c>
      <c r="OL33">
        <v>0</v>
      </c>
      <c r="OM33" s="18">
        <f t="shared" si="66"/>
        <v>1.1958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 s="18">
        <f t="shared" si="67"/>
        <v>0</v>
      </c>
      <c r="OX33" s="18">
        <f t="shared" si="68"/>
        <v>0</v>
      </c>
      <c r="OY33" s="18">
        <f t="shared" si="69"/>
        <v>0</v>
      </c>
      <c r="OZ33">
        <v>2</v>
      </c>
      <c r="PA33">
        <v>8.9999999999999998E-4</v>
      </c>
      <c r="PC33">
        <v>7</v>
      </c>
      <c r="PD33">
        <v>0.46300000000000002</v>
      </c>
      <c r="PF33">
        <v>0</v>
      </c>
      <c r="PG33">
        <v>0</v>
      </c>
      <c r="PH33">
        <v>0</v>
      </c>
      <c r="PI33">
        <v>0</v>
      </c>
      <c r="PJ33" s="18">
        <f t="shared" si="70"/>
        <v>0</v>
      </c>
      <c r="PK33" s="18">
        <f t="shared" si="71"/>
        <v>0</v>
      </c>
      <c r="PL33" s="18">
        <f t="shared" si="72"/>
        <v>0</v>
      </c>
      <c r="PM33" s="6">
        <v>280</v>
      </c>
      <c r="PN33" s="6">
        <v>0.1482</v>
      </c>
      <c r="PO33">
        <v>1.2971999999999999</v>
      </c>
      <c r="PP33">
        <v>38.744500000000002</v>
      </c>
      <c r="PQ33" s="18">
        <f t="shared" si="73"/>
        <v>95.960207015288418</v>
      </c>
      <c r="PS33" s="6">
        <v>0</v>
      </c>
      <c r="PT33" s="6">
        <v>0</v>
      </c>
      <c r="PU33">
        <v>0</v>
      </c>
      <c r="PV33">
        <v>0</v>
      </c>
      <c r="PW33">
        <v>0</v>
      </c>
      <c r="PX33" s="18">
        <f t="shared" si="74"/>
        <v>0</v>
      </c>
      <c r="PY33" s="18">
        <f t="shared" si="75"/>
        <v>0</v>
      </c>
      <c r="QA33">
        <v>0</v>
      </c>
      <c r="QB33">
        <v>0</v>
      </c>
      <c r="QC33" s="18">
        <f t="shared" si="76"/>
        <v>0</v>
      </c>
      <c r="QD33" s="18">
        <f t="shared" si="77"/>
        <v>0</v>
      </c>
      <c r="QE33">
        <v>2.0489999999999999</v>
      </c>
      <c r="QF33">
        <v>0</v>
      </c>
      <c r="QG33">
        <v>171.50919999999999</v>
      </c>
      <c r="QH33">
        <f t="shared" si="78"/>
        <v>269.5184070152884</v>
      </c>
    </row>
    <row r="34" spans="1:450">
      <c r="A34" s="12" t="s">
        <v>1228</v>
      </c>
      <c r="B34" t="s">
        <v>1956</v>
      </c>
      <c r="C34">
        <v>70</v>
      </c>
      <c r="E34">
        <v>0</v>
      </c>
      <c r="F34">
        <v>0</v>
      </c>
      <c r="G34">
        <v>0</v>
      </c>
      <c r="H34">
        <v>0</v>
      </c>
      <c r="I34">
        <v>1</v>
      </c>
      <c r="J34">
        <v>1.25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3.1399999999999997E-2</v>
      </c>
      <c r="S34">
        <v>0</v>
      </c>
      <c r="T34">
        <v>0</v>
      </c>
      <c r="U34">
        <v>1</v>
      </c>
      <c r="V34">
        <v>0.53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7.1999999999999998E-3</v>
      </c>
      <c r="AM34">
        <v>10</v>
      </c>
      <c r="AN34">
        <v>2.93E-2</v>
      </c>
      <c r="AO34">
        <v>0</v>
      </c>
      <c r="AP34">
        <v>0</v>
      </c>
      <c r="AQ34">
        <v>2</v>
      </c>
      <c r="AR34">
        <v>1E-4</v>
      </c>
      <c r="AS34">
        <v>0</v>
      </c>
      <c r="AT34">
        <v>0</v>
      </c>
      <c r="AU34">
        <v>2</v>
      </c>
      <c r="AV34">
        <v>1.8599999999999998E-2</v>
      </c>
      <c r="AW34">
        <v>2</v>
      </c>
      <c r="AX34">
        <v>6.7999999999999996E-3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 s="18">
        <f t="shared" si="0"/>
        <v>22</v>
      </c>
      <c r="BL34" s="18">
        <f t="shared" si="1"/>
        <v>1.8734000000000002</v>
      </c>
      <c r="BM34" s="18">
        <f t="shared" si="2"/>
        <v>8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0.05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 s="18">
        <f t="shared" si="3"/>
        <v>1</v>
      </c>
      <c r="CF34" s="18">
        <f t="shared" si="4"/>
        <v>0.05</v>
      </c>
      <c r="CG34" s="18">
        <f t="shared" si="5"/>
        <v>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s="18">
        <f t="shared" si="6"/>
        <v>23</v>
      </c>
      <c r="CR34" s="18">
        <f t="shared" si="7"/>
        <v>1.9234000000000002</v>
      </c>
      <c r="CS34" s="18">
        <f t="shared" si="8"/>
        <v>9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1.8E-3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1</v>
      </c>
      <c r="DN34">
        <v>1.6999999999999999E-3</v>
      </c>
      <c r="DO34">
        <v>0</v>
      </c>
      <c r="DP34">
        <v>0</v>
      </c>
      <c r="DQ34" s="18">
        <f t="shared" si="9"/>
        <v>3</v>
      </c>
      <c r="DR34" s="18">
        <f t="shared" si="10"/>
        <v>3.4999999999999996E-3</v>
      </c>
      <c r="DS34" s="18">
        <f t="shared" si="11"/>
        <v>3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</v>
      </c>
      <c r="EV34">
        <v>2.6700000000000002E-2</v>
      </c>
      <c r="EW34" s="18">
        <f t="shared" si="12"/>
        <v>1</v>
      </c>
      <c r="EX34" s="18">
        <f t="shared" si="13"/>
        <v>2.6700000000000002E-2</v>
      </c>
      <c r="EY34" s="18">
        <f t="shared" si="14"/>
        <v>1</v>
      </c>
      <c r="EZ34" s="18">
        <f t="shared" si="15"/>
        <v>27</v>
      </c>
      <c r="FA34" s="18">
        <f t="shared" si="16"/>
        <v>1.9536000000000002</v>
      </c>
      <c r="FB34" s="18">
        <f t="shared" si="17"/>
        <v>13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 s="18">
        <f t="shared" si="18"/>
        <v>0</v>
      </c>
      <c r="FQ34" s="18">
        <f t="shared" si="19"/>
        <v>0</v>
      </c>
      <c r="FR34" s="18">
        <f t="shared" si="20"/>
        <v>0</v>
      </c>
      <c r="FT34">
        <v>3</v>
      </c>
      <c r="FU34">
        <v>3.1E-2</v>
      </c>
      <c r="FV34">
        <v>2</v>
      </c>
      <c r="FW34">
        <v>0.1215</v>
      </c>
      <c r="FX34">
        <v>0</v>
      </c>
      <c r="FY34">
        <v>0</v>
      </c>
      <c r="FZ34" s="18">
        <f t="shared" si="21"/>
        <v>5</v>
      </c>
      <c r="GA34" s="18">
        <f t="shared" si="22"/>
        <v>0.1525</v>
      </c>
      <c r="GB34" s="18">
        <f t="shared" si="23"/>
        <v>2</v>
      </c>
      <c r="GD34">
        <v>1</v>
      </c>
      <c r="GE34">
        <v>2.8999999999999998E-3</v>
      </c>
      <c r="GF34">
        <v>0</v>
      </c>
      <c r="GG34">
        <v>0</v>
      </c>
      <c r="GH34" s="18">
        <f t="shared" si="24"/>
        <v>1</v>
      </c>
      <c r="GI34" s="18">
        <f t="shared" si="25"/>
        <v>2.8999999999999998E-3</v>
      </c>
      <c r="GJ34" s="18">
        <f t="shared" si="26"/>
        <v>1</v>
      </c>
      <c r="GL34" s="45">
        <v>0</v>
      </c>
      <c r="GM34" s="45">
        <v>0</v>
      </c>
      <c r="GN34">
        <v>0</v>
      </c>
      <c r="GO34">
        <v>0</v>
      </c>
      <c r="GP34">
        <v>0</v>
      </c>
      <c r="GQ34">
        <v>0</v>
      </c>
      <c r="GR34" s="18">
        <f t="shared" si="27"/>
        <v>0</v>
      </c>
      <c r="GS34" s="18">
        <f t="shared" si="28"/>
        <v>0</v>
      </c>
      <c r="GT34" s="18">
        <f t="shared" si="29"/>
        <v>0</v>
      </c>
      <c r="GU34" s="18">
        <f t="shared" si="30"/>
        <v>6</v>
      </c>
      <c r="GV34" s="18">
        <f t="shared" si="31"/>
        <v>0.15539999999999998</v>
      </c>
      <c r="GW34" s="18">
        <f t="shared" si="32"/>
        <v>3</v>
      </c>
      <c r="GY34">
        <v>0</v>
      </c>
      <c r="GZ34">
        <v>0</v>
      </c>
      <c r="HA34">
        <v>1</v>
      </c>
      <c r="HB34">
        <v>6.7000000000000002E-3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60</v>
      </c>
      <c r="HJ34">
        <v>9.6000000000000002E-2</v>
      </c>
      <c r="HK34">
        <v>0</v>
      </c>
      <c r="HL34">
        <v>0</v>
      </c>
      <c r="HM34" s="18">
        <f t="shared" si="33"/>
        <v>61</v>
      </c>
      <c r="HN34" s="18">
        <f t="shared" si="34"/>
        <v>0.1027</v>
      </c>
      <c r="HO34" s="18">
        <f t="shared" si="35"/>
        <v>2</v>
      </c>
      <c r="HQ34">
        <v>0</v>
      </c>
      <c r="HR34">
        <v>0</v>
      </c>
      <c r="HS34">
        <v>0</v>
      </c>
      <c r="HT34">
        <v>0</v>
      </c>
      <c r="HU34" s="18">
        <f t="shared" si="36"/>
        <v>0</v>
      </c>
      <c r="HV34" s="18">
        <f t="shared" si="37"/>
        <v>0</v>
      </c>
      <c r="HW34" s="18">
        <f t="shared" si="38"/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3</v>
      </c>
      <c r="IF34">
        <v>7.1400000000000005E-2</v>
      </c>
      <c r="IG34">
        <v>1</v>
      </c>
      <c r="IH34">
        <v>3.25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1</v>
      </c>
      <c r="IZ34">
        <v>0.46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3</v>
      </c>
      <c r="JL34">
        <v>6.1100000000000002E-2</v>
      </c>
      <c r="JM34">
        <v>1</v>
      </c>
      <c r="JN34">
        <v>15.01</v>
      </c>
      <c r="JO34">
        <v>0</v>
      </c>
      <c r="JP34">
        <v>0</v>
      </c>
      <c r="JQ34" s="18">
        <f t="shared" si="39"/>
        <v>9</v>
      </c>
      <c r="JR34" s="18">
        <f t="shared" si="40"/>
        <v>18.852500000000003</v>
      </c>
      <c r="JS34" s="18">
        <f t="shared" si="41"/>
        <v>5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1</v>
      </c>
      <c r="KD34">
        <v>1E-4</v>
      </c>
      <c r="KE34">
        <v>1</v>
      </c>
      <c r="KF34">
        <v>0</v>
      </c>
      <c r="KG34">
        <v>0</v>
      </c>
      <c r="KH34">
        <v>0</v>
      </c>
      <c r="KI34" s="18">
        <f t="shared" si="42"/>
        <v>2</v>
      </c>
      <c r="KJ34" s="18">
        <f t="shared" si="43"/>
        <v>1E-4</v>
      </c>
      <c r="KK34" s="18">
        <f t="shared" si="44"/>
        <v>2</v>
      </c>
      <c r="KM34">
        <v>0</v>
      </c>
      <c r="KN34">
        <v>0</v>
      </c>
      <c r="KO34">
        <v>0</v>
      </c>
      <c r="KP34">
        <v>0</v>
      </c>
      <c r="KQ34">
        <v>2</v>
      </c>
      <c r="KR34">
        <v>2.5000000000000001E-3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 s="18">
        <f t="shared" si="45"/>
        <v>74</v>
      </c>
      <c r="LB34" s="18">
        <f t="shared" si="46"/>
        <v>18.957800000000002</v>
      </c>
      <c r="LC34" s="18">
        <f t="shared" si="47"/>
        <v>10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 s="18">
        <f t="shared" si="48"/>
        <v>0</v>
      </c>
      <c r="LL34" s="18">
        <f t="shared" si="49"/>
        <v>0</v>
      </c>
      <c r="LM34" s="18">
        <f t="shared" si="50"/>
        <v>0</v>
      </c>
      <c r="LN34" s="18">
        <f t="shared" si="51"/>
        <v>74</v>
      </c>
      <c r="LO34" s="18">
        <f t="shared" si="52"/>
        <v>18.957800000000002</v>
      </c>
      <c r="LP34" s="18">
        <f t="shared" si="53"/>
        <v>10</v>
      </c>
      <c r="LR34">
        <v>0</v>
      </c>
      <c r="LS34">
        <v>0</v>
      </c>
      <c r="LT34">
        <v>0</v>
      </c>
      <c r="LU34">
        <v>0</v>
      </c>
      <c r="LV34" s="18">
        <f t="shared" si="54"/>
        <v>0</v>
      </c>
      <c r="LW34" s="18">
        <f t="shared" si="55"/>
        <v>0</v>
      </c>
      <c r="LX34" s="18">
        <f t="shared" si="56"/>
        <v>0</v>
      </c>
      <c r="LZ34">
        <v>0</v>
      </c>
      <c r="MA34">
        <v>0</v>
      </c>
      <c r="MB34" t="s">
        <v>887</v>
      </c>
      <c r="MC34">
        <v>3.62</v>
      </c>
      <c r="MD34" s="18">
        <f t="shared" si="57"/>
        <v>0</v>
      </c>
      <c r="ME34" s="18">
        <f t="shared" si="58"/>
        <v>3.62</v>
      </c>
      <c r="MF34" s="18">
        <f t="shared" si="59"/>
        <v>1</v>
      </c>
      <c r="MH34">
        <v>0</v>
      </c>
      <c r="MI34">
        <v>0</v>
      </c>
      <c r="MJ34" s="18">
        <f t="shared" si="60"/>
        <v>0</v>
      </c>
      <c r="MK34" s="18">
        <f t="shared" si="61"/>
        <v>3.62</v>
      </c>
      <c r="ML34" s="18">
        <f t="shared" si="62"/>
        <v>1</v>
      </c>
      <c r="MN34">
        <v>0</v>
      </c>
      <c r="MO34">
        <v>0</v>
      </c>
      <c r="MP34">
        <v>0</v>
      </c>
      <c r="MQ34">
        <v>0</v>
      </c>
      <c r="MR34">
        <v>1</v>
      </c>
      <c r="MS34">
        <v>1.6999999999999999E-3</v>
      </c>
      <c r="MT34">
        <v>0</v>
      </c>
      <c r="MU34">
        <v>0</v>
      </c>
      <c r="MV34">
        <v>2</v>
      </c>
      <c r="MW34">
        <v>1.12E-2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1</v>
      </c>
      <c r="NE34">
        <v>6.1000000000000004E-3</v>
      </c>
      <c r="NF34">
        <v>2</v>
      </c>
      <c r="NG34">
        <v>2.1999999999999999E-2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1</v>
      </c>
      <c r="NO34">
        <v>6.6E-3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2</v>
      </c>
      <c r="OC34">
        <v>4.0000000000000001E-3</v>
      </c>
      <c r="OD34">
        <v>0</v>
      </c>
      <c r="OE34">
        <v>0</v>
      </c>
      <c r="OF34">
        <v>0</v>
      </c>
      <c r="OG34">
        <v>0</v>
      </c>
      <c r="OH34" s="18">
        <f t="shared" si="63"/>
        <v>9</v>
      </c>
      <c r="OI34" s="18">
        <f t="shared" si="64"/>
        <v>5.16E-2</v>
      </c>
      <c r="OJ34" s="18">
        <f t="shared" si="65"/>
        <v>6</v>
      </c>
      <c r="OK34" t="s">
        <v>2236</v>
      </c>
      <c r="OL34">
        <v>3.42</v>
      </c>
      <c r="OM34" s="18">
        <f t="shared" si="66"/>
        <v>3.4716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 s="18">
        <f t="shared" si="67"/>
        <v>0</v>
      </c>
      <c r="OX34" s="18">
        <f t="shared" si="68"/>
        <v>0</v>
      </c>
      <c r="OY34" s="18">
        <f t="shared" si="69"/>
        <v>0</v>
      </c>
      <c r="OZ34">
        <v>0</v>
      </c>
      <c r="PA34">
        <v>0</v>
      </c>
      <c r="PC34">
        <v>1</v>
      </c>
      <c r="PD34">
        <v>5.7000000000000002E-3</v>
      </c>
      <c r="PF34">
        <v>0</v>
      </c>
      <c r="PG34">
        <v>0</v>
      </c>
      <c r="PH34">
        <v>0</v>
      </c>
      <c r="PI34">
        <v>0</v>
      </c>
      <c r="PJ34" s="18">
        <f t="shared" si="70"/>
        <v>0</v>
      </c>
      <c r="PK34" s="18">
        <f t="shared" si="71"/>
        <v>0</v>
      </c>
      <c r="PL34" s="18">
        <f t="shared" si="72"/>
        <v>0</v>
      </c>
      <c r="PM34" s="6">
        <v>29</v>
      </c>
      <c r="PN34" s="6">
        <v>7.1000000000000004E-3</v>
      </c>
      <c r="PO34">
        <v>5.1196000000000002</v>
      </c>
      <c r="PP34">
        <v>5.8</v>
      </c>
      <c r="PQ34" s="18">
        <f t="shared" si="73"/>
        <v>39.090800000000002</v>
      </c>
      <c r="PS34" s="6">
        <v>0</v>
      </c>
      <c r="PT34" s="6">
        <v>6.89</v>
      </c>
      <c r="PU34">
        <v>0</v>
      </c>
      <c r="PV34">
        <v>0</v>
      </c>
      <c r="PW34">
        <v>0</v>
      </c>
      <c r="PX34" s="18">
        <f t="shared" si="74"/>
        <v>6.89</v>
      </c>
      <c r="PY34" s="18">
        <f t="shared" si="75"/>
        <v>1</v>
      </c>
      <c r="QA34">
        <v>0</v>
      </c>
      <c r="QB34">
        <v>0</v>
      </c>
      <c r="QC34" s="18">
        <f t="shared" si="76"/>
        <v>6.89</v>
      </c>
      <c r="QD34" s="18">
        <f t="shared" si="77"/>
        <v>1</v>
      </c>
      <c r="QE34">
        <v>5.45E-2</v>
      </c>
      <c r="QF34">
        <v>0</v>
      </c>
      <c r="QG34">
        <v>45.228499999999997</v>
      </c>
      <c r="QH34">
        <f t="shared" si="78"/>
        <v>91.263800000000003</v>
      </c>
    </row>
    <row r="35" spans="1:450">
      <c r="A35" s="12" t="s">
        <v>1228</v>
      </c>
      <c r="B35" t="s">
        <v>1957</v>
      </c>
      <c r="C35">
        <v>71</v>
      </c>
      <c r="E35">
        <v>0</v>
      </c>
      <c r="F35">
        <v>0</v>
      </c>
      <c r="G35">
        <v>0</v>
      </c>
      <c r="H35">
        <v>0</v>
      </c>
      <c r="I35">
        <v>2</v>
      </c>
      <c r="J35">
        <v>1.8E-3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8.5000000000000006E-3</v>
      </c>
      <c r="S35">
        <v>0</v>
      </c>
      <c r="T35">
        <v>0</v>
      </c>
      <c r="U35">
        <v>3</v>
      </c>
      <c r="V35">
        <v>0.51549999999999996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3</v>
      </c>
      <c r="AL35">
        <v>1.2999999999999999E-2</v>
      </c>
      <c r="AM35">
        <v>9</v>
      </c>
      <c r="AN35">
        <v>3.8699999999999998E-2</v>
      </c>
      <c r="AO35">
        <v>0</v>
      </c>
      <c r="AP35">
        <v>0</v>
      </c>
      <c r="AQ35">
        <v>2</v>
      </c>
      <c r="AR35">
        <v>4.87E-2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 s="18">
        <f t="shared" si="0"/>
        <v>21</v>
      </c>
      <c r="BL35" s="18">
        <f t="shared" si="1"/>
        <v>0.62619999999999998</v>
      </c>
      <c r="BM35" s="18">
        <f t="shared" si="2"/>
        <v>7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3</v>
      </c>
      <c r="CB35">
        <v>0.11169999999999999</v>
      </c>
      <c r="CC35">
        <v>0</v>
      </c>
      <c r="CD35">
        <v>0</v>
      </c>
      <c r="CE35" s="18">
        <f t="shared" si="3"/>
        <v>3</v>
      </c>
      <c r="CF35" s="18">
        <f t="shared" si="4"/>
        <v>0.11169999999999999</v>
      </c>
      <c r="CG35" s="18">
        <f t="shared" si="5"/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 s="18">
        <f t="shared" si="6"/>
        <v>24</v>
      </c>
      <c r="CR35" s="18">
        <f t="shared" si="7"/>
        <v>0.7379</v>
      </c>
      <c r="CS35" s="18">
        <f t="shared" si="8"/>
        <v>8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3</v>
      </c>
      <c r="DD35">
        <v>5.9200000000000003E-2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6</v>
      </c>
      <c r="DL35">
        <v>0.504</v>
      </c>
      <c r="DM35">
        <v>3</v>
      </c>
      <c r="DN35">
        <v>2.2000000000000001E-3</v>
      </c>
      <c r="DO35">
        <v>0</v>
      </c>
      <c r="DP35">
        <v>0</v>
      </c>
      <c r="DQ35" s="18">
        <f t="shared" si="9"/>
        <v>12</v>
      </c>
      <c r="DR35" s="18">
        <f t="shared" si="10"/>
        <v>0.56540000000000001</v>
      </c>
      <c r="DS35" s="18">
        <f t="shared" si="11"/>
        <v>3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0.2893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 s="18">
        <f t="shared" si="12"/>
        <v>1</v>
      </c>
      <c r="EX35" s="18">
        <f t="shared" si="13"/>
        <v>0.2893</v>
      </c>
      <c r="EY35" s="18">
        <f t="shared" si="14"/>
        <v>1</v>
      </c>
      <c r="EZ35" s="18">
        <f t="shared" si="15"/>
        <v>37</v>
      </c>
      <c r="FA35" s="18">
        <f t="shared" si="16"/>
        <v>1.5926</v>
      </c>
      <c r="FB35" s="18">
        <f t="shared" si="17"/>
        <v>12</v>
      </c>
      <c r="FD35" s="45">
        <v>1</v>
      </c>
      <c r="FE35" s="46">
        <v>283.34803407198564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2</v>
      </c>
      <c r="FO35">
        <v>8.5000000000000006E-3</v>
      </c>
      <c r="FP35" s="18">
        <f t="shared" si="18"/>
        <v>3</v>
      </c>
      <c r="FQ35" s="18">
        <f t="shared" si="19"/>
        <v>283.35653407198566</v>
      </c>
      <c r="FR35" s="18">
        <f t="shared" si="20"/>
        <v>2</v>
      </c>
      <c r="FT35">
        <v>2</v>
      </c>
      <c r="FU35">
        <v>0.61</v>
      </c>
      <c r="FV35">
        <v>0</v>
      </c>
      <c r="FW35">
        <v>0</v>
      </c>
      <c r="FX35">
        <v>0</v>
      </c>
      <c r="FY35">
        <v>0</v>
      </c>
      <c r="FZ35" s="18">
        <f t="shared" si="21"/>
        <v>2</v>
      </c>
      <c r="GA35" s="18">
        <f t="shared" si="22"/>
        <v>0.61</v>
      </c>
      <c r="GB35" s="18">
        <f t="shared" si="23"/>
        <v>1</v>
      </c>
      <c r="GD35">
        <v>1</v>
      </c>
      <c r="GE35">
        <v>0.11119999999999999</v>
      </c>
      <c r="GF35">
        <v>0</v>
      </c>
      <c r="GG35">
        <v>0</v>
      </c>
      <c r="GH35" s="18">
        <f t="shared" si="24"/>
        <v>1</v>
      </c>
      <c r="GI35" s="18">
        <f t="shared" si="25"/>
        <v>0.11119999999999999</v>
      </c>
      <c r="GJ35" s="18">
        <f t="shared" si="26"/>
        <v>1</v>
      </c>
      <c r="GL35" s="45">
        <v>0</v>
      </c>
      <c r="GM35" s="45">
        <v>0</v>
      </c>
      <c r="GN35">
        <v>0</v>
      </c>
      <c r="GO35">
        <v>0</v>
      </c>
      <c r="GP35">
        <v>0</v>
      </c>
      <c r="GQ35">
        <v>0</v>
      </c>
      <c r="GR35" s="18">
        <f t="shared" si="27"/>
        <v>0</v>
      </c>
      <c r="GS35" s="18">
        <f t="shared" si="28"/>
        <v>0</v>
      </c>
      <c r="GT35" s="18">
        <f t="shared" si="29"/>
        <v>0</v>
      </c>
      <c r="GU35" s="18">
        <f t="shared" si="30"/>
        <v>6</v>
      </c>
      <c r="GV35" s="18">
        <f t="shared" si="31"/>
        <v>284.07773407198567</v>
      </c>
      <c r="GW35" s="18">
        <f t="shared" si="32"/>
        <v>4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26</v>
      </c>
      <c r="HJ35">
        <v>2.81E-2</v>
      </c>
      <c r="HK35">
        <v>0</v>
      </c>
      <c r="HL35">
        <v>0</v>
      </c>
      <c r="HM35" s="18">
        <f t="shared" si="33"/>
        <v>26</v>
      </c>
      <c r="HN35" s="18">
        <f t="shared" si="34"/>
        <v>2.81E-2</v>
      </c>
      <c r="HO35" s="18">
        <f t="shared" si="35"/>
        <v>1</v>
      </c>
      <c r="HQ35">
        <v>0</v>
      </c>
      <c r="HR35">
        <v>0</v>
      </c>
      <c r="HS35">
        <v>0</v>
      </c>
      <c r="HT35">
        <v>0</v>
      </c>
      <c r="HU35" s="18">
        <f t="shared" si="36"/>
        <v>0</v>
      </c>
      <c r="HV35" s="18">
        <f t="shared" si="37"/>
        <v>0</v>
      </c>
      <c r="HW35" s="18">
        <f t="shared" si="38"/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1</v>
      </c>
      <c r="IF35">
        <v>2.3400000000000001E-2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4</v>
      </c>
      <c r="JL35">
        <v>4.8800000000000003E-2</v>
      </c>
      <c r="JM35">
        <v>0</v>
      </c>
      <c r="JN35">
        <v>0</v>
      </c>
      <c r="JO35">
        <v>0</v>
      </c>
      <c r="JP35">
        <v>0</v>
      </c>
      <c r="JQ35" s="18">
        <f t="shared" si="39"/>
        <v>5</v>
      </c>
      <c r="JR35" s="18">
        <f t="shared" si="40"/>
        <v>7.22E-2</v>
      </c>
      <c r="JS35" s="18">
        <f t="shared" si="41"/>
        <v>2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6</v>
      </c>
      <c r="KD35">
        <v>4.0000000000000001E-3</v>
      </c>
      <c r="KE35">
        <v>3</v>
      </c>
      <c r="KF35">
        <v>1.54E-2</v>
      </c>
      <c r="KG35">
        <v>0</v>
      </c>
      <c r="KH35">
        <v>0</v>
      </c>
      <c r="KI35" s="18">
        <f t="shared" si="42"/>
        <v>9</v>
      </c>
      <c r="KJ35" s="18">
        <f t="shared" si="43"/>
        <v>1.9400000000000001E-2</v>
      </c>
      <c r="KK35" s="18">
        <f t="shared" si="44"/>
        <v>2</v>
      </c>
      <c r="KM35">
        <v>0</v>
      </c>
      <c r="KN35">
        <v>0</v>
      </c>
      <c r="KO35">
        <v>0</v>
      </c>
      <c r="KP35">
        <v>0</v>
      </c>
      <c r="KQ35">
        <v>3</v>
      </c>
      <c r="KR35">
        <v>1.4E-3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 s="18">
        <f t="shared" si="45"/>
        <v>43</v>
      </c>
      <c r="LB35" s="18">
        <f t="shared" si="46"/>
        <v>0.1211</v>
      </c>
      <c r="LC35" s="18">
        <f t="shared" si="47"/>
        <v>6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 s="18">
        <f t="shared" si="48"/>
        <v>0</v>
      </c>
      <c r="LL35" s="18">
        <f t="shared" si="49"/>
        <v>0</v>
      </c>
      <c r="LM35" s="18">
        <f t="shared" si="50"/>
        <v>0</v>
      </c>
      <c r="LN35" s="18">
        <f t="shared" si="51"/>
        <v>43</v>
      </c>
      <c r="LO35" s="18">
        <f t="shared" si="52"/>
        <v>0.1211</v>
      </c>
      <c r="LP35" s="18">
        <f t="shared" si="53"/>
        <v>6</v>
      </c>
      <c r="LR35">
        <v>0</v>
      </c>
      <c r="LS35">
        <v>0</v>
      </c>
      <c r="LT35">
        <v>0</v>
      </c>
      <c r="LU35">
        <v>0</v>
      </c>
      <c r="LV35" s="18">
        <f t="shared" si="54"/>
        <v>0</v>
      </c>
      <c r="LW35" s="18">
        <f t="shared" si="55"/>
        <v>0</v>
      </c>
      <c r="LX35" s="18">
        <f t="shared" si="56"/>
        <v>0</v>
      </c>
      <c r="LZ35">
        <v>0</v>
      </c>
      <c r="MA35">
        <v>0</v>
      </c>
      <c r="MB35" t="s">
        <v>887</v>
      </c>
      <c r="MC35">
        <v>7.55</v>
      </c>
      <c r="MD35" s="18">
        <f t="shared" si="57"/>
        <v>0</v>
      </c>
      <c r="ME35" s="18">
        <f t="shared" si="58"/>
        <v>7.55</v>
      </c>
      <c r="MF35" s="18">
        <f t="shared" si="59"/>
        <v>1</v>
      </c>
      <c r="MH35">
        <v>0</v>
      </c>
      <c r="MI35">
        <v>0</v>
      </c>
      <c r="MJ35" s="18">
        <f t="shared" si="60"/>
        <v>0</v>
      </c>
      <c r="MK35" s="18">
        <f t="shared" si="61"/>
        <v>7.55</v>
      </c>
      <c r="ML35" s="18">
        <f t="shared" si="62"/>
        <v>1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3</v>
      </c>
      <c r="MW35">
        <v>0.62570000000000003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3</v>
      </c>
      <c r="NG35">
        <v>5.8599999999999999E-2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4</v>
      </c>
      <c r="OE35">
        <v>4.7999999999999996E-3</v>
      </c>
      <c r="OF35">
        <v>0</v>
      </c>
      <c r="OG35">
        <v>0</v>
      </c>
      <c r="OH35" s="18">
        <f t="shared" si="63"/>
        <v>10</v>
      </c>
      <c r="OI35" s="18">
        <f t="shared" si="64"/>
        <v>0.68910000000000005</v>
      </c>
      <c r="OJ35" s="18">
        <f t="shared" si="65"/>
        <v>3</v>
      </c>
      <c r="OK35">
        <v>0</v>
      </c>
      <c r="OL35">
        <v>0</v>
      </c>
      <c r="OM35" s="18">
        <f t="shared" si="66"/>
        <v>0.68910000000000005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 s="18">
        <f t="shared" si="67"/>
        <v>0</v>
      </c>
      <c r="OX35" s="18">
        <f t="shared" si="68"/>
        <v>0</v>
      </c>
      <c r="OY35" s="18">
        <f t="shared" si="69"/>
        <v>0</v>
      </c>
      <c r="OZ35">
        <v>0</v>
      </c>
      <c r="PA35">
        <v>0</v>
      </c>
      <c r="PC35">
        <v>4</v>
      </c>
      <c r="PD35">
        <v>0.81169999999999998</v>
      </c>
      <c r="PF35">
        <v>0</v>
      </c>
      <c r="PG35">
        <v>0</v>
      </c>
      <c r="PH35">
        <v>0</v>
      </c>
      <c r="PI35">
        <v>0</v>
      </c>
      <c r="PJ35" s="18">
        <f t="shared" si="70"/>
        <v>0</v>
      </c>
      <c r="PK35" s="18">
        <f t="shared" si="71"/>
        <v>0</v>
      </c>
      <c r="PL35" s="18">
        <f t="shared" si="72"/>
        <v>0</v>
      </c>
      <c r="PM35" s="6">
        <v>10</v>
      </c>
      <c r="PN35" s="6">
        <v>2.2000000000000001E-3</v>
      </c>
      <c r="PO35">
        <v>4.6295000000000002</v>
      </c>
      <c r="PP35">
        <v>0.3992</v>
      </c>
      <c r="PQ35" s="18">
        <f t="shared" si="73"/>
        <v>299.8731340719857</v>
      </c>
      <c r="PS35" s="6">
        <v>0</v>
      </c>
      <c r="PT35" s="6">
        <v>3.4382999999999999</v>
      </c>
      <c r="PU35">
        <v>0</v>
      </c>
      <c r="PV35">
        <v>0</v>
      </c>
      <c r="PW35">
        <v>0</v>
      </c>
      <c r="PX35" s="18">
        <f t="shared" si="74"/>
        <v>3.4382999999999999</v>
      </c>
      <c r="PY35" s="18">
        <f t="shared" si="75"/>
        <v>1</v>
      </c>
      <c r="QA35">
        <v>0</v>
      </c>
      <c r="QB35">
        <v>0</v>
      </c>
      <c r="QC35" s="18">
        <f t="shared" si="76"/>
        <v>3.4382999999999999</v>
      </c>
      <c r="QD35" s="18">
        <f t="shared" si="77"/>
        <v>1</v>
      </c>
      <c r="QE35">
        <v>0.93389999999999995</v>
      </c>
      <c r="QF35">
        <v>0</v>
      </c>
      <c r="QG35">
        <v>36.463299999999997</v>
      </c>
      <c r="QH35">
        <f t="shared" si="78"/>
        <v>340.70863407198567</v>
      </c>
    </row>
    <row r="36" spans="1:450">
      <c r="A36" s="12" t="s">
        <v>1228</v>
      </c>
      <c r="B36" t="s">
        <v>1953</v>
      </c>
      <c r="C36">
        <v>76</v>
      </c>
      <c r="E36">
        <v>0</v>
      </c>
      <c r="F36">
        <v>0</v>
      </c>
      <c r="G36">
        <v>6</v>
      </c>
      <c r="H36">
        <v>5.3E-3</v>
      </c>
      <c r="I36">
        <v>7</v>
      </c>
      <c r="J36">
        <v>1.9887999999999999</v>
      </c>
      <c r="K36" s="44">
        <v>1</v>
      </c>
      <c r="L36" s="44">
        <v>20.212425846031543</v>
      </c>
      <c r="M36">
        <v>0</v>
      </c>
      <c r="N36">
        <v>0</v>
      </c>
      <c r="O36">
        <v>0</v>
      </c>
      <c r="P36">
        <v>0</v>
      </c>
      <c r="Q36">
        <v>16</v>
      </c>
      <c r="R36">
        <v>3.1099999999999999E-2</v>
      </c>
      <c r="S36">
        <v>0</v>
      </c>
      <c r="T36">
        <v>0</v>
      </c>
      <c r="U36">
        <v>12</v>
      </c>
      <c r="V36">
        <v>0.85089999999999999</v>
      </c>
      <c r="W36">
        <v>0</v>
      </c>
      <c r="X36">
        <v>0</v>
      </c>
      <c r="Y36">
        <v>1</v>
      </c>
      <c r="Z36">
        <v>0.38700000000000001</v>
      </c>
      <c r="AA36">
        <v>0</v>
      </c>
      <c r="AB36">
        <v>0</v>
      </c>
      <c r="AC36">
        <v>0</v>
      </c>
      <c r="AD36">
        <v>0</v>
      </c>
      <c r="AE36">
        <v>18</v>
      </c>
      <c r="AF36">
        <v>5.7999999999999996E-3</v>
      </c>
      <c r="AG36">
        <v>1</v>
      </c>
      <c r="AH36">
        <v>8.0000000000000004E-4</v>
      </c>
      <c r="AI36">
        <v>0</v>
      </c>
      <c r="AJ36">
        <v>0</v>
      </c>
      <c r="AK36">
        <v>7</v>
      </c>
      <c r="AL36">
        <v>4.9799999999999997E-2</v>
      </c>
      <c r="AM36">
        <v>7</v>
      </c>
      <c r="AN36">
        <v>9.9500000000000005E-2</v>
      </c>
      <c r="AO36">
        <v>0</v>
      </c>
      <c r="AP36">
        <v>0</v>
      </c>
      <c r="AQ36">
        <v>4</v>
      </c>
      <c r="AR36">
        <v>0.2205</v>
      </c>
      <c r="AS36">
        <v>0</v>
      </c>
      <c r="AT36">
        <v>0</v>
      </c>
      <c r="AU36">
        <v>6</v>
      </c>
      <c r="AV36">
        <v>0.87309999999999999</v>
      </c>
      <c r="AW36">
        <v>6</v>
      </c>
      <c r="AX36">
        <v>1.77E-2</v>
      </c>
      <c r="AY36">
        <v>1</v>
      </c>
      <c r="AZ36">
        <v>3.1097000000000001</v>
      </c>
      <c r="BA36">
        <v>23</v>
      </c>
      <c r="BB36">
        <v>7.6399999999999996E-2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 s="18">
        <f t="shared" si="0"/>
        <v>116</v>
      </c>
      <c r="BL36" s="18">
        <f t="shared" si="1"/>
        <v>27.928825846031543</v>
      </c>
      <c r="BM36" s="18">
        <f t="shared" si="2"/>
        <v>15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7</v>
      </c>
      <c r="CB36">
        <v>4.2700000000000002E-2</v>
      </c>
      <c r="CC36">
        <v>0</v>
      </c>
      <c r="CD36">
        <v>0</v>
      </c>
      <c r="CE36" s="18">
        <f t="shared" si="3"/>
        <v>7</v>
      </c>
      <c r="CF36" s="18">
        <f t="shared" si="4"/>
        <v>4.2700000000000002E-2</v>
      </c>
      <c r="CG36" s="18">
        <f t="shared" si="5"/>
        <v>1</v>
      </c>
      <c r="CI36">
        <v>1</v>
      </c>
      <c r="CJ36">
        <v>4.1300000000000003E-2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s="18">
        <f t="shared" si="6"/>
        <v>124</v>
      </c>
      <c r="CR36" s="18">
        <f t="shared" si="7"/>
        <v>28.012825846031543</v>
      </c>
      <c r="CS36" s="18">
        <f t="shared" si="8"/>
        <v>17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1E-4</v>
      </c>
      <c r="DC36">
        <v>59</v>
      </c>
      <c r="DD36">
        <v>5.45E-2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9.1999999999999998E-3</v>
      </c>
      <c r="DK36">
        <v>8</v>
      </c>
      <c r="DL36">
        <v>1.11E-2</v>
      </c>
      <c r="DM36">
        <v>23</v>
      </c>
      <c r="DN36">
        <v>1.5100000000000001E-2</v>
      </c>
      <c r="DO36">
        <v>0</v>
      </c>
      <c r="DP36">
        <v>0</v>
      </c>
      <c r="DQ36" s="18">
        <f t="shared" si="9"/>
        <v>92</v>
      </c>
      <c r="DR36" s="18">
        <f t="shared" si="10"/>
        <v>9.0000000000000011E-2</v>
      </c>
      <c r="DS36" s="18">
        <f t="shared" si="11"/>
        <v>5</v>
      </c>
      <c r="DU36">
        <v>4</v>
      </c>
      <c r="DV36">
        <v>3.8000000000000256E-3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0.43579999999999997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2</v>
      </c>
      <c r="EP36">
        <v>2.38</v>
      </c>
      <c r="EQ36">
        <v>1</v>
      </c>
      <c r="ER36">
        <v>0.72</v>
      </c>
      <c r="ES36">
        <v>0</v>
      </c>
      <c r="ET36">
        <v>0</v>
      </c>
      <c r="EU36">
        <v>1</v>
      </c>
      <c r="EV36">
        <v>9.770000000000012E-2</v>
      </c>
      <c r="EW36" s="18">
        <f t="shared" si="12"/>
        <v>9</v>
      </c>
      <c r="EX36" s="18">
        <f t="shared" si="13"/>
        <v>3.6373000000000002</v>
      </c>
      <c r="EY36" s="18">
        <f t="shared" si="14"/>
        <v>5</v>
      </c>
      <c r="EZ36" s="18">
        <f t="shared" si="15"/>
        <v>225</v>
      </c>
      <c r="FA36" s="18">
        <f t="shared" si="16"/>
        <v>31.740125846031543</v>
      </c>
      <c r="FB36" s="18">
        <f t="shared" si="17"/>
        <v>27</v>
      </c>
      <c r="FD36">
        <v>0</v>
      </c>
      <c r="FE36">
        <v>0</v>
      </c>
      <c r="FF36">
        <v>0</v>
      </c>
      <c r="FG36">
        <v>0</v>
      </c>
      <c r="FH36">
        <v>3</v>
      </c>
      <c r="FI36">
        <v>0.32850000000000001</v>
      </c>
      <c r="FJ36">
        <v>8</v>
      </c>
      <c r="FK36">
        <v>9.8500000000000004E-2</v>
      </c>
      <c r="FL36">
        <v>0</v>
      </c>
      <c r="FM36">
        <v>0</v>
      </c>
      <c r="FN36">
        <v>0</v>
      </c>
      <c r="FO36">
        <v>0</v>
      </c>
      <c r="FP36" s="18">
        <f t="shared" si="18"/>
        <v>11</v>
      </c>
      <c r="FQ36" s="18">
        <f t="shared" si="19"/>
        <v>0.42700000000000005</v>
      </c>
      <c r="FR36" s="18">
        <f t="shared" si="20"/>
        <v>2</v>
      </c>
      <c r="FT36">
        <v>1</v>
      </c>
      <c r="FU36">
        <v>2.6000000000001577E-3</v>
      </c>
      <c r="FV36">
        <v>1</v>
      </c>
      <c r="FW36">
        <v>0.11050000000000004</v>
      </c>
      <c r="FX36">
        <v>0</v>
      </c>
      <c r="FY36">
        <v>0</v>
      </c>
      <c r="FZ36" s="18">
        <f t="shared" si="21"/>
        <v>2</v>
      </c>
      <c r="GA36" s="18">
        <f t="shared" si="22"/>
        <v>0.1131000000000002</v>
      </c>
      <c r="GB36" s="18">
        <f t="shared" si="23"/>
        <v>2</v>
      </c>
      <c r="GD36">
        <v>32</v>
      </c>
      <c r="GE36">
        <v>2.0836999999999999</v>
      </c>
      <c r="GF36">
        <v>0</v>
      </c>
      <c r="GG36">
        <v>0</v>
      </c>
      <c r="GH36" s="18">
        <f t="shared" si="24"/>
        <v>32</v>
      </c>
      <c r="GI36" s="18">
        <f t="shared" si="25"/>
        <v>2.0836999999999999</v>
      </c>
      <c r="GJ36" s="18">
        <f t="shared" si="26"/>
        <v>1</v>
      </c>
      <c r="GL36" s="45">
        <v>0</v>
      </c>
      <c r="GM36" s="45">
        <v>0</v>
      </c>
      <c r="GN36">
        <v>0</v>
      </c>
      <c r="GO36">
        <v>0</v>
      </c>
      <c r="GP36">
        <v>0</v>
      </c>
      <c r="GQ36">
        <v>0</v>
      </c>
      <c r="GR36" s="18">
        <f t="shared" si="27"/>
        <v>0</v>
      </c>
      <c r="GS36" s="18">
        <f t="shared" si="28"/>
        <v>0</v>
      </c>
      <c r="GT36" s="18">
        <f t="shared" si="29"/>
        <v>0</v>
      </c>
      <c r="GU36" s="18">
        <f t="shared" si="30"/>
        <v>45</v>
      </c>
      <c r="GV36" s="18">
        <f t="shared" si="31"/>
        <v>2.6238000000000001</v>
      </c>
      <c r="GW36" s="18">
        <f t="shared" si="32"/>
        <v>5</v>
      </c>
      <c r="GY36">
        <v>3</v>
      </c>
      <c r="GZ36">
        <v>8.1999999999999851E-3</v>
      </c>
      <c r="HA36">
        <v>3</v>
      </c>
      <c r="HB36">
        <v>1.0999999999999677E-2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128</v>
      </c>
      <c r="HJ36">
        <v>7.8999999999999737E-2</v>
      </c>
      <c r="HK36">
        <v>0</v>
      </c>
      <c r="HL36">
        <v>0</v>
      </c>
      <c r="HM36" s="18">
        <f t="shared" si="33"/>
        <v>134</v>
      </c>
      <c r="HN36" s="18">
        <f t="shared" si="34"/>
        <v>9.8199999999999399E-2</v>
      </c>
      <c r="HO36" s="18">
        <f t="shared" si="35"/>
        <v>3</v>
      </c>
      <c r="HQ36">
        <v>1</v>
      </c>
      <c r="HR36">
        <v>7.1000000000003283E-3</v>
      </c>
      <c r="HS36">
        <v>0</v>
      </c>
      <c r="HT36">
        <v>0</v>
      </c>
      <c r="HU36" s="18">
        <f t="shared" si="36"/>
        <v>1</v>
      </c>
      <c r="HV36" s="18">
        <f t="shared" si="37"/>
        <v>7.1000000000003283E-3</v>
      </c>
      <c r="HW36" s="18">
        <f t="shared" si="38"/>
        <v>1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1</v>
      </c>
      <c r="IF36">
        <v>1.06E-2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</v>
      </c>
      <c r="IP36">
        <v>0.42430000000000001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1</v>
      </c>
      <c r="IZ36">
        <v>0.99170000000000003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4</v>
      </c>
      <c r="JL36">
        <v>7.5899999999999995E-2</v>
      </c>
      <c r="JM36" s="45">
        <v>1</v>
      </c>
      <c r="JN36" s="46">
        <v>11.068305622113002</v>
      </c>
      <c r="JO36">
        <v>0</v>
      </c>
      <c r="JP36">
        <v>0</v>
      </c>
      <c r="JQ36" s="18">
        <f>SUM(JO36,JM36,JK36,JI36,JG36,JE36,JC36,JA36,IY36,IW36,IU36,IS36,IQ36,IO36,IM36,IK36,II36,IG36,IE36,IC36,IA36,HY36)</f>
        <v>8</v>
      </c>
      <c r="JR36" s="18">
        <f>SUM(JP36,JM36,JL36,JJ36,JH36,JF36,JD36,JB36,IZ36,IX36,IV36,IT36,IR36,IP36,IN36,IL36,IJ36,IH36,IF36,ID36,IB36,HZ36)</f>
        <v>2.5025000000000004</v>
      </c>
      <c r="JS36" s="18" t="e">
        <f>COUNTIF(JN36,"&gt;0")+COUNTIF(#REF!,"&gt;0")+COUNTIF(JK36,"&gt;0")+COUNTIF(JI36,"&gt;0")+COUNTIF(JG36,"&gt;0")+COUNTIF(JE36,"&gt;0")+COUNTIF(JC36,"&gt;0")+COUNTIF(JA36,"&gt;0")+COUNTIF(IY36,"&gt;0")+COUNTIF(IW36,"&gt;0")+COUNTIF(IU36,"&gt;0")+COUNTIF(IS36,"&gt;0")+COUNTIF(IQ36,"&gt;0")+COUNTIF(IO36,"&gt;0")+COUNTIF(IM36,"&gt;0")+COUNTIF(IK36,"&gt;0")+COUNTIF(II36,"&gt;0")+COUNTIF(IG36,"&gt;0")+COUNTIF(IE36,"&gt;0")+COUNTIF(IC36,"&gt;0")+COUNTIF(IA36,"&gt;0")+COUNTIF(HY36,"&gt;0")</f>
        <v>#REF!</v>
      </c>
      <c r="JU36">
        <v>3</v>
      </c>
      <c r="JV36">
        <v>1.0999999999996568E-3</v>
      </c>
      <c r="JW36">
        <v>12</v>
      </c>
      <c r="JX36">
        <v>0.14560000000000001</v>
      </c>
      <c r="JY36">
        <v>0</v>
      </c>
      <c r="JZ36">
        <v>0</v>
      </c>
      <c r="KA36">
        <v>0</v>
      </c>
      <c r="KB36">
        <v>0</v>
      </c>
      <c r="KC36">
        <v>54</v>
      </c>
      <c r="KD36">
        <v>2.53E-2</v>
      </c>
      <c r="KE36">
        <v>1</v>
      </c>
      <c r="KF36">
        <v>3.0000000000000001E-3</v>
      </c>
      <c r="KG36">
        <v>0</v>
      </c>
      <c r="KH36">
        <v>0</v>
      </c>
      <c r="KI36" s="18">
        <f t="shared" si="42"/>
        <v>70</v>
      </c>
      <c r="KJ36" s="18">
        <f t="shared" si="43"/>
        <v>0.17499999999999966</v>
      </c>
      <c r="KK36" s="18">
        <f t="shared" si="44"/>
        <v>4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3</v>
      </c>
      <c r="KT36">
        <v>2.8000000000001357E-3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 s="18">
        <f t="shared" si="45"/>
        <v>216</v>
      </c>
      <c r="LB36" s="18">
        <f t="shared" si="46"/>
        <v>2.7856000000000001</v>
      </c>
      <c r="LC36" s="18" t="e">
        <f t="shared" si="47"/>
        <v>#REF!</v>
      </c>
      <c r="LE36">
        <v>3</v>
      </c>
      <c r="LF36">
        <v>1.0200000000000209E-2</v>
      </c>
      <c r="LG36">
        <v>0</v>
      </c>
      <c r="LH36">
        <v>0</v>
      </c>
      <c r="LI36">
        <v>0</v>
      </c>
      <c r="LJ36">
        <v>0</v>
      </c>
      <c r="LK36" s="18">
        <f t="shared" si="48"/>
        <v>3</v>
      </c>
      <c r="LL36" s="18">
        <f t="shared" si="49"/>
        <v>1.0200000000000209E-2</v>
      </c>
      <c r="LM36" s="18">
        <f t="shared" si="50"/>
        <v>1</v>
      </c>
      <c r="LN36" s="18">
        <f t="shared" si="51"/>
        <v>219</v>
      </c>
      <c r="LO36" s="18">
        <f t="shared" si="52"/>
        <v>2.7958000000000003</v>
      </c>
      <c r="LP36" s="18" t="e">
        <f t="shared" si="53"/>
        <v>#REF!</v>
      </c>
      <c r="LR36">
        <v>0</v>
      </c>
      <c r="LS36">
        <v>0</v>
      </c>
      <c r="LT36">
        <v>0</v>
      </c>
      <c r="LU36">
        <v>0</v>
      </c>
      <c r="LV36" s="18">
        <f t="shared" si="54"/>
        <v>0</v>
      </c>
      <c r="LW36" s="18">
        <f t="shared" si="55"/>
        <v>0</v>
      </c>
      <c r="LX36" s="18">
        <f t="shared" si="56"/>
        <v>0</v>
      </c>
      <c r="LZ36">
        <v>0</v>
      </c>
      <c r="MA36">
        <v>0</v>
      </c>
      <c r="MB36">
        <v>0</v>
      </c>
      <c r="MC36">
        <v>0</v>
      </c>
      <c r="MD36" s="18">
        <f t="shared" si="57"/>
        <v>0</v>
      </c>
      <c r="ME36" s="18">
        <f t="shared" si="58"/>
        <v>0</v>
      </c>
      <c r="MF36" s="18">
        <f t="shared" si="59"/>
        <v>0</v>
      </c>
      <c r="MH36">
        <v>0</v>
      </c>
      <c r="MI36">
        <v>0</v>
      </c>
      <c r="MJ36" s="18">
        <f t="shared" si="60"/>
        <v>0</v>
      </c>
      <c r="MK36" s="18">
        <f t="shared" si="61"/>
        <v>0</v>
      </c>
      <c r="ML36" s="18">
        <f t="shared" si="62"/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30</v>
      </c>
      <c r="MW36">
        <v>0.81370000000000031</v>
      </c>
      <c r="MX36">
        <v>4</v>
      </c>
      <c r="MY36">
        <v>0.43940000000000001</v>
      </c>
      <c r="MZ36">
        <v>2</v>
      </c>
      <c r="NA36">
        <v>0</v>
      </c>
      <c r="NB36">
        <v>0</v>
      </c>
      <c r="NC36">
        <v>0</v>
      </c>
      <c r="ND36">
        <v>1</v>
      </c>
      <c r="NE36">
        <v>1.9999999999997797E-4</v>
      </c>
      <c r="NF36">
        <v>7</v>
      </c>
      <c r="NG36">
        <v>9.2099999999999849E-2</v>
      </c>
      <c r="NH36">
        <v>5</v>
      </c>
      <c r="NI36">
        <v>5.0000000000003375E-3</v>
      </c>
      <c r="NJ36">
        <v>0</v>
      </c>
      <c r="NK36">
        <v>0</v>
      </c>
      <c r="NL36">
        <v>0</v>
      </c>
      <c r="NM36">
        <v>0</v>
      </c>
      <c r="NN36">
        <v>2</v>
      </c>
      <c r="NO36">
        <v>0.20389999999999997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33</v>
      </c>
      <c r="OC36">
        <v>0.14780000000000015</v>
      </c>
      <c r="OD36">
        <v>24</v>
      </c>
      <c r="OE36">
        <v>1.5500000000000291E-2</v>
      </c>
      <c r="OF36">
        <v>1</v>
      </c>
      <c r="OG36">
        <v>5.5200000000000138E-2</v>
      </c>
      <c r="OH36" s="18">
        <f t="shared" si="63"/>
        <v>109</v>
      </c>
      <c r="OI36" s="18">
        <f t="shared" si="64"/>
        <v>1.772800000000001</v>
      </c>
      <c r="OJ36" s="18">
        <f t="shared" si="65"/>
        <v>10</v>
      </c>
      <c r="OK36">
        <v>0</v>
      </c>
      <c r="OL36">
        <v>0</v>
      </c>
      <c r="OM36" s="18">
        <f t="shared" si="66"/>
        <v>1.772800000000001</v>
      </c>
      <c r="OO36">
        <v>2</v>
      </c>
      <c r="OP36">
        <v>2.48999999999997E-2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 s="18">
        <f t="shared" si="67"/>
        <v>2</v>
      </c>
      <c r="OX36" s="18">
        <f t="shared" si="68"/>
        <v>2.48999999999997E-2</v>
      </c>
      <c r="OY36" s="18">
        <f t="shared" si="69"/>
        <v>1</v>
      </c>
      <c r="OZ36">
        <v>32</v>
      </c>
      <c r="PA36">
        <v>0.15119999999999992</v>
      </c>
      <c r="PC36">
        <v>3</v>
      </c>
      <c r="PD36">
        <v>0.30980000000000008</v>
      </c>
      <c r="PF36">
        <v>0</v>
      </c>
      <c r="PG36">
        <v>0</v>
      </c>
      <c r="PH36">
        <v>0</v>
      </c>
      <c r="PI36">
        <v>0</v>
      </c>
      <c r="PJ36" s="18">
        <f t="shared" si="70"/>
        <v>0</v>
      </c>
      <c r="PK36" s="18">
        <f t="shared" si="71"/>
        <v>0</v>
      </c>
      <c r="PL36" s="18">
        <f t="shared" si="72"/>
        <v>0</v>
      </c>
      <c r="PM36" s="6">
        <v>86</v>
      </c>
      <c r="PN36" s="6">
        <v>2.8100000000000236E-2</v>
      </c>
      <c r="PO36">
        <v>34.3337</v>
      </c>
      <c r="PP36">
        <v>1.0903999999999998</v>
      </c>
      <c r="PQ36" s="18">
        <f t="shared" si="73"/>
        <v>74.870625846031558</v>
      </c>
      <c r="PS36" s="6">
        <v>0</v>
      </c>
      <c r="PT36" s="6">
        <v>0</v>
      </c>
      <c r="PU36">
        <v>0</v>
      </c>
      <c r="PV36">
        <v>0</v>
      </c>
      <c r="PW36">
        <v>0</v>
      </c>
      <c r="PX36" s="18">
        <f t="shared" si="74"/>
        <v>0</v>
      </c>
      <c r="PY36" s="18">
        <f t="shared" si="75"/>
        <v>0</v>
      </c>
      <c r="QA36">
        <v>0</v>
      </c>
      <c r="QB36">
        <v>0</v>
      </c>
      <c r="QC36" s="18">
        <f t="shared" si="76"/>
        <v>0</v>
      </c>
      <c r="QD36" s="18">
        <f t="shared" si="77"/>
        <v>0</v>
      </c>
      <c r="QE36">
        <v>2.2599</v>
      </c>
      <c r="QF36">
        <v>0</v>
      </c>
      <c r="QG36">
        <v>80.659599999999998</v>
      </c>
      <c r="QH36">
        <f t="shared" si="78"/>
        <v>157.79012584603157</v>
      </c>
    </row>
    <row r="37" spans="1:450">
      <c r="A37" s="12" t="s">
        <v>1228</v>
      </c>
      <c r="B37" t="s">
        <v>1954</v>
      </c>
      <c r="C37">
        <v>77</v>
      </c>
      <c r="E37">
        <v>0</v>
      </c>
      <c r="F37">
        <v>0</v>
      </c>
      <c r="G37">
        <v>60</v>
      </c>
      <c r="H37">
        <v>0.1421</v>
      </c>
      <c r="I37">
        <v>8</v>
      </c>
      <c r="J37">
        <v>0.58960000000000001</v>
      </c>
      <c r="K37" s="44">
        <v>1</v>
      </c>
      <c r="L37" s="44">
        <v>13.261597877171994</v>
      </c>
      <c r="M37">
        <v>0</v>
      </c>
      <c r="N37">
        <v>0</v>
      </c>
      <c r="O37">
        <v>0</v>
      </c>
      <c r="P37">
        <v>0</v>
      </c>
      <c r="Q37">
        <v>8</v>
      </c>
      <c r="R37">
        <v>1.0500000000000001E-2</v>
      </c>
      <c r="S37">
        <v>0</v>
      </c>
      <c r="T37">
        <v>0</v>
      </c>
      <c r="U37">
        <v>3</v>
      </c>
      <c r="V37">
        <v>0.1222</v>
      </c>
      <c r="W37">
        <v>0</v>
      </c>
      <c r="X37">
        <v>0</v>
      </c>
      <c r="Y37">
        <v>1</v>
      </c>
      <c r="Z37">
        <v>1.2373000000000001</v>
      </c>
      <c r="AA37">
        <v>0</v>
      </c>
      <c r="AB37">
        <v>0</v>
      </c>
      <c r="AC37">
        <v>0</v>
      </c>
      <c r="AD37">
        <v>0</v>
      </c>
      <c r="AE37">
        <v>35</v>
      </c>
      <c r="AF37">
        <v>1.5900000000000247E-2</v>
      </c>
      <c r="AG37">
        <v>2</v>
      </c>
      <c r="AH37">
        <v>8.0000000000000004E-4</v>
      </c>
      <c r="AI37">
        <v>0</v>
      </c>
      <c r="AJ37">
        <v>0</v>
      </c>
      <c r="AK37">
        <v>1</v>
      </c>
      <c r="AL37" t="s">
        <v>887</v>
      </c>
      <c r="AM37">
        <v>4</v>
      </c>
      <c r="AN37">
        <v>1.9300000000000001E-2</v>
      </c>
      <c r="AO37">
        <v>1</v>
      </c>
      <c r="AP37">
        <v>1.5000000000000568E-3</v>
      </c>
      <c r="AQ37">
        <v>7</v>
      </c>
      <c r="AR37">
        <v>7.0000000000001172E-3</v>
      </c>
      <c r="AS37">
        <v>0</v>
      </c>
      <c r="AT37">
        <v>0</v>
      </c>
      <c r="AU37">
        <v>6</v>
      </c>
      <c r="AV37">
        <v>2.1463999999999999</v>
      </c>
      <c r="AW37">
        <v>11</v>
      </c>
      <c r="AX37">
        <v>1.7000000000000001E-2</v>
      </c>
      <c r="AY37">
        <v>0</v>
      </c>
      <c r="AZ37">
        <v>0</v>
      </c>
      <c r="BA37">
        <v>13</v>
      </c>
      <c r="BB37">
        <v>4.5999999999999999E-3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s="18">
        <f t="shared" si="0"/>
        <v>161</v>
      </c>
      <c r="BL37" s="18">
        <f t="shared" si="1"/>
        <v>17.575797877171993</v>
      </c>
      <c r="BM37" s="18">
        <f t="shared" si="2"/>
        <v>15</v>
      </c>
      <c r="BO37">
        <v>0</v>
      </c>
      <c r="BP37">
        <v>0</v>
      </c>
      <c r="BQ37">
        <v>2</v>
      </c>
      <c r="BR37">
        <v>3.7000000000000002E-3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</v>
      </c>
      <c r="CB37">
        <v>4.5199999999999997E-2</v>
      </c>
      <c r="CC37">
        <v>0</v>
      </c>
      <c r="CD37">
        <v>0</v>
      </c>
      <c r="CE37" s="18">
        <f t="shared" si="3"/>
        <v>5</v>
      </c>
      <c r="CF37" s="18">
        <f t="shared" si="4"/>
        <v>4.8899999999999999E-2</v>
      </c>
      <c r="CG37" s="18">
        <f t="shared" si="5"/>
        <v>2</v>
      </c>
      <c r="CI37">
        <v>4</v>
      </c>
      <c r="CJ37">
        <v>8.9099999999999999E-2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s="18">
        <f t="shared" si="6"/>
        <v>170</v>
      </c>
      <c r="CR37" s="18">
        <f t="shared" si="7"/>
        <v>17.713797877171995</v>
      </c>
      <c r="CS37" s="18">
        <f t="shared" si="8"/>
        <v>18</v>
      </c>
      <c r="CU37">
        <v>0</v>
      </c>
      <c r="CV37">
        <v>0</v>
      </c>
      <c r="CW37">
        <v>6</v>
      </c>
      <c r="CX37">
        <v>4.1000000000000003E-3</v>
      </c>
      <c r="CY37">
        <v>0</v>
      </c>
      <c r="CZ37">
        <v>0</v>
      </c>
      <c r="DA37">
        <v>12</v>
      </c>
      <c r="DB37">
        <v>1.7999999999999999E-2</v>
      </c>
      <c r="DC37">
        <v>276</v>
      </c>
      <c r="DD37">
        <v>0.60860000000000003</v>
      </c>
      <c r="DE37">
        <v>0</v>
      </c>
      <c r="DF37">
        <v>0</v>
      </c>
      <c r="DG37">
        <v>0</v>
      </c>
      <c r="DH37">
        <v>0</v>
      </c>
      <c r="DI37">
        <v>7</v>
      </c>
      <c r="DJ37">
        <v>1.9599999999999999E-2</v>
      </c>
      <c r="DK37">
        <v>23</v>
      </c>
      <c r="DL37">
        <v>1.38E-2</v>
      </c>
      <c r="DM37">
        <v>58</v>
      </c>
      <c r="DN37">
        <v>2.12E-2</v>
      </c>
      <c r="DO37">
        <v>0</v>
      </c>
      <c r="DP37">
        <v>0</v>
      </c>
      <c r="DQ37" s="18">
        <f t="shared" si="9"/>
        <v>382</v>
      </c>
      <c r="DR37" s="18">
        <f t="shared" si="10"/>
        <v>0.68530000000000002</v>
      </c>
      <c r="DS37" s="18">
        <f t="shared" si="11"/>
        <v>6</v>
      </c>
      <c r="DU37">
        <v>6</v>
      </c>
      <c r="DV37">
        <v>0.16970000000000002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6.7599999999999993E-2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1.1599999999999999</v>
      </c>
      <c r="ES37">
        <v>0</v>
      </c>
      <c r="ET37">
        <v>0</v>
      </c>
      <c r="EU37">
        <v>0</v>
      </c>
      <c r="EV37">
        <v>0</v>
      </c>
      <c r="EW37" s="18">
        <f t="shared" si="12"/>
        <v>8</v>
      </c>
      <c r="EX37" s="18">
        <f t="shared" si="13"/>
        <v>1.3972999999999998</v>
      </c>
      <c r="EY37" s="18">
        <f t="shared" si="14"/>
        <v>3</v>
      </c>
      <c r="EZ37" s="18">
        <f t="shared" si="15"/>
        <v>560</v>
      </c>
      <c r="FA37" s="18">
        <f t="shared" si="16"/>
        <v>19.796397877171994</v>
      </c>
      <c r="FB37" s="18">
        <f t="shared" si="17"/>
        <v>27</v>
      </c>
      <c r="FD37">
        <v>0</v>
      </c>
      <c r="FE37">
        <v>0</v>
      </c>
      <c r="FF37" s="45">
        <v>1</v>
      </c>
      <c r="FG37" s="46">
        <v>9.3911311828884649</v>
      </c>
      <c r="FH37">
        <v>0</v>
      </c>
      <c r="FI37">
        <v>0</v>
      </c>
      <c r="FJ37">
        <v>8</v>
      </c>
      <c r="FK37">
        <v>0.17280000000000001</v>
      </c>
      <c r="FL37">
        <v>0</v>
      </c>
      <c r="FM37">
        <v>0</v>
      </c>
      <c r="FN37">
        <v>3</v>
      </c>
      <c r="FO37">
        <v>7.0199999999999999E-2</v>
      </c>
      <c r="FP37" s="18">
        <f t="shared" si="18"/>
        <v>12</v>
      </c>
      <c r="FQ37" s="18">
        <f t="shared" si="19"/>
        <v>9.6341311828884653</v>
      </c>
      <c r="FR37" s="18">
        <f t="shared" si="20"/>
        <v>3</v>
      </c>
      <c r="FT37">
        <v>8</v>
      </c>
      <c r="FU37">
        <v>6.25E-2</v>
      </c>
      <c r="FV37">
        <v>0</v>
      </c>
      <c r="FW37">
        <v>0</v>
      </c>
      <c r="FX37">
        <v>0</v>
      </c>
      <c r="FY37">
        <v>0</v>
      </c>
      <c r="FZ37" s="18">
        <f t="shared" si="21"/>
        <v>8</v>
      </c>
      <c r="GA37" s="18">
        <f t="shared" si="22"/>
        <v>6.25E-2</v>
      </c>
      <c r="GB37" s="18">
        <f t="shared" si="23"/>
        <v>1</v>
      </c>
      <c r="GD37">
        <v>4</v>
      </c>
      <c r="GE37">
        <v>4.4900000000000002E-2</v>
      </c>
      <c r="GF37">
        <v>0</v>
      </c>
      <c r="GG37">
        <v>0</v>
      </c>
      <c r="GH37" s="18">
        <f t="shared" si="24"/>
        <v>4</v>
      </c>
      <c r="GI37" s="18">
        <f t="shared" si="25"/>
        <v>4.4900000000000002E-2</v>
      </c>
      <c r="GJ37" s="18">
        <f t="shared" si="26"/>
        <v>1</v>
      </c>
      <c r="GL37" s="45">
        <v>0</v>
      </c>
      <c r="GM37" s="45">
        <v>0</v>
      </c>
      <c r="GN37">
        <v>0</v>
      </c>
      <c r="GO37">
        <v>0</v>
      </c>
      <c r="GP37">
        <v>0</v>
      </c>
      <c r="GQ37">
        <v>0</v>
      </c>
      <c r="GR37" s="18">
        <f t="shared" si="27"/>
        <v>0</v>
      </c>
      <c r="GS37" s="18">
        <f t="shared" si="28"/>
        <v>0</v>
      </c>
      <c r="GT37" s="18">
        <f t="shared" si="29"/>
        <v>0</v>
      </c>
      <c r="GU37" s="18">
        <f t="shared" si="30"/>
        <v>24</v>
      </c>
      <c r="GV37" s="18">
        <f t="shared" si="31"/>
        <v>9.7415311828884654</v>
      </c>
      <c r="GW37" s="18">
        <f t="shared" si="32"/>
        <v>5</v>
      </c>
      <c r="GY37">
        <v>5</v>
      </c>
      <c r="GZ37">
        <v>1.4800000000000001E-2</v>
      </c>
      <c r="HA37">
        <v>5</v>
      </c>
      <c r="HB37">
        <v>1.06E-2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33</v>
      </c>
      <c r="HJ37">
        <v>0.5353</v>
      </c>
      <c r="HK37">
        <v>0</v>
      </c>
      <c r="HL37">
        <v>0</v>
      </c>
      <c r="HM37" s="18">
        <f t="shared" si="33"/>
        <v>43</v>
      </c>
      <c r="HN37" s="18">
        <f t="shared" si="34"/>
        <v>0.56070000000000009</v>
      </c>
      <c r="HO37" s="18">
        <f t="shared" si="35"/>
        <v>3</v>
      </c>
      <c r="HQ37">
        <v>1</v>
      </c>
      <c r="HR37">
        <v>6.4999999999999997E-3</v>
      </c>
      <c r="HS37">
        <v>0</v>
      </c>
      <c r="HT37">
        <v>0</v>
      </c>
      <c r="HU37" s="18">
        <f t="shared" si="36"/>
        <v>1</v>
      </c>
      <c r="HV37" s="18">
        <f t="shared" si="37"/>
        <v>6.4999999999999997E-3</v>
      </c>
      <c r="HW37" s="18">
        <f t="shared" si="38"/>
        <v>1</v>
      </c>
      <c r="HY37">
        <v>0</v>
      </c>
      <c r="HZ37">
        <v>0</v>
      </c>
      <c r="IA37" s="45">
        <v>2</v>
      </c>
      <c r="IB37" s="46">
        <v>36.462699491646298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11</v>
      </c>
      <c r="JL37">
        <v>0.92749999999999999</v>
      </c>
      <c r="JM37" s="45">
        <v>1</v>
      </c>
      <c r="JN37" s="46">
        <v>3.7549506773823791</v>
      </c>
      <c r="JO37">
        <v>0</v>
      </c>
      <c r="JP37">
        <v>0</v>
      </c>
      <c r="JQ37" s="18">
        <f>SUM(JO37,JM37,JK37,JI37,JG37,JE37,JC37,JA37,IY37,IW37,IU37,IS37,IQ37,IO37,IM37,IK37,II37,IG37,IE37,IC37,IA37,HY37)</f>
        <v>14</v>
      </c>
      <c r="JR37" s="18">
        <f>SUM(JP37,JM37,JL37,JJ37,JH37,JF37,JD37,JB37,IZ37,IX37,IV37,IT37,IR37,IP37,IN37,IL37,IJ37,IH37,IF37,ID37,IB37,HZ37)</f>
        <v>38.3901994916463</v>
      </c>
      <c r="JS37" s="18" t="e">
        <f>COUNTIF(JN37,"&gt;0")+COUNTIF(#REF!,"&gt;0")+COUNTIF(JK37,"&gt;0")+COUNTIF(JI37,"&gt;0")+COUNTIF(JG37,"&gt;0")+COUNTIF(JE37,"&gt;0")+COUNTIF(JC37,"&gt;0")+COUNTIF(JA37,"&gt;0")+COUNTIF(IY37,"&gt;0")+COUNTIF(IW37,"&gt;0")+COUNTIF(IU37,"&gt;0")+COUNTIF(IS37,"&gt;0")+COUNTIF(IQ37,"&gt;0")+COUNTIF(IO37,"&gt;0")+COUNTIF(IM37,"&gt;0")+COUNTIF(IK37,"&gt;0")+COUNTIF(II37,"&gt;0")+COUNTIF(IG37,"&gt;0")+COUNTIF(IE37,"&gt;0")+COUNTIF(IC37,"&gt;0")+COUNTIF(IA37,"&gt;0")+COUNTIF(HY37,"&gt;0")</f>
        <v>#REF!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8</v>
      </c>
      <c r="KB37">
        <v>5.1999999999999998E-3</v>
      </c>
      <c r="KC37">
        <v>97</v>
      </c>
      <c r="KD37">
        <v>6.5299999999999997E-2</v>
      </c>
      <c r="KE37">
        <v>14</v>
      </c>
      <c r="KF37">
        <v>4.87E-2</v>
      </c>
      <c r="KG37">
        <v>0</v>
      </c>
      <c r="KH37">
        <v>0</v>
      </c>
      <c r="KI37" s="18">
        <f t="shared" si="42"/>
        <v>119</v>
      </c>
      <c r="KJ37" s="18">
        <f t="shared" si="43"/>
        <v>0.11919999999999999</v>
      </c>
      <c r="KK37" s="18">
        <f t="shared" si="44"/>
        <v>3</v>
      </c>
      <c r="KM37">
        <v>0</v>
      </c>
      <c r="KN37">
        <v>0</v>
      </c>
      <c r="KO37">
        <v>0</v>
      </c>
      <c r="KP37">
        <v>0</v>
      </c>
      <c r="KQ37">
        <v>1</v>
      </c>
      <c r="KR37">
        <v>5.9999999999999995E-4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 s="18">
        <f t="shared" si="45"/>
        <v>178</v>
      </c>
      <c r="LB37" s="18">
        <f t="shared" si="46"/>
        <v>39.077199491646297</v>
      </c>
      <c r="LC37" s="18" t="e">
        <f t="shared" si="47"/>
        <v>#REF!</v>
      </c>
      <c r="LE37">
        <v>1</v>
      </c>
      <c r="LF37">
        <v>1.18E-2</v>
      </c>
      <c r="LG37">
        <v>0</v>
      </c>
      <c r="LH37">
        <v>0</v>
      </c>
      <c r="LI37">
        <v>0</v>
      </c>
      <c r="LJ37">
        <v>0</v>
      </c>
      <c r="LK37" s="18">
        <f t="shared" si="48"/>
        <v>1</v>
      </c>
      <c r="LL37" s="18">
        <f t="shared" si="49"/>
        <v>1.18E-2</v>
      </c>
      <c r="LM37" s="18">
        <f t="shared" si="50"/>
        <v>1</v>
      </c>
      <c r="LN37" s="18">
        <f t="shared" si="51"/>
        <v>179</v>
      </c>
      <c r="LO37" s="18">
        <f t="shared" si="52"/>
        <v>39.088999491646298</v>
      </c>
      <c r="LP37" s="18" t="e">
        <f t="shared" si="53"/>
        <v>#REF!</v>
      </c>
      <c r="LR37">
        <v>0</v>
      </c>
      <c r="LS37">
        <v>0</v>
      </c>
      <c r="LT37">
        <v>0</v>
      </c>
      <c r="LU37">
        <v>0</v>
      </c>
      <c r="LV37" s="18">
        <f t="shared" si="54"/>
        <v>0</v>
      </c>
      <c r="LW37" s="18">
        <f t="shared" si="55"/>
        <v>0</v>
      </c>
      <c r="LX37" s="18">
        <f t="shared" si="56"/>
        <v>0</v>
      </c>
      <c r="LZ37">
        <v>0</v>
      </c>
      <c r="MA37">
        <v>0</v>
      </c>
      <c r="MB37">
        <v>0</v>
      </c>
      <c r="MC37">
        <v>0</v>
      </c>
      <c r="MD37" s="18">
        <f t="shared" si="57"/>
        <v>0</v>
      </c>
      <c r="ME37" s="18">
        <f t="shared" si="58"/>
        <v>0</v>
      </c>
      <c r="MF37" s="18">
        <f t="shared" si="59"/>
        <v>0</v>
      </c>
      <c r="MH37">
        <v>0</v>
      </c>
      <c r="MI37">
        <v>0</v>
      </c>
      <c r="MJ37" s="18">
        <f t="shared" si="60"/>
        <v>0</v>
      </c>
      <c r="MK37" s="18">
        <f t="shared" si="61"/>
        <v>0</v>
      </c>
      <c r="ML37" s="18">
        <f t="shared" si="62"/>
        <v>0</v>
      </c>
      <c r="MN37">
        <v>0</v>
      </c>
      <c r="MO37">
        <v>0</v>
      </c>
      <c r="MP37">
        <v>4</v>
      </c>
      <c r="MQ37">
        <v>7.0000000000000001E-3</v>
      </c>
      <c r="MR37">
        <v>4</v>
      </c>
      <c r="MS37">
        <v>6.4999999999999997E-3</v>
      </c>
      <c r="MT37">
        <v>0</v>
      </c>
      <c r="MU37">
        <v>0</v>
      </c>
      <c r="MV37">
        <v>41</v>
      </c>
      <c r="MW37">
        <v>0.59509999999999996</v>
      </c>
      <c r="MX37">
        <v>1</v>
      </c>
      <c r="MY37">
        <v>2.3400000000000001E-2</v>
      </c>
      <c r="MZ37">
        <v>1</v>
      </c>
      <c r="NA37">
        <v>9.9000000000000008E-3</v>
      </c>
      <c r="NB37">
        <v>1</v>
      </c>
      <c r="NC37">
        <v>2.5600000000000001E-2</v>
      </c>
      <c r="ND37">
        <v>2</v>
      </c>
      <c r="NE37">
        <v>1.2999999999999999E-2</v>
      </c>
      <c r="NF37">
        <v>6</v>
      </c>
      <c r="NG37">
        <v>0.41370000000000001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4</v>
      </c>
      <c r="NO37">
        <v>0.9153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20</v>
      </c>
      <c r="OC37">
        <v>1.01E-2</v>
      </c>
      <c r="OD37">
        <v>9</v>
      </c>
      <c r="OE37">
        <v>1.09E-2</v>
      </c>
      <c r="OF37">
        <v>2</v>
      </c>
      <c r="OG37">
        <v>8.3000000000000001E-3</v>
      </c>
      <c r="OH37" s="18">
        <f t="shared" si="63"/>
        <v>95</v>
      </c>
      <c r="OI37" s="18">
        <f t="shared" si="64"/>
        <v>2.0388000000000002</v>
      </c>
      <c r="OJ37" s="18">
        <f t="shared" si="65"/>
        <v>12</v>
      </c>
      <c r="OK37">
        <v>0</v>
      </c>
      <c r="OL37">
        <v>0</v>
      </c>
      <c r="OM37" s="18">
        <f t="shared" si="66"/>
        <v>2.0388000000000002</v>
      </c>
      <c r="OO37">
        <v>0</v>
      </c>
      <c r="OP37">
        <v>0</v>
      </c>
      <c r="OQ37">
        <v>0</v>
      </c>
      <c r="OR37">
        <v>0</v>
      </c>
      <c r="OS37">
        <v>1</v>
      </c>
      <c r="OT37">
        <v>4.9799999999999997E-2</v>
      </c>
      <c r="OU37">
        <v>0</v>
      </c>
      <c r="OV37">
        <v>0</v>
      </c>
      <c r="OW37" s="18">
        <f t="shared" si="67"/>
        <v>1</v>
      </c>
      <c r="OX37" s="18">
        <f t="shared" si="68"/>
        <v>4.9799999999999997E-2</v>
      </c>
      <c r="OY37" s="18">
        <f t="shared" si="69"/>
        <v>1</v>
      </c>
      <c r="OZ37">
        <v>25</v>
      </c>
      <c r="PA37">
        <v>2.0500000000000001E-2</v>
      </c>
      <c r="PC37">
        <v>2</v>
      </c>
      <c r="PD37">
        <v>0.26869999999999999</v>
      </c>
      <c r="PF37">
        <v>0</v>
      </c>
      <c r="PG37">
        <v>0</v>
      </c>
      <c r="PH37">
        <v>0</v>
      </c>
      <c r="PI37">
        <v>0</v>
      </c>
      <c r="PJ37" s="18">
        <f t="shared" si="70"/>
        <v>0</v>
      </c>
      <c r="PK37" s="18">
        <f t="shared" si="71"/>
        <v>0</v>
      </c>
      <c r="PL37" s="18">
        <f t="shared" si="72"/>
        <v>0</v>
      </c>
      <c r="PM37" s="6">
        <v>192</v>
      </c>
      <c r="PN37" s="6">
        <v>6.3799999999999996E-2</v>
      </c>
      <c r="PO37">
        <v>37.813699999999997</v>
      </c>
      <c r="PP37">
        <v>0.91110000000000002</v>
      </c>
      <c r="PQ37" s="18">
        <f t="shared" si="73"/>
        <v>109.79332855170676</v>
      </c>
      <c r="PS37" s="6">
        <v>0</v>
      </c>
      <c r="PT37" s="6">
        <v>0</v>
      </c>
      <c r="PU37">
        <v>0</v>
      </c>
      <c r="PV37">
        <v>0</v>
      </c>
      <c r="PW37">
        <v>0</v>
      </c>
      <c r="PX37" s="18">
        <f t="shared" si="74"/>
        <v>0</v>
      </c>
      <c r="PY37" s="18">
        <f t="shared" si="75"/>
        <v>0</v>
      </c>
      <c r="QA37">
        <v>0</v>
      </c>
      <c r="QB37">
        <v>0</v>
      </c>
      <c r="QC37" s="18">
        <f t="shared" si="76"/>
        <v>0</v>
      </c>
      <c r="QD37" s="18">
        <f t="shared" si="77"/>
        <v>0</v>
      </c>
      <c r="QE37">
        <v>19.728999999999999</v>
      </c>
      <c r="QF37">
        <v>0</v>
      </c>
      <c r="QG37">
        <v>54.389700000000005</v>
      </c>
      <c r="QH37">
        <f t="shared" si="78"/>
        <v>183.91202855170678</v>
      </c>
    </row>
    <row r="38" spans="1:450">
      <c r="A38" s="12" t="s">
        <v>1228</v>
      </c>
      <c r="B38" t="s">
        <v>1955</v>
      </c>
      <c r="C38">
        <v>78</v>
      </c>
      <c r="E38">
        <v>0</v>
      </c>
      <c r="F38">
        <v>0</v>
      </c>
      <c r="G38">
        <v>20</v>
      </c>
      <c r="H38">
        <v>1.5599999999999999E-2</v>
      </c>
      <c r="I38">
        <v>10</v>
      </c>
      <c r="J38">
        <v>0.29980000000000001</v>
      </c>
      <c r="K38">
        <v>0</v>
      </c>
      <c r="L38">
        <v>0</v>
      </c>
      <c r="M38">
        <v>0</v>
      </c>
      <c r="N38">
        <v>0</v>
      </c>
      <c r="O38">
        <v>5</v>
      </c>
      <c r="P38">
        <v>1.2999999999999999E-2</v>
      </c>
      <c r="Q38">
        <v>9</v>
      </c>
      <c r="R38">
        <v>2.98E-2</v>
      </c>
      <c r="S38" s="41">
        <v>1</v>
      </c>
      <c r="T38" s="44">
        <v>0.51800000000000002</v>
      </c>
      <c r="U38">
        <v>7</v>
      </c>
      <c r="V38">
        <v>0.26719999999999999</v>
      </c>
      <c r="W38" s="41">
        <v>1</v>
      </c>
      <c r="X38" s="44">
        <v>1.404353460766957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11</v>
      </c>
      <c r="AF38">
        <v>2.0500000000000001E-2</v>
      </c>
      <c r="AG38">
        <v>8</v>
      </c>
      <c r="AH38">
        <v>1.21E-2</v>
      </c>
      <c r="AI38">
        <v>0</v>
      </c>
      <c r="AJ38">
        <v>0</v>
      </c>
      <c r="AK38">
        <v>42</v>
      </c>
      <c r="AL38">
        <v>0.20250000000000001</v>
      </c>
      <c r="AM38">
        <v>24</v>
      </c>
      <c r="AN38">
        <v>4.02E-2</v>
      </c>
      <c r="AO38">
        <v>0</v>
      </c>
      <c r="AP38">
        <v>0</v>
      </c>
      <c r="AQ38">
        <v>24</v>
      </c>
      <c r="AR38">
        <v>3.6799999999999999E-2</v>
      </c>
      <c r="AS38">
        <v>1</v>
      </c>
      <c r="AT38">
        <v>1E-4</v>
      </c>
      <c r="AU38">
        <v>0</v>
      </c>
      <c r="AV38">
        <v>0</v>
      </c>
      <c r="AW38">
        <v>68</v>
      </c>
      <c r="AX38">
        <v>8.9899999999999994E-2</v>
      </c>
      <c r="AY38">
        <v>0</v>
      </c>
      <c r="AZ38">
        <v>0</v>
      </c>
      <c r="BA38">
        <v>36</v>
      </c>
      <c r="BB38">
        <v>1.6799999999999999E-2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 s="18">
        <f t="shared" si="0"/>
        <v>267</v>
      </c>
      <c r="BL38" s="18">
        <f t="shared" si="1"/>
        <v>2.9666534607669566</v>
      </c>
      <c r="BM38" s="18">
        <f t="shared" si="2"/>
        <v>15</v>
      </c>
      <c r="BO38">
        <v>0</v>
      </c>
      <c r="BP38">
        <v>0</v>
      </c>
      <c r="BQ38">
        <v>4</v>
      </c>
      <c r="BR38">
        <v>1.2800000000000001E-2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7.0000000000000001E-3</v>
      </c>
      <c r="CA38">
        <v>5</v>
      </c>
      <c r="CB38">
        <v>1.21E-2</v>
      </c>
      <c r="CC38">
        <v>0</v>
      </c>
      <c r="CD38">
        <v>0</v>
      </c>
      <c r="CE38" s="18">
        <f t="shared" si="3"/>
        <v>10</v>
      </c>
      <c r="CF38" s="18">
        <f t="shared" si="4"/>
        <v>3.1899999999999998E-2</v>
      </c>
      <c r="CG38" s="18">
        <f t="shared" si="5"/>
        <v>3</v>
      </c>
      <c r="CI38">
        <v>4</v>
      </c>
      <c r="CJ38">
        <v>9.8599999999999993E-2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 s="18">
        <f t="shared" si="6"/>
        <v>281</v>
      </c>
      <c r="CR38" s="18">
        <f t="shared" si="7"/>
        <v>3.0971534607669566</v>
      </c>
      <c r="CS38" s="18">
        <f t="shared" si="8"/>
        <v>19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39</v>
      </c>
      <c r="DB38">
        <v>0.214</v>
      </c>
      <c r="DC38">
        <v>85</v>
      </c>
      <c r="DD38">
        <v>0.1852</v>
      </c>
      <c r="DE38">
        <v>0</v>
      </c>
      <c r="DF38">
        <v>0</v>
      </c>
      <c r="DG38">
        <v>0</v>
      </c>
      <c r="DH38">
        <v>0</v>
      </c>
      <c r="DI38">
        <v>70</v>
      </c>
      <c r="DJ38">
        <v>0.40310000000000001</v>
      </c>
      <c r="DK38">
        <v>163</v>
      </c>
      <c r="DL38">
        <v>0.3624</v>
      </c>
      <c r="DM38">
        <v>28</v>
      </c>
      <c r="DN38">
        <v>1.6500000000000001E-2</v>
      </c>
      <c r="DO38">
        <v>0</v>
      </c>
      <c r="DP38">
        <v>0</v>
      </c>
      <c r="DQ38" s="18">
        <f t="shared" si="9"/>
        <v>385</v>
      </c>
      <c r="DR38" s="18">
        <f t="shared" si="10"/>
        <v>1.1812</v>
      </c>
      <c r="DS38" s="18">
        <f t="shared" si="11"/>
        <v>5</v>
      </c>
      <c r="DU38">
        <v>2</v>
      </c>
      <c r="DV38">
        <v>0.26750000000000002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8</v>
      </c>
      <c r="EF38">
        <v>5.8999999999999999E-3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2</v>
      </c>
      <c r="EV38">
        <v>0.16800000000000001</v>
      </c>
      <c r="EW38" s="18">
        <f t="shared" si="12"/>
        <v>12</v>
      </c>
      <c r="EX38" s="18">
        <f t="shared" si="13"/>
        <v>0.44140000000000001</v>
      </c>
      <c r="EY38" s="18">
        <f t="shared" si="14"/>
        <v>3</v>
      </c>
      <c r="EZ38" s="18">
        <f t="shared" si="15"/>
        <v>678</v>
      </c>
      <c r="FA38" s="18">
        <f t="shared" si="16"/>
        <v>4.7197534607669569</v>
      </c>
      <c r="FB38" s="18">
        <f t="shared" si="17"/>
        <v>27</v>
      </c>
      <c r="FD38">
        <v>1</v>
      </c>
      <c r="FE38">
        <v>0.38</v>
      </c>
      <c r="FF38">
        <v>1</v>
      </c>
      <c r="FG38">
        <v>0.09</v>
      </c>
      <c r="FH38">
        <v>0</v>
      </c>
      <c r="FI38">
        <v>0</v>
      </c>
      <c r="FJ38">
        <v>7</v>
      </c>
      <c r="FK38">
        <v>5.6899999999999999E-2</v>
      </c>
      <c r="FL38">
        <v>0</v>
      </c>
      <c r="FM38">
        <v>0</v>
      </c>
      <c r="FN38">
        <v>7</v>
      </c>
      <c r="FO38">
        <v>8.09E-2</v>
      </c>
      <c r="FP38" s="18">
        <f t="shared" si="18"/>
        <v>16</v>
      </c>
      <c r="FQ38" s="18">
        <f t="shared" si="19"/>
        <v>0.60780000000000001</v>
      </c>
      <c r="FR38" s="18">
        <f t="shared" si="20"/>
        <v>4</v>
      </c>
      <c r="FT38">
        <v>18</v>
      </c>
      <c r="FU38">
        <v>0.12239999999999999</v>
      </c>
      <c r="FV38">
        <v>0</v>
      </c>
      <c r="FW38">
        <v>0</v>
      </c>
      <c r="FX38">
        <v>1</v>
      </c>
      <c r="FY38">
        <v>0.96</v>
      </c>
      <c r="FZ38" s="18">
        <f t="shared" si="21"/>
        <v>19</v>
      </c>
      <c r="GA38" s="18">
        <f t="shared" si="22"/>
        <v>1.0824</v>
      </c>
      <c r="GB38" s="18">
        <f t="shared" si="23"/>
        <v>2</v>
      </c>
      <c r="GD38">
        <v>23</v>
      </c>
      <c r="GE38">
        <v>0.16700000000000001</v>
      </c>
      <c r="GF38">
        <v>0</v>
      </c>
      <c r="GG38">
        <v>0</v>
      </c>
      <c r="GH38" s="18">
        <f t="shared" si="24"/>
        <v>23</v>
      </c>
      <c r="GI38" s="18">
        <f t="shared" si="25"/>
        <v>0.16700000000000001</v>
      </c>
      <c r="GJ38" s="18">
        <f t="shared" si="26"/>
        <v>1</v>
      </c>
      <c r="GL38" s="45">
        <v>0</v>
      </c>
      <c r="GM38" s="45">
        <v>0</v>
      </c>
      <c r="GN38">
        <v>0</v>
      </c>
      <c r="GO38">
        <v>0</v>
      </c>
      <c r="GP38">
        <v>0</v>
      </c>
      <c r="GQ38">
        <v>0</v>
      </c>
      <c r="GR38" s="18">
        <f t="shared" si="27"/>
        <v>0</v>
      </c>
      <c r="GS38" s="18">
        <f t="shared" si="28"/>
        <v>0</v>
      </c>
      <c r="GT38" s="18">
        <f t="shared" si="29"/>
        <v>0</v>
      </c>
      <c r="GU38" s="18">
        <f t="shared" si="30"/>
        <v>58</v>
      </c>
      <c r="GV38" s="18">
        <f t="shared" si="31"/>
        <v>1.8572000000000002</v>
      </c>
      <c r="GW38" s="18">
        <f t="shared" si="32"/>
        <v>7</v>
      </c>
      <c r="GY38">
        <v>1</v>
      </c>
      <c r="GZ38">
        <v>3.0999999999999999E-3</v>
      </c>
      <c r="HA38">
        <v>9</v>
      </c>
      <c r="HB38">
        <v>2.8899999999999999E-2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45</v>
      </c>
      <c r="HJ38">
        <v>6.08E-2</v>
      </c>
      <c r="HK38">
        <v>0</v>
      </c>
      <c r="HL38">
        <v>0</v>
      </c>
      <c r="HM38" s="18">
        <f t="shared" si="33"/>
        <v>55</v>
      </c>
      <c r="HN38" s="18">
        <f t="shared" si="34"/>
        <v>9.2800000000000007E-2</v>
      </c>
      <c r="HO38" s="18">
        <f t="shared" si="35"/>
        <v>3</v>
      </c>
      <c r="HQ38">
        <v>0</v>
      </c>
      <c r="HR38">
        <v>0</v>
      </c>
      <c r="HS38">
        <v>0</v>
      </c>
      <c r="HT38">
        <v>0</v>
      </c>
      <c r="HU38" s="18">
        <f t="shared" si="36"/>
        <v>0</v>
      </c>
      <c r="HV38" s="18">
        <f t="shared" si="37"/>
        <v>0</v>
      </c>
      <c r="HW38" s="18">
        <f t="shared" si="38"/>
        <v>0</v>
      </c>
      <c r="HY38">
        <v>0</v>
      </c>
      <c r="HZ38">
        <v>0</v>
      </c>
      <c r="IA38" s="45">
        <v>1</v>
      </c>
      <c r="IB38" s="46">
        <v>18.231349745823149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1</v>
      </c>
      <c r="IR38">
        <v>1.3851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13</v>
      </c>
      <c r="JL38">
        <v>0.37530000000000002</v>
      </c>
      <c r="JM38">
        <v>0</v>
      </c>
      <c r="JN38">
        <v>0</v>
      </c>
      <c r="JO38">
        <v>0</v>
      </c>
      <c r="JP38">
        <v>0</v>
      </c>
      <c r="JQ38" s="18">
        <f t="shared" si="39"/>
        <v>15</v>
      </c>
      <c r="JR38" s="18">
        <f t="shared" si="40"/>
        <v>19.991749745823149</v>
      </c>
      <c r="JS38" s="18">
        <f t="shared" si="41"/>
        <v>3</v>
      </c>
      <c r="JU38">
        <v>7</v>
      </c>
      <c r="JV38">
        <v>7.4000000000000003E-3</v>
      </c>
      <c r="JW38">
        <v>0</v>
      </c>
      <c r="JX38">
        <v>0</v>
      </c>
      <c r="JY38">
        <v>0</v>
      </c>
      <c r="JZ38">
        <v>0</v>
      </c>
      <c r="KA38">
        <v>2</v>
      </c>
      <c r="KB38">
        <v>8.9999999999999998E-4</v>
      </c>
      <c r="KC38">
        <v>53</v>
      </c>
      <c r="KD38">
        <v>7.9299999999999995E-2</v>
      </c>
      <c r="KE38">
        <v>2</v>
      </c>
      <c r="KF38">
        <v>7.1000000000000004E-3</v>
      </c>
      <c r="KG38">
        <v>0</v>
      </c>
      <c r="KH38">
        <v>0</v>
      </c>
      <c r="KI38" s="18">
        <f t="shared" si="42"/>
        <v>64</v>
      </c>
      <c r="KJ38" s="18">
        <f t="shared" si="43"/>
        <v>9.4699999999999993E-2</v>
      </c>
      <c r="KK38" s="18">
        <f t="shared" si="44"/>
        <v>4</v>
      </c>
      <c r="KM38">
        <v>0</v>
      </c>
      <c r="KN38">
        <v>0</v>
      </c>
      <c r="KO38">
        <v>0</v>
      </c>
      <c r="KP38">
        <v>0</v>
      </c>
      <c r="KQ38">
        <v>43</v>
      </c>
      <c r="KR38">
        <v>8.3000000000000001E-3</v>
      </c>
      <c r="KS38">
        <v>4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 s="18">
        <f t="shared" si="45"/>
        <v>181</v>
      </c>
      <c r="LB38" s="18">
        <f t="shared" si="46"/>
        <v>20.187549745823151</v>
      </c>
      <c r="LC38" s="18">
        <f t="shared" si="47"/>
        <v>12</v>
      </c>
      <c r="LE38">
        <v>16</v>
      </c>
      <c r="LF38">
        <v>7.5600000000000001E-2</v>
      </c>
      <c r="LG38">
        <v>0</v>
      </c>
      <c r="LH38">
        <v>0</v>
      </c>
      <c r="LI38">
        <v>1</v>
      </c>
      <c r="LJ38">
        <v>0</v>
      </c>
      <c r="LK38" s="18">
        <f t="shared" si="48"/>
        <v>17</v>
      </c>
      <c r="LL38" s="18">
        <f t="shared" si="49"/>
        <v>7.5600000000000001E-2</v>
      </c>
      <c r="LM38" s="18">
        <f t="shared" si="50"/>
        <v>2</v>
      </c>
      <c r="LN38" s="18">
        <f t="shared" si="51"/>
        <v>198</v>
      </c>
      <c r="LO38" s="18">
        <f t="shared" si="52"/>
        <v>20.263149745823153</v>
      </c>
      <c r="LP38" s="18">
        <f t="shared" si="53"/>
        <v>14</v>
      </c>
      <c r="LR38">
        <v>0</v>
      </c>
      <c r="LS38">
        <v>0</v>
      </c>
      <c r="LT38">
        <v>0</v>
      </c>
      <c r="LU38">
        <v>0</v>
      </c>
      <c r="LV38" s="18">
        <f t="shared" si="54"/>
        <v>0</v>
      </c>
      <c r="LW38" s="18">
        <f t="shared" si="55"/>
        <v>0</v>
      </c>
      <c r="LX38" s="18">
        <f t="shared" si="56"/>
        <v>0</v>
      </c>
      <c r="LZ38">
        <v>0</v>
      </c>
      <c r="MA38">
        <v>0</v>
      </c>
      <c r="MB38">
        <v>0</v>
      </c>
      <c r="MC38">
        <v>0</v>
      </c>
      <c r="MD38" s="18">
        <f t="shared" si="57"/>
        <v>0</v>
      </c>
      <c r="ME38" s="18">
        <f t="shared" si="58"/>
        <v>0</v>
      </c>
      <c r="MF38" s="18">
        <f t="shared" si="59"/>
        <v>0</v>
      </c>
      <c r="MH38">
        <v>0</v>
      </c>
      <c r="MI38">
        <v>0</v>
      </c>
      <c r="MJ38" s="18">
        <f t="shared" si="60"/>
        <v>0</v>
      </c>
      <c r="MK38" s="18">
        <f t="shared" si="61"/>
        <v>0</v>
      </c>
      <c r="ML38" s="18">
        <f t="shared" si="62"/>
        <v>0</v>
      </c>
      <c r="MN38">
        <v>3</v>
      </c>
      <c r="MO38">
        <v>4.0000000000000001E-3</v>
      </c>
      <c r="MP38">
        <v>6</v>
      </c>
      <c r="MQ38">
        <v>3.95E-2</v>
      </c>
      <c r="MR38">
        <v>0</v>
      </c>
      <c r="MS38">
        <v>0</v>
      </c>
      <c r="MT38">
        <v>0</v>
      </c>
      <c r="MU38">
        <v>0</v>
      </c>
      <c r="MV38">
        <v>35</v>
      </c>
      <c r="MW38">
        <v>1.2047000000000001</v>
      </c>
      <c r="MX38">
        <v>6</v>
      </c>
      <c r="MY38">
        <v>8.5500000000000007E-2</v>
      </c>
      <c r="MZ38">
        <v>2</v>
      </c>
      <c r="NA38">
        <v>0.01</v>
      </c>
      <c r="NB38">
        <v>0</v>
      </c>
      <c r="NC38">
        <v>0</v>
      </c>
      <c r="ND38">
        <v>1</v>
      </c>
      <c r="NE38">
        <v>2.0000000000000001E-4</v>
      </c>
      <c r="NF38">
        <v>7</v>
      </c>
      <c r="NG38">
        <v>1.0999999999999999E-2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6</v>
      </c>
      <c r="NQ38">
        <v>1.66E-2</v>
      </c>
      <c r="NR38">
        <v>0</v>
      </c>
      <c r="NS38">
        <v>0</v>
      </c>
      <c r="NT38">
        <v>3</v>
      </c>
      <c r="NU38">
        <v>2.8999999999999998E-3</v>
      </c>
      <c r="NV38">
        <v>1</v>
      </c>
      <c r="NW38">
        <v>4.0000000000000001E-3</v>
      </c>
      <c r="NX38">
        <v>0</v>
      </c>
      <c r="NY38">
        <v>0</v>
      </c>
      <c r="NZ38">
        <v>0</v>
      </c>
      <c r="OA38">
        <v>0</v>
      </c>
      <c r="OB38">
        <v>102</v>
      </c>
      <c r="OC38">
        <v>0.1847</v>
      </c>
      <c r="OD38">
        <v>13</v>
      </c>
      <c r="OE38">
        <v>1.0200000000000001E-2</v>
      </c>
      <c r="OF38">
        <v>0</v>
      </c>
      <c r="OG38">
        <v>0</v>
      </c>
      <c r="OH38" s="18">
        <f t="shared" si="63"/>
        <v>185</v>
      </c>
      <c r="OI38" s="18">
        <f t="shared" si="64"/>
        <v>1.5733000000000004</v>
      </c>
      <c r="OJ38" s="18">
        <f t="shared" si="65"/>
        <v>12</v>
      </c>
      <c r="OK38">
        <v>0</v>
      </c>
      <c r="OL38">
        <v>0</v>
      </c>
      <c r="OM38" s="18">
        <f t="shared" si="66"/>
        <v>1.5733000000000004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 s="18">
        <f t="shared" si="67"/>
        <v>0</v>
      </c>
      <c r="OX38" s="18">
        <f t="shared" si="68"/>
        <v>0</v>
      </c>
      <c r="OY38" s="18">
        <f t="shared" si="69"/>
        <v>0</v>
      </c>
      <c r="OZ38">
        <v>33</v>
      </c>
      <c r="PA38">
        <v>7.4999999999999997E-3</v>
      </c>
      <c r="PC38">
        <v>6</v>
      </c>
      <c r="PD38">
        <v>0.74580000000000002</v>
      </c>
      <c r="PF38">
        <v>0</v>
      </c>
      <c r="PG38">
        <v>0</v>
      </c>
      <c r="PH38">
        <v>0</v>
      </c>
      <c r="PI38">
        <v>0</v>
      </c>
      <c r="PJ38" s="18">
        <f t="shared" si="70"/>
        <v>0</v>
      </c>
      <c r="PK38" s="18">
        <f t="shared" si="71"/>
        <v>0</v>
      </c>
      <c r="PL38" s="18">
        <f t="shared" si="72"/>
        <v>0</v>
      </c>
      <c r="PM38" s="6">
        <v>1700</v>
      </c>
      <c r="PN38" s="6">
        <v>0.83579999999999999</v>
      </c>
      <c r="PO38">
        <v>13.4152</v>
      </c>
      <c r="PP38">
        <v>0.2848</v>
      </c>
      <c r="PQ38" s="18">
        <f t="shared" si="73"/>
        <v>43.702503206590109</v>
      </c>
      <c r="PS38" s="6">
        <v>0</v>
      </c>
      <c r="PT38" s="6">
        <v>2.6293000000000002</v>
      </c>
      <c r="PU38">
        <v>0</v>
      </c>
      <c r="PV38">
        <v>0</v>
      </c>
      <c r="PW38">
        <v>0</v>
      </c>
      <c r="PX38" s="18">
        <f t="shared" si="74"/>
        <v>2.6293000000000002</v>
      </c>
      <c r="PY38" s="18">
        <f t="shared" si="75"/>
        <v>1</v>
      </c>
      <c r="QA38">
        <v>0</v>
      </c>
      <c r="QB38">
        <v>0</v>
      </c>
      <c r="QC38" s="18">
        <f t="shared" si="76"/>
        <v>2.6293000000000002</v>
      </c>
      <c r="QD38" s="18">
        <f t="shared" si="77"/>
        <v>1</v>
      </c>
      <c r="QE38">
        <v>2.3595999999999999</v>
      </c>
      <c r="QF38">
        <v>0</v>
      </c>
      <c r="QG38">
        <v>100.4712</v>
      </c>
      <c r="QH38">
        <f t="shared" si="78"/>
        <v>149.16260320659012</v>
      </c>
    </row>
  </sheetData>
  <sortState ref="A3:C38">
    <sortCondition ref="C3:C38"/>
  </sortState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7109375" defaultRowHeight="13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 data_all (no vouchers)</vt:lpstr>
      <vt:lpstr>field data_inverts only</vt:lpstr>
      <vt:lpstr>lab data </vt:lpstr>
      <vt:lpstr>Inverts - lab and field</vt:lpstr>
      <vt:lpstr>Algae and Eelgrass Only</vt:lpstr>
      <vt:lpstr>Inverts - Reformatted</vt:lpstr>
      <vt:lpstr>Sheet1</vt:lpstr>
    </vt:vector>
  </TitlesOfParts>
  <Company>_x001e_University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Martone</dc:creator>
  <cp:lastModifiedBy>Rebecca Martone</cp:lastModifiedBy>
  <dcterms:created xsi:type="dcterms:W3CDTF">2012-05-30T03:24:12Z</dcterms:created>
  <dcterms:modified xsi:type="dcterms:W3CDTF">2013-01-30T01:53:51Z</dcterms:modified>
</cp:coreProperties>
</file>