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611"/>
  <workbookPr codeName="ThisWorkbook" defaultThemeVersion="166925"/>
  <mc:AlternateContent xmlns:mc="http://schemas.openxmlformats.org/markup-compatibility/2006">
    <mc:Choice Requires="x15">
      <x15ac:absPath xmlns:x15ac="http://schemas.microsoft.com/office/spreadsheetml/2010/11/ac" url="C:\Users\Nikolay\Downloads\"/>
    </mc:Choice>
  </mc:AlternateContent>
  <xr:revisionPtr revIDLastSave="0" documentId="8_{145DC396-CA8D-4BCB-8AA5-9EEE7BDB199F}" xr6:coauthVersionLast="47" xr6:coauthVersionMax="47" xr10:uidLastSave="{00000000-0000-0000-0000-000000000000}"/>
  <bookViews>
    <workbookView xWindow="-120" yWindow="-120" windowWidth="29040" windowHeight="15840" tabRatio="500" firstSheet="2" activeTab="2" xr2:uid="{00000000-000D-0000-FFFF-FFFF00000000}"/>
  </bookViews>
  <sheets>
    <sheet name="Sommaire" sheetId="9" r:id="rId1"/>
    <sheet name="Assurance Qualité" sheetId="6" r:id="rId2"/>
    <sheet name="Fonctionnalités" sheetId="8" r:id="rId3"/>
  </sheet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11" i="8" l="1"/>
  <c r="B18" i="8"/>
  <c r="B10" i="8"/>
  <c r="C35" i="6"/>
  <c r="C37" i="6"/>
  <c r="C36" i="6"/>
  <c r="C24" i="6"/>
  <c r="C12" i="6"/>
  <c r="C11" i="6"/>
  <c r="C13" i="6"/>
  <c r="C23" i="6"/>
  <c r="E12" i="8"/>
  <c r="B16" i="8"/>
  <c r="B14" i="8"/>
  <c r="B13" i="8"/>
  <c r="C48" i="6"/>
  <c r="C46" i="6"/>
  <c r="C43" i="6"/>
  <c r="C42" i="6"/>
  <c r="C31" i="6"/>
  <c r="B17" i="8"/>
  <c r="B15" i="8"/>
  <c r="C53" i="6"/>
  <c r="C9" i="6"/>
  <c r="E14" i="8"/>
  <c r="E48" i="8"/>
  <c r="E49" i="8"/>
  <c r="E50" i="8"/>
  <c r="E51" i="8"/>
  <c r="E52" i="8"/>
  <c r="E27" i="8"/>
  <c r="E28" i="8"/>
  <c r="E29" i="8"/>
  <c r="E30" i="8"/>
  <c r="E31" i="8"/>
  <c r="E32" i="8"/>
  <c r="E33" i="8"/>
  <c r="E34" i="8"/>
  <c r="E35" i="8"/>
  <c r="E11" i="8"/>
  <c r="E13" i="8"/>
  <c r="E15" i="8"/>
  <c r="E16" i="8"/>
  <c r="E17" i="8"/>
  <c r="E18" i="8"/>
  <c r="E19" i="8"/>
  <c r="E10" i="8"/>
  <c r="G7" i="9" l="1"/>
  <c r="D53" i="8" l="1"/>
  <c r="D36" i="8"/>
  <c r="E9" i="8" l="1"/>
  <c r="D20" i="8"/>
  <c r="E26" i="8"/>
  <c r="E36" i="8" s="1"/>
  <c r="E43" i="8"/>
  <c r="E44" i="8"/>
  <c r="E45" i="8"/>
  <c r="E46" i="8"/>
  <c r="E47" i="8"/>
  <c r="E53" i="8" l="1"/>
  <c r="E20" i="8"/>
  <c r="B4" i="9"/>
  <c r="B6" i="9"/>
  <c r="B5" i="9"/>
  <c r="J58" i="6"/>
  <c r="I58" i="6"/>
  <c r="G58" i="6"/>
  <c r="F58" i="6"/>
  <c r="D58" i="6"/>
  <c r="C58" i="6"/>
  <c r="J51" i="6"/>
  <c r="I51" i="6"/>
  <c r="G51" i="6"/>
  <c r="F51" i="6"/>
  <c r="D51" i="6"/>
  <c r="C51" i="6"/>
  <c r="J38" i="6"/>
  <c r="I38" i="6"/>
  <c r="G38" i="6"/>
  <c r="F38" i="6"/>
  <c r="D38" i="6"/>
  <c r="C38" i="6"/>
  <c r="J32" i="6"/>
  <c r="I32" i="6"/>
  <c r="G32" i="6"/>
  <c r="F32" i="6"/>
  <c r="D32" i="6"/>
  <c r="C32" i="6"/>
  <c r="J26" i="6"/>
  <c r="I26" i="6"/>
  <c r="G26" i="6"/>
  <c r="F26" i="6"/>
  <c r="D26" i="6"/>
  <c r="C26" i="6"/>
  <c r="J21" i="6"/>
  <c r="I21" i="6"/>
  <c r="G21" i="6"/>
  <c r="F21" i="6"/>
  <c r="D21" i="6"/>
  <c r="C21" i="6"/>
  <c r="J14" i="6"/>
  <c r="I14" i="6"/>
  <c r="G14" i="6"/>
  <c r="F14" i="6"/>
  <c r="D14" i="6"/>
  <c r="C14" i="6"/>
  <c r="C60" i="6" s="1"/>
  <c r="I60" i="6" l="1"/>
  <c r="J60" i="6"/>
  <c r="D60" i="6"/>
  <c r="F60" i="6"/>
  <c r="G60" i="6"/>
  <c r="C61" i="6" l="1"/>
  <c r="C4" i="9" s="1"/>
  <c r="I61" i="6"/>
  <c r="C6" i="9" s="1"/>
  <c r="F61" i="6"/>
  <c r="C5" i="9" s="1"/>
  <c r="D6" i="9" l="1"/>
  <c r="G6" i="9" s="1"/>
  <c r="D5" i="9"/>
  <c r="G5" i="9" s="1"/>
  <c r="D4" i="9"/>
  <c r="G4" i="9" s="1"/>
</calcChain>
</file>

<file path=xl/sharedStrings.xml><?xml version="1.0" encoding="utf-8"?>
<sst xmlns="http://schemas.openxmlformats.org/spreadsheetml/2006/main" count="254" uniqueCount="171">
  <si>
    <t>Fonct.</t>
  </si>
  <si>
    <t>A.Q</t>
  </si>
  <si>
    <t>Total</t>
  </si>
  <si>
    <t>Heures de retard
(-10%)/heure</t>
  </si>
  <si>
    <t>Poids</t>
  </si>
  <si>
    <t>Note Pondérée</t>
  </si>
  <si>
    <t>Sprint 1</t>
  </si>
  <si>
    <t>Sprint 2</t>
  </si>
  <si>
    <t>Sprint 3</t>
  </si>
  <si>
    <t>UX</t>
  </si>
  <si>
    <t>Grille de correction LOG2990</t>
  </si>
  <si>
    <t>Assurance Qualité</t>
  </si>
  <si>
    <t>Critère</t>
  </si>
  <si>
    <t>Description</t>
  </si>
  <si>
    <t>Note</t>
  </si>
  <si>
    <t>Commentaires</t>
  </si>
  <si>
    <t>1. Qualité des classes</t>
  </si>
  <si>
    <t>Correcteur</t>
  </si>
  <si>
    <t>GR</t>
  </si>
  <si>
    <t>1.1 Responsabilité</t>
  </si>
  <si>
    <t>La classe n'a qu'une responsabilitée et elle est non triviale.</t>
  </si>
  <si>
    <t>-0.5 SoloGameService
-0.5 VirtualPlayerService
-0.5 WordBuilderService
-0.5 ExchangeParams, CommandParams</t>
  </si>
  <si>
    <t>1.2 Nom</t>
  </si>
  <si>
    <t>Le nom de la classe est approprié. 
Utilisation appropriée des suffixes ({..}Component,{..}Controller, {..}Service, etc.). 
Le format à utiliser est le PascalCase</t>
  </si>
  <si>
    <t>1.3 Attributs</t>
  </si>
  <si>
    <t>La classe ne comporte pas d'attributs inutiles (incluant des getter/setter inutiles). 
Les attributs ne représentent que des états de la classe. 
Un attribut utilisé seulement dans les tests ne devrait pas exister.</t>
  </si>
  <si>
    <t>-0.5 RackService:squareHeight
-0.5 ValidationService:updatePlayerScore</t>
  </si>
  <si>
    <t>1.4 Accessibilité</t>
  </si>
  <si>
    <t>La classe minimise l'accessibilité des membres (public/private/protected)</t>
  </si>
  <si>
    <t>-0.25 ChatDisplayService:isActiveDebug
-0.25 ChatDisplayService.scrabbleLettersToString
-0.25 GridService:drawLetter
-0.25 SoloGameService:timerMs
-0.25 TextEntryService.commandsMap
-0.25 ValidationService:validateWordsAndCalculateScor
-0.25 VirtualPlayerService:movesWithGivenLetter
-0.25 WordBuilder.Service.completeWordInADirection</t>
  </si>
  <si>
    <t>1.5 Valeur par défaut</t>
  </si>
  <si>
    <t>Les valeurs par défaut des attributs de la classe sont initialisés de manière constante (soit dans le constructeur partout, soit à la définition)</t>
  </si>
  <si>
    <t>-0.5 ScrabbleBoard
-0.5 Square
-0.5 FormComponent
-0.5 SidebarComponent
-0.5 ChatDisplayService
-0.5 GridService
-0.5 RackService</t>
  </si>
  <si>
    <t>Sous-total</t>
  </si>
  <si>
    <t>2. Qualité des fonctions</t>
  </si>
  <si>
    <t>KL</t>
  </si>
  <si>
    <t>2.1 Nom</t>
  </si>
  <si>
    <t>Les noms des fonctions sont précis et décrivent les tâches voulues. 
Le format à utiliser doit être uniforme dans tous les fichiers (camelCase, PascalCase, ...)</t>
  </si>
  <si>
    <t>2.2 Utilité</t>
  </si>
  <si>
    <t xml:space="preserve">Chaque fonction n'a qu'une seule utilité, elle ne peut pas être fragmentée en plusieurs fonctions et elle est facilement lisible. </t>
  </si>
  <si>
    <t>2.3 Nombre de paramètres</t>
  </si>
  <si>
    <t>Les fonctions minimisent les paramètres en entrée (pas plus de trois).
Utilisation d'interfaces ou de classe pour des paramètres pouvant être regroupé logiquement.</t>
  </si>
  <si>
    <t>2.4 Fonction pure</t>
  </si>
  <si>
    <t>Les fonctions sont pures lorsque possible. Les effets secondaires sont minimisés</t>
  </si>
  <si>
    <t>2.5 Utilisation des paramètres</t>
  </si>
  <si>
    <t>Tous les paramètres de fonction sont utilisés</t>
  </si>
  <si>
    <t>3. Exceptions</t>
  </si>
  <si>
    <t>3.1 Messages d'erreurs</t>
  </si>
  <si>
    <t>Les exceptions sont claires et spécifiques (Pas d'erreurs génériques). Les messages d'erreur affichés à l'utilisateur sont compréhensible pour l'utilisateur moyen (pas de code d'erreur serveur, mais plutôt un message descriptif du genre "Un problème est survenu lors de la sauvegarde du dessin")</t>
  </si>
  <si>
    <t>-0.25 ValidationService:27</t>
  </si>
  <si>
    <t>3.2 Valeurs limites</t>
  </si>
  <si>
    <t>Toute fonction doit gérer les valeurs limites de leurs paramètres</t>
  </si>
  <si>
    <t>-0.25 RackService:drawLetter
-0.25 BonusService:UseHorizontaleWordBonus, useVerticalWordBonus</t>
  </si>
  <si>
    <t>3.3 Code asynchrone</t>
  </si>
  <si>
    <t>Tout code asynchrone (Promise, Observable ou Event) doit être géré adéquatement.</t>
  </si>
  <si>
    <t>4. Variables</t>
  </si>
  <si>
    <t>4.1 Groupement des constantes</t>
  </si>
  <si>
    <t xml:space="preserve">Les constantes sont regroupées en groupes logiques. Des variables d'environnement sont utilisées plutôt que des constantes pour les valeurs en lien avec l'environnement de déploiement (par exemple, SERVER_URL). </t>
  </si>
  <si>
    <t>4.2 Utilisation de constantes</t>
  </si>
  <si>
    <t>Les constantes doivent être utilisées seulement dans un contexte lié à la logique d'affaire. (mauvais exemple: const DEUX = 2, bon exemple : const WAIT_TIME = 5000)</t>
  </si>
  <si>
    <t>4.3 Variables locales</t>
  </si>
  <si>
    <t xml:space="preserve">L'utilisation d'une variable locale (let ou const) doit être justifiée par son utilisation. </t>
  </si>
  <si>
    <t>4.4 Nom</t>
  </si>
  <si>
    <t>Les variables et les constantes ont des noms explicites et sont uniformes dans tous les fichiers. Le format à utiliser pour les variables est le camelCase et pour les constantes est SCREAMING_SNAKE_CASE. La troncation des noms ne doit pas être excessive. (ex: utiliser background au lieu de seulement bg)</t>
  </si>
  <si>
    <t>-0.25 chat-display.service.ts:46</t>
  </si>
  <si>
    <t>5. Expression booléennes</t>
  </si>
  <si>
    <t>5.1 Expressions</t>
  </si>
  <si>
    <t>Les expression booléennes ne sont pas comparées à true ou false</t>
  </si>
  <si>
    <t>-0.75 SoloGameService
-0.25 ValidationService</t>
  </si>
  <si>
    <t>5.2 Logique booléenne négative</t>
  </si>
  <si>
    <t>Minimiser la logique booléenne négative (ex: éviter "if (!notFound(...))")</t>
  </si>
  <si>
    <t>-0.25 RackService:43
-0.25 ValidationService</t>
  </si>
  <si>
    <t>5.3 Opérateurs ternaires</t>
  </si>
  <si>
    <t>Utilisation des opérateurs ternaires dans les bon scénario</t>
  </si>
  <si>
    <t>-0.5 ChatDisplayComponent:31
-0.5 SoloGameService:308
-0.5 SidebarComponent:61</t>
  </si>
  <si>
    <t>5.4 Prédicats</t>
  </si>
  <si>
    <t>Pas d'expressions booléennes complexes. 
Des prédicats sont utilisés pour simplifier les conditions complexes</t>
  </si>
  <si>
    <t>-0.25 ScrabbleBoard:generate...
-0.25 SoloGameService:308</t>
  </si>
  <si>
    <t>6. Qualité générale</t>
  </si>
  <si>
    <t>6.1 Arborescence et kebab-case</t>
  </si>
  <si>
    <t>Le projet suit une arborescence de fichier uniforme et stucturée (regroupement par objectifs des fichiers et par module). Les fichiers et dossiers doivent respecter le kebab-case.</t>
  </si>
  <si>
    <t>6.2 Sépration TS, HTML, CSS</t>
  </si>
  <si>
    <t>Il y a une séparation entre le code Typescript, HTML et CSS.</t>
  </si>
  <si>
    <t>6.3 Indentation et organisation</t>
  </si>
  <si>
    <t>Le code est correctement indenté et organisé en groupes logiques.</t>
  </si>
  <si>
    <t>-0.5 scrabble-letter.ts espacement
-0.5 virtual-player.service.ts</t>
  </si>
  <si>
    <t>6.4 Langue de programmation</t>
  </si>
  <si>
    <t>La langue utilisée pour le nom des variables, des classes et des fonctions doit être uniforme pour tout le code source (les commentaires peuvent différer de la langue du code source mais doivent tout de même rester uniformes)</t>
  </si>
  <si>
    <t>-0.5 validation.service.ts:35,88</t>
  </si>
  <si>
    <t>6.5 Commentaires</t>
  </si>
  <si>
    <t>Les commentaires, lorsque présents sont pertinents</t>
  </si>
  <si>
    <t>-0.5 player.ts:25
-0.5 letter-stock.service.ts
-0.25 solo-game.service.ts:88
-0.25 validation.service.ts:88
-0.5 virtual.player.service:37</t>
  </si>
  <si>
    <t>6.6 Enums</t>
  </si>
  <si>
    <t>Le programme utilise des enums lorsqu'elles sont nécessaires</t>
  </si>
  <si>
    <t>6.7 Utilisation des classes et interfaces</t>
  </si>
  <si>
    <t>Les objets anonymes Javascript ne sont pas utilisés, des classes ou des interfaces sont utilisés</t>
  </si>
  <si>
    <t>-0.5 command.ts:22,21</t>
  </si>
  <si>
    <t>6.8 Duplication</t>
  </si>
  <si>
    <t>Il n'y a pas de duplication de code.</t>
  </si>
  <si>
    <t>-2 bonus.service.ts:70,90
-4 grid.service.ts:92,168,211,225</t>
  </si>
  <si>
    <t>6.9 ESLint</t>
  </si>
  <si>
    <t>Aucune erreur ESLint non justifiée. (Des commentaires TODO sont acceptables). (25% de la note sera retirée par type d'erreur présente)
L'utilisation raisonnable de eslint:disable est tolérée dans les fichiers spec.ts.</t>
  </si>
  <si>
    <t>-2 eslint error
-0.5 form.component.ts:66 
-0.5 sidebar.component.ts:13
-0.5 text-entry.service.ts
-0.5 validation.service.ts</t>
  </si>
  <si>
    <t xml:space="preserve">6.10 Imbrication </t>
  </si>
  <si>
    <t>Les structures conditionnelles réduisent l'imbrication lorsque possible (reduce nesting).</t>
  </si>
  <si>
    <t>-3 text-entry.service.ts:148,179,199,215
-1 validation.service.ts:38
-3 virtual.player.service.ts:109</t>
  </si>
  <si>
    <t>6.11 Performance</t>
  </si>
  <si>
    <t>Le logiciel a une performance acceptable.</t>
  </si>
  <si>
    <t>7. Gestion de versions</t>
  </si>
  <si>
    <t>7.1 TAG</t>
  </si>
  <si>
    <t>La branche de production possède le bon TAG pour les remises de sprint (sprint1, sprint2, sprint3)</t>
  </si>
  <si>
    <t>7.2 Commit</t>
  </si>
  <si>
    <t>Chaque commit concerne une seule "issue" et les messages sont pertinents et suffisamment descriptifs pour chaque commit</t>
  </si>
  <si>
    <t>7.3 Branches mortes</t>
  </si>
  <si>
    <t>Le repo git ne contient pas de branches mortes (stale branches).</t>
  </si>
  <si>
    <t>7.4 Gitlab</t>
  </si>
  <si>
    <t>Bonne utilisation de Gitlab : des Merge Requests sont utilisées pour fusionner vers la branche de production, des politiques de branches sont mises en place, 
des commentaires sont ajoutés sur les Merge Requests pour documenter les demandes de changement lors du feedback, 
les Merge Requests sont approuvé par au moins un membre de l'équipe avant la fusion
les issues sont mises à jour, etc.</t>
  </si>
  <si>
    <t>7.5 Fichiers</t>
  </si>
  <si>
    <t>Le repo git ne contient que les fichiers nécessaires. (pas de dossier node_modules ou coverage. Les fichiers package-lock.json et package.json ne se retrouvent que dans les dossiers client et server)</t>
  </si>
  <si>
    <t>Total QA sprint</t>
  </si>
  <si>
    <t>Note QA sprint</t>
  </si>
  <si>
    <t>Fonctionnalités</t>
  </si>
  <si>
    <t>Numéro de révision (SHA)</t>
  </si>
  <si>
    <t>Fonctionnalité</t>
  </si>
  <si>
    <t>Testé</t>
  </si>
  <si>
    <t>Note finale</t>
  </si>
  <si>
    <t>1.1 Point d'entrée de l'application</t>
  </si>
  <si>
    <t>1.2 Initialisation d'une nouvelle partie (mode solo)</t>
  </si>
  <si>
    <t>-0.5 le timer n'est pas proprement reinitialiser
-0.5 il est possible de faire des parties à plus de 1 minutes
-0.5 La réserve n'est pas mise à jour correctement.
-0.5 le chat n'est pas réinitialiser
-0.5 c'est toujour le joueur solo qui commence</t>
  </si>
  <si>
    <t>1.3 Mode de jeu classique - Joueur Virtuel débutant</t>
  </si>
  <si>
    <t>Fonctionnalité
-1 la personne qui débute n'est pas sélectionnée de manière aléatoire
-1 le temps descend trop vite lorsque je quitte et reviens
-1 je ne peux pas atteindre la fin d'une partie
-10 le JV ne joue pas
-1 problème avec les plages de points
-1 problème avec échange du JV
-1 je ne vois pas les actions du JV
-1 je ne vois pas les 3 alternatives de mots
-0.5 mauvaise format d'affichage en mode debug
Tests
VirtualPlayerService, WordBuilderService, SoloGameService</t>
  </si>
  <si>
    <t>1.4 Validation locale des mots</t>
  </si>
  <si>
    <t>Calcule pas les points, accepte des mots non existants, n'accepte pas de bon placements.</t>
  </si>
  <si>
    <t>1.5 Vue de jeu</t>
  </si>
  <si>
    <t xml:space="preserve">
-0.25 La case du milieu n'est pas une base bonus
-1 Le panneau informatif contient, pour chaque joueur, son nom, son score et le nombre de lettres dans son chevalet ssi moins que 7.
-0.5 si je quitte et reviens, le timer descend plus vite
Tests
ScrabbleBoard, ScrabbleLetter, SidebarComponent</t>
  </si>
  <si>
    <t>1.6 Boite de communication</t>
  </si>
  <si>
    <t>-0.5 la couleur de l'adversaire n'est pas visible</t>
  </si>
  <si>
    <t>1.7 Placer des lettres (commande seulement)</t>
  </si>
  <si>
    <t>Fonctionnalité
-4 Impossible de placer des mots après le 1er tour
-1 accepte des mots qui n'existent pa
Tests
SoloGameService: place, placeLetter, canPlaceWord</t>
  </si>
  <si>
    <t>1. Échanger des lettres (commande seulement)</t>
  </si>
  <si>
    <t>-1 aucune commande n'est lancé par l'adversaire</t>
  </si>
  <si>
    <t>1.9 Passer son tour</t>
  </si>
  <si>
    <t>1.10 Fin de partie</t>
  </si>
  <si>
    <t>-1 le joueur virtuel ne peux pas passer son tour
-1 pas de message de fin de jeux, pas d'information sur le winner</t>
  </si>
  <si>
    <t>1.11 Commandes débug</t>
  </si>
  <si>
    <t>Tests
ChatDisplayService:105</t>
  </si>
  <si>
    <t>Note finale pour le sprint</t>
  </si>
  <si>
    <t>Crash</t>
  </si>
  <si>
    <t>Erreur de build</t>
  </si>
  <si>
    <t>2.1 Mode multijoueur</t>
  </si>
  <si>
    <t>2.2 Clavarder</t>
  </si>
  <si>
    <t>2.3 Validation des mots sur le serveur</t>
  </si>
  <si>
    <t>2.4 Paramètres de partie (minuterie et mode aléatoire)</t>
  </si>
  <si>
    <t>2.5 Initialisation d'une nouvelle partie (mode multijoueur)</t>
  </si>
  <si>
    <t>2.6 Placer des lettres</t>
  </si>
  <si>
    <t>2.7 Échanger des lettres</t>
  </si>
  <si>
    <t>2.8 Abandonner une partie</t>
  </si>
  <si>
    <t>2.9 Manipuler les lettres du chevalet</t>
  </si>
  <si>
    <t>2.10 Commande réserve</t>
  </si>
  <si>
    <t>Ne build pas</t>
  </si>
  <si>
    <t>Anciennes fonctionnalités brisées</t>
  </si>
  <si>
    <t>3.1 Meilleurs scores</t>
  </si>
  <si>
    <t>3.2 Mode admin</t>
  </si>
  <si>
    <t>3.3. Joueur virtuel expert</t>
  </si>
  <si>
    <t>3.4 Mode LOG2990 - Objectifs publics</t>
  </si>
  <si>
    <t>3.5 Mode LOG2990 - Objectifs privés</t>
  </si>
  <si>
    <t>3.6 Placement aléatoire dans une partie</t>
  </si>
  <si>
    <t>3.7 Téléverser un nouveau dictionnaire</t>
  </si>
  <si>
    <t>3.8 Paramètres de partie (dictionnaire)</t>
  </si>
  <si>
    <t>3.9 Abandonner une partie multijoueur</t>
  </si>
  <si>
    <t>3.10 Commande aide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</si>
</sst>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font>
      <sz val="11"/>
      <color rgb="FF000000"/>
      <name val="Calibri"/>
      <family val="2"/>
      <charset val="1"/>
    </font>
    <font>
      <sz val="11"/>
      <color theme="1"/>
      <name val="Calibri"/>
      <scheme val="minor"/>
    </font>
    <font>
      <sz val="11"/>
      <color rgb="FFFFFFFF"/>
      <name val="Calibri"/>
      <family val="2"/>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theme="1"/>
      <name val="Calibri"/>
      <scheme val="minor"/>
    </font>
    <font>
      <b/>
      <sz val="11"/>
      <color rgb="FF3F3F3F"/>
      <name val="Calibri"/>
      <scheme val="minor"/>
    </font>
    <font>
      <b/>
      <sz val="16"/>
      <color rgb="FF000000"/>
      <name val="Calibri"/>
      <family val="2"/>
      <charset val="1"/>
    </font>
    <font>
      <b/>
      <sz val="11"/>
      <color theme="1"/>
      <name val="Calibri"/>
      <family val="2"/>
      <scheme val="minor"/>
    </font>
    <font>
      <sz val="14"/>
      <color rgb="FF000000"/>
      <name val="Calibri"/>
      <family val="2"/>
    </font>
    <font>
      <sz val="11"/>
      <color rgb="FF000000"/>
      <name val="Calibri"/>
      <family val="2"/>
    </font>
    <font>
      <b/>
      <sz val="11"/>
      <color rgb="FF000000"/>
      <name val="Calibri"/>
      <family val="2"/>
    </font>
    <font>
      <b/>
      <sz val="14"/>
      <color rgb="FF000000"/>
      <name val="Calibri"/>
      <family val="2"/>
    </font>
    <font>
      <b/>
      <sz val="12"/>
      <color rgb="FF000000"/>
      <name val="Calibri"/>
      <family val="2"/>
    </font>
    <font>
      <b/>
      <sz val="18"/>
      <color theme="1"/>
      <name val="Calibri"/>
      <family val="2"/>
      <scheme val="minor"/>
    </font>
  </fonts>
  <fills count="26">
    <fill>
      <patternFill patternType="none"/>
    </fill>
    <fill>
      <patternFill patternType="gray125"/>
    </fill>
    <fill>
      <patternFill patternType="solid">
        <fgColor rgb="FFF79646"/>
        <bgColor rgb="FFFF8080"/>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
      <patternFill patternType="solid">
        <fgColor theme="9" tint="0.79998168889431442"/>
        <bgColor rgb="FFCCC1DA"/>
      </patternFill>
    </fill>
    <fill>
      <patternFill patternType="solid">
        <fgColor theme="7" tint="0.79998168889431442"/>
        <bgColor rgb="FFCCC1DA"/>
      </patternFill>
    </fill>
    <fill>
      <patternFill patternType="solid">
        <fgColor theme="4" tint="0.79998168889431442"/>
        <bgColor rgb="FFB9CDE5"/>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rgb="FFB9CDE5"/>
      </patternFill>
    </fill>
    <fill>
      <patternFill patternType="solid">
        <fgColor theme="8" tint="0.79998168889431442"/>
        <bgColor indexed="64"/>
      </patternFill>
    </fill>
    <fill>
      <patternFill patternType="solid">
        <fgColor theme="8" tint="0.79998168889431442"/>
        <bgColor rgb="FFCCC1DA"/>
      </patternFill>
    </fill>
    <fill>
      <patternFill patternType="solid">
        <fgColor theme="6"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E2EFDA"/>
        <bgColor indexed="64"/>
      </patternFill>
    </fill>
    <fill>
      <patternFill patternType="solid">
        <fgColor rgb="FFFFF2CC"/>
        <bgColor indexed="64"/>
      </patternFill>
    </fill>
    <fill>
      <patternFill patternType="solid">
        <fgColor rgb="FFB4C6E7"/>
        <bgColor indexed="64"/>
      </patternFill>
    </fill>
    <fill>
      <patternFill patternType="solid">
        <fgColor rgb="FFE2EFDA"/>
        <bgColor rgb="FF000000"/>
      </patternFill>
    </fill>
    <fill>
      <patternFill patternType="solid">
        <fgColor rgb="FFC6E0B4"/>
        <bgColor rgb="FF000000"/>
      </patternFill>
    </fill>
  </fills>
  <borders count="44">
    <border>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medium">
        <color auto="1"/>
      </top>
      <bottom/>
      <diagonal/>
    </border>
    <border>
      <left style="medium">
        <color auto="1"/>
      </left>
      <right/>
      <top style="medium">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right/>
      <top style="medium">
        <color rgb="FF000000"/>
      </top>
      <bottom style="medium">
        <color rgb="FF000000"/>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thin">
        <color rgb="FF3F3F3F"/>
      </left>
      <right style="thin">
        <color rgb="FF3F3F3F"/>
      </right>
      <top style="thin">
        <color rgb="FF3F3F3F"/>
      </top>
      <bottom style="thin">
        <color rgb="FF3F3F3F"/>
      </bottom>
      <diagonal/>
    </border>
    <border>
      <left style="thin">
        <color rgb="FF3F3F3F"/>
      </left>
      <right style="thin">
        <color rgb="FF3F3F3F"/>
      </right>
      <top/>
      <bottom/>
      <diagonal/>
    </border>
    <border>
      <left style="medium">
        <color rgb="FF000000"/>
      </left>
      <right style="medium">
        <color rgb="FF000000"/>
      </right>
      <top style="medium">
        <color rgb="FF000000"/>
      </top>
      <bottom style="medium">
        <color rgb="FF000000"/>
      </bottom>
      <diagonal/>
    </border>
    <border>
      <left/>
      <right/>
      <top/>
      <bottom style="thin">
        <color auto="1"/>
      </bottom>
      <diagonal/>
    </border>
    <border>
      <left/>
      <right/>
      <top style="thin">
        <color auto="1"/>
      </top>
      <bottom/>
      <diagonal/>
    </border>
    <border>
      <left/>
      <right/>
      <top style="thin">
        <color auto="1"/>
      </top>
      <bottom style="medium">
        <color auto="1"/>
      </bottom>
      <diagonal/>
    </border>
    <border>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medium">
        <color auto="1"/>
      </right>
      <top style="thin">
        <color auto="1"/>
      </top>
      <bottom/>
      <diagonal/>
    </border>
    <border>
      <left style="medium">
        <color indexed="64"/>
      </left>
      <right style="thin">
        <color auto="1"/>
      </right>
      <top style="medium">
        <color indexed="64"/>
      </top>
      <bottom style="thin">
        <color auto="1"/>
      </bottom>
      <diagonal/>
    </border>
    <border>
      <left style="thin">
        <color indexed="64"/>
      </left>
      <right/>
      <top style="medium">
        <color indexed="64"/>
      </top>
      <bottom style="thin">
        <color indexed="64"/>
      </bottom>
      <diagonal/>
    </border>
    <border>
      <left/>
      <right style="medium">
        <color indexed="64"/>
      </right>
      <top style="thin">
        <color auto="1"/>
      </top>
      <bottom style="thin">
        <color auto="1"/>
      </bottom>
      <diagonal/>
    </border>
    <border>
      <left/>
      <right style="medium">
        <color indexed="64"/>
      </right>
      <top style="thin">
        <color auto="1"/>
      </top>
      <bottom style="medium">
        <color indexed="64"/>
      </bottom>
      <diagonal/>
    </border>
    <border>
      <left style="medium">
        <color auto="1"/>
      </left>
      <right/>
      <top/>
      <bottom style="thin">
        <color auto="1"/>
      </bottom>
      <diagonal/>
    </border>
    <border>
      <left/>
      <right style="medium">
        <color indexed="64"/>
      </right>
      <top/>
      <bottom style="thin">
        <color auto="1"/>
      </bottom>
      <diagonal/>
    </border>
    <border>
      <left/>
      <right style="medium">
        <color indexed="64"/>
      </right>
      <top style="medium">
        <color indexed="64"/>
      </top>
      <bottom style="thin">
        <color auto="1"/>
      </bottom>
      <diagonal/>
    </border>
    <border>
      <left style="thin">
        <color auto="1"/>
      </left>
      <right/>
      <top/>
      <bottom style="thin">
        <color auto="1"/>
      </bottom>
      <diagonal/>
    </border>
  </borders>
  <cellStyleXfs count="7">
    <xf numFmtId="0" fontId="0" fillId="0" borderId="0"/>
    <xf numFmtId="9" fontId="4" fillId="0" borderId="0" applyBorder="0" applyProtection="0"/>
    <xf numFmtId="0" fontId="2" fillId="2" borderId="0" applyBorder="0" applyProtection="0"/>
    <xf numFmtId="0" fontId="9" fillId="3" borderId="26" applyNumberFormat="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cellStyleXfs>
  <cellXfs count="295">
    <xf numFmtId="0" fontId="0" fillId="0" borderId="0" xfId="0"/>
    <xf numFmtId="0" fontId="0" fillId="0" borderId="0" xfId="0" applyAlignment="1">
      <alignment wrapText="1"/>
    </xf>
    <xf numFmtId="0" fontId="0" fillId="0" borderId="0" xfId="0" applyAlignment="1">
      <alignment horizontal="center"/>
    </xf>
    <xf numFmtId="0" fontId="3" fillId="0" borderId="0" xfId="0" applyFont="1" applyAlignment="1">
      <alignment horizontal="center" vertical="center" wrapText="1"/>
    </xf>
    <xf numFmtId="0" fontId="5" fillId="0" borderId="0" xfId="0" applyFont="1" applyAlignment="1">
      <alignment vertical="center" wrapText="1"/>
    </xf>
    <xf numFmtId="0" fontId="3" fillId="0" borderId="0" xfId="0" applyFont="1" applyAlignment="1">
      <alignment vertical="center" wrapText="1"/>
    </xf>
    <xf numFmtId="0" fontId="0" fillId="0" borderId="0" xfId="0" applyAlignment="1">
      <alignment horizontal="center" vertical="center" wrapText="1"/>
    </xf>
    <xf numFmtId="49" fontId="0" fillId="0" borderId="0" xfId="0" applyNumberFormat="1" applyAlignment="1">
      <alignment horizontal="center" vertical="center" wrapText="1"/>
    </xf>
    <xf numFmtId="0" fontId="3" fillId="0" borderId="0" xfId="0" applyFont="1" applyAlignment="1">
      <alignment vertical="center"/>
    </xf>
    <xf numFmtId="0" fontId="9" fillId="3" borderId="26" xfId="3" applyAlignment="1">
      <alignment horizontal="center" vertical="center"/>
    </xf>
    <xf numFmtId="0" fontId="0" fillId="7" borderId="28" xfId="0" applyFill="1" applyBorder="1" applyAlignment="1">
      <alignment horizontal="center"/>
    </xf>
    <xf numFmtId="0" fontId="0" fillId="7" borderId="20" xfId="0" applyFill="1" applyBorder="1" applyAlignment="1">
      <alignment horizontal="center"/>
    </xf>
    <xf numFmtId="2" fontId="0" fillId="0" borderId="0" xfId="0" applyNumberFormat="1" applyAlignment="1">
      <alignment horizontal="center"/>
    </xf>
    <xf numFmtId="1" fontId="0" fillId="0" borderId="0" xfId="0" applyNumberFormat="1" applyAlignment="1">
      <alignment horizontal="center"/>
    </xf>
    <xf numFmtId="10" fontId="0" fillId="7" borderId="28" xfId="0" applyNumberFormat="1" applyFill="1" applyBorder="1" applyAlignment="1">
      <alignment horizontal="center"/>
    </xf>
    <xf numFmtId="0" fontId="3" fillId="0" borderId="0" xfId="0" applyFont="1"/>
    <xf numFmtId="0" fontId="10" fillId="0" borderId="0" xfId="0" applyFont="1"/>
    <xf numFmtId="0" fontId="0" fillId="0" borderId="0" xfId="0" applyAlignment="1">
      <alignment horizontal="left" wrapText="1"/>
    </xf>
    <xf numFmtId="0" fontId="3" fillId="0" borderId="4" xfId="0" applyFont="1" applyBorder="1" applyAlignment="1">
      <alignment horizontal="center" vertical="center" wrapText="1"/>
    </xf>
    <xf numFmtId="0" fontId="15" fillId="0" borderId="0" xfId="0" applyFont="1" applyAlignment="1">
      <alignment vertical="center" wrapText="1"/>
    </xf>
    <xf numFmtId="0" fontId="12" fillId="0" borderId="0" xfId="0" applyFont="1"/>
    <xf numFmtId="49" fontId="0" fillId="0" borderId="15" xfId="0" applyNumberFormat="1" applyBorder="1" applyAlignment="1">
      <alignment horizontal="left" vertical="center" wrapText="1"/>
    </xf>
    <xf numFmtId="0" fontId="3" fillId="8" borderId="24" xfId="0" applyFont="1" applyFill="1" applyBorder="1" applyAlignment="1">
      <alignment horizontal="center" vertical="center" wrapText="1"/>
    </xf>
    <xf numFmtId="0" fontId="3" fillId="8" borderId="25"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25" xfId="0" applyFont="1" applyFill="1" applyBorder="1" applyAlignment="1">
      <alignment horizontal="center" vertical="center" wrapText="1"/>
    </xf>
    <xf numFmtId="0" fontId="3" fillId="13" borderId="24" xfId="0" applyFont="1" applyFill="1" applyBorder="1" applyAlignment="1">
      <alignment horizontal="center" vertical="center" wrapText="1"/>
    </xf>
    <xf numFmtId="0" fontId="3" fillId="13" borderId="25" xfId="0" applyFont="1" applyFill="1" applyBorder="1" applyAlignment="1">
      <alignment horizontal="center" vertical="center" wrapText="1"/>
    </xf>
    <xf numFmtId="0" fontId="3" fillId="9" borderId="17" xfId="0" applyFont="1" applyFill="1" applyBorder="1" applyAlignment="1">
      <alignment horizontal="left" vertical="center" wrapText="1"/>
    </xf>
    <xf numFmtId="0" fontId="3" fillId="8" borderId="17" xfId="0" applyFont="1" applyFill="1" applyBorder="1" applyAlignment="1">
      <alignment horizontal="left" vertical="center" wrapText="1"/>
    </xf>
    <xf numFmtId="0" fontId="3" fillId="13" borderId="13" xfId="0" applyFont="1" applyFill="1" applyBorder="1" applyAlignment="1">
      <alignment horizontal="left" vertical="center" wrapText="1"/>
    </xf>
    <xf numFmtId="49" fontId="0" fillId="0" borderId="34" xfId="0" applyNumberFormat="1" applyBorder="1" applyAlignment="1">
      <alignment horizontal="left" vertical="center" wrapText="1"/>
    </xf>
    <xf numFmtId="0" fontId="0" fillId="8" borderId="34" xfId="0" applyFill="1" applyBorder="1" applyAlignment="1">
      <alignment horizontal="center" vertical="center" wrapText="1"/>
    </xf>
    <xf numFmtId="0" fontId="0" fillId="9" borderId="34" xfId="0" applyFill="1" applyBorder="1" applyAlignment="1">
      <alignment horizontal="center" vertical="center" wrapText="1"/>
    </xf>
    <xf numFmtId="0" fontId="0" fillId="15" borderId="34" xfId="0" applyFill="1" applyBorder="1" applyAlignment="1">
      <alignment horizontal="center" vertical="center" wrapText="1"/>
    </xf>
    <xf numFmtId="0" fontId="0" fillId="8" borderId="16" xfId="0" applyFill="1" applyBorder="1" applyAlignment="1">
      <alignment horizontal="center" vertical="center" wrapText="1"/>
    </xf>
    <xf numFmtId="0" fontId="0" fillId="8" borderId="38" xfId="0" applyFill="1" applyBorder="1" applyAlignment="1">
      <alignment horizontal="left" vertical="center" wrapText="1"/>
    </xf>
    <xf numFmtId="0" fontId="0" fillId="9" borderId="16" xfId="0" applyFill="1" applyBorder="1" applyAlignment="1">
      <alignment horizontal="center" vertical="center" wrapText="1"/>
    </xf>
    <xf numFmtId="0" fontId="0" fillId="9" borderId="38" xfId="0" applyFill="1" applyBorder="1" applyAlignment="1">
      <alignment horizontal="left" vertical="center" wrapText="1"/>
    </xf>
    <xf numFmtId="0" fontId="0" fillId="13" borderId="16" xfId="0" applyFill="1" applyBorder="1" applyAlignment="1">
      <alignment horizontal="center" vertical="center" wrapText="1"/>
    </xf>
    <xf numFmtId="0" fontId="0" fillId="15" borderId="38" xfId="0" applyFill="1" applyBorder="1" applyAlignment="1">
      <alignment horizontal="left" vertical="center" wrapText="1"/>
    </xf>
    <xf numFmtId="0" fontId="13" fillId="8" borderId="34" xfId="0" applyFont="1" applyFill="1" applyBorder="1" applyAlignment="1">
      <alignment horizontal="center" vertical="center" wrapText="1"/>
    </xf>
    <xf numFmtId="0" fontId="13" fillId="9" borderId="34" xfId="0" applyFont="1" applyFill="1" applyBorder="1" applyAlignment="1">
      <alignment horizontal="center" vertical="center" wrapText="1"/>
    </xf>
    <xf numFmtId="0" fontId="13" fillId="9" borderId="34" xfId="0" applyFont="1" applyFill="1" applyBorder="1" applyAlignment="1">
      <alignment horizontal="left" vertical="center" wrapText="1"/>
    </xf>
    <xf numFmtId="0" fontId="13" fillId="15" borderId="34" xfId="0" applyFont="1" applyFill="1" applyBorder="1" applyAlignment="1">
      <alignment horizontal="center" vertical="center" wrapText="1"/>
    </xf>
    <xf numFmtId="0" fontId="13" fillId="8" borderId="16" xfId="0" applyFont="1" applyFill="1" applyBorder="1" applyAlignment="1">
      <alignment horizontal="center" vertical="center" wrapText="1"/>
    </xf>
    <xf numFmtId="0" fontId="13" fillId="15" borderId="38" xfId="0" applyFont="1" applyFill="1" applyBorder="1" applyAlignment="1">
      <alignment horizontal="left" vertical="center" wrapText="1"/>
    </xf>
    <xf numFmtId="0" fontId="0" fillId="8" borderId="29" xfId="0" applyFill="1" applyBorder="1" applyAlignment="1">
      <alignment horizontal="center" vertical="center" wrapText="1"/>
    </xf>
    <xf numFmtId="0" fontId="0" fillId="9" borderId="29" xfId="0" applyFill="1" applyBorder="1" applyAlignment="1">
      <alignment horizontal="center" vertical="center" wrapText="1"/>
    </xf>
    <xf numFmtId="0" fontId="0" fillId="15" borderId="29" xfId="0" applyFill="1" applyBorder="1" applyAlignment="1">
      <alignment horizontal="center" vertical="center" wrapText="1"/>
    </xf>
    <xf numFmtId="0" fontId="0" fillId="15" borderId="41" xfId="0" applyFill="1" applyBorder="1" applyAlignment="1">
      <alignment horizontal="left" vertical="center" wrapText="1"/>
    </xf>
    <xf numFmtId="0" fontId="0" fillId="8" borderId="41" xfId="0" applyFill="1" applyBorder="1" applyAlignment="1">
      <alignment horizontal="left" vertical="center" wrapText="1"/>
    </xf>
    <xf numFmtId="0" fontId="0" fillId="9" borderId="40" xfId="0" applyFill="1" applyBorder="1" applyAlignment="1">
      <alignment horizontal="center" vertical="center" wrapText="1"/>
    </xf>
    <xf numFmtId="0" fontId="0" fillId="9" borderId="41" xfId="0" applyFill="1" applyBorder="1" applyAlignment="1">
      <alignment horizontal="left" vertical="center" wrapText="1"/>
    </xf>
    <xf numFmtId="0" fontId="0" fillId="13" borderId="40" xfId="0" applyFill="1" applyBorder="1" applyAlignment="1">
      <alignment horizontal="center" vertical="center" wrapText="1"/>
    </xf>
    <xf numFmtId="49" fontId="0" fillId="0" borderId="15" xfId="0" applyNumberFormat="1" applyBorder="1" applyAlignment="1">
      <alignment vertical="center" wrapText="1"/>
    </xf>
    <xf numFmtId="49" fontId="0" fillId="0" borderId="34" xfId="0" applyNumberFormat="1" applyBorder="1" applyAlignment="1">
      <alignment vertical="center" wrapText="1"/>
    </xf>
    <xf numFmtId="0" fontId="13" fillId="16" borderId="9" xfId="0" applyFont="1" applyFill="1" applyBorder="1" applyAlignment="1">
      <alignment vertical="center"/>
    </xf>
    <xf numFmtId="0" fontId="13" fillId="16" borderId="19" xfId="0" applyFont="1" applyFill="1" applyBorder="1" applyAlignment="1">
      <alignment vertical="center" wrapText="1"/>
    </xf>
    <xf numFmtId="0" fontId="13" fillId="16" borderId="21" xfId="0" applyFont="1" applyFill="1" applyBorder="1" applyAlignment="1">
      <alignment vertical="center" wrapText="1"/>
    </xf>
    <xf numFmtId="0" fontId="13" fillId="8" borderId="29" xfId="0" applyFont="1" applyFill="1" applyBorder="1" applyAlignment="1">
      <alignment horizontal="center" vertical="center" wrapText="1"/>
    </xf>
    <xf numFmtId="0" fontId="0" fillId="8" borderId="10" xfId="0" applyFill="1" applyBorder="1" applyAlignment="1">
      <alignment horizontal="center" vertical="center" wrapText="1"/>
    </xf>
    <xf numFmtId="0" fontId="0" fillId="8" borderId="33" xfId="0" applyFill="1" applyBorder="1" applyAlignment="1">
      <alignment horizontal="center" vertical="center" wrapText="1"/>
    </xf>
    <xf numFmtId="0" fontId="0" fillId="8" borderId="42" xfId="0" applyFill="1" applyBorder="1" applyAlignment="1">
      <alignment horizontal="left" vertical="center" wrapText="1"/>
    </xf>
    <xf numFmtId="0" fontId="13" fillId="8" borderId="38" xfId="0" applyFont="1" applyFill="1" applyBorder="1" applyAlignment="1">
      <alignment horizontal="left" vertical="center" wrapText="1"/>
    </xf>
    <xf numFmtId="0" fontId="13" fillId="9" borderId="29" xfId="0" applyFont="1" applyFill="1" applyBorder="1" applyAlignment="1">
      <alignment horizontal="center" vertical="center" wrapText="1"/>
    </xf>
    <xf numFmtId="0" fontId="13" fillId="9" borderId="29" xfId="0" applyFont="1" applyFill="1" applyBorder="1" applyAlignment="1">
      <alignment horizontal="left" vertical="center" wrapText="1"/>
    </xf>
    <xf numFmtId="0" fontId="0" fillId="9" borderId="10" xfId="0" applyFill="1" applyBorder="1" applyAlignment="1">
      <alignment horizontal="center" vertical="center" wrapText="1"/>
    </xf>
    <xf numFmtId="0" fontId="0" fillId="9" borderId="33" xfId="0" applyFill="1" applyBorder="1" applyAlignment="1">
      <alignment horizontal="center" vertical="center" wrapText="1"/>
    </xf>
    <xf numFmtId="0" fontId="0" fillId="9" borderId="42" xfId="0" applyFill="1" applyBorder="1" applyAlignment="1">
      <alignment horizontal="left" vertical="center" wrapText="1"/>
    </xf>
    <xf numFmtId="0" fontId="13" fillId="9" borderId="16" xfId="0" applyFont="1" applyFill="1" applyBorder="1" applyAlignment="1">
      <alignment horizontal="center" vertical="center" wrapText="1"/>
    </xf>
    <xf numFmtId="0" fontId="13" fillId="9" borderId="38" xfId="0" applyFont="1" applyFill="1" applyBorder="1" applyAlignment="1">
      <alignment horizontal="left" vertical="center" wrapText="1"/>
    </xf>
    <xf numFmtId="0" fontId="13" fillId="15" borderId="29" xfId="0" applyFont="1" applyFill="1" applyBorder="1" applyAlignment="1">
      <alignment horizontal="center" vertical="center" wrapText="1"/>
    </xf>
    <xf numFmtId="0" fontId="0" fillId="13" borderId="10" xfId="0" applyFill="1" applyBorder="1" applyAlignment="1">
      <alignment horizontal="center" vertical="center" wrapText="1"/>
    </xf>
    <xf numFmtId="0" fontId="0" fillId="15" borderId="33" xfId="0" applyFill="1" applyBorder="1" applyAlignment="1">
      <alignment horizontal="center" vertical="center" wrapText="1"/>
    </xf>
    <xf numFmtId="0" fontId="0" fillId="15" borderId="42" xfId="0" applyFill="1" applyBorder="1" applyAlignment="1">
      <alignment horizontal="left" vertical="center" wrapText="1"/>
    </xf>
    <xf numFmtId="0" fontId="13" fillId="13" borderId="16" xfId="0" applyFont="1" applyFill="1" applyBorder="1" applyAlignment="1">
      <alignment horizontal="center" vertical="center" wrapText="1"/>
    </xf>
    <xf numFmtId="49" fontId="0" fillId="0" borderId="43" xfId="0" applyNumberFormat="1" applyBorder="1" applyAlignment="1">
      <alignment horizontal="left" vertical="center" wrapText="1"/>
    </xf>
    <xf numFmtId="49" fontId="0" fillId="0" borderId="29" xfId="0" applyNumberFormat="1" applyBorder="1" applyAlignment="1">
      <alignment horizontal="left" vertical="center" wrapText="1"/>
    </xf>
    <xf numFmtId="49" fontId="0" fillId="0" borderId="10" xfId="0" applyNumberFormat="1" applyBorder="1" applyAlignment="1">
      <alignment horizontal="left" vertical="center" wrapText="1"/>
    </xf>
    <xf numFmtId="49" fontId="0" fillId="0" borderId="42" xfId="0" applyNumberFormat="1" applyBorder="1" applyAlignment="1">
      <alignment horizontal="left" vertical="center" wrapText="1"/>
    </xf>
    <xf numFmtId="49" fontId="0" fillId="0" borderId="16" xfId="0" applyNumberFormat="1" applyBorder="1" applyAlignment="1">
      <alignment horizontal="left" vertical="center" wrapText="1"/>
    </xf>
    <xf numFmtId="49" fontId="0" fillId="0" borderId="38" xfId="0" applyNumberFormat="1" applyBorder="1" applyAlignment="1">
      <alignment horizontal="left" vertical="center" wrapText="1"/>
    </xf>
    <xf numFmtId="0" fontId="13" fillId="8" borderId="10" xfId="0" applyFont="1" applyFill="1" applyBorder="1" applyAlignment="1">
      <alignment horizontal="center" vertical="center" wrapText="1"/>
    </xf>
    <xf numFmtId="0" fontId="13" fillId="8" borderId="33" xfId="0" applyFont="1" applyFill="1" applyBorder="1" applyAlignment="1">
      <alignment horizontal="center" vertical="center" wrapText="1"/>
    </xf>
    <xf numFmtId="0" fontId="13" fillId="8" borderId="42" xfId="0" applyFont="1" applyFill="1" applyBorder="1" applyAlignment="1">
      <alignment horizontal="left" vertical="center" wrapText="1"/>
    </xf>
    <xf numFmtId="0" fontId="16" fillId="8" borderId="12" xfId="0" applyFont="1" applyFill="1" applyBorder="1" applyAlignment="1">
      <alignment horizontal="center" vertical="center" wrapText="1"/>
    </xf>
    <xf numFmtId="0" fontId="16" fillId="8" borderId="31" xfId="0" applyFont="1" applyFill="1" applyBorder="1" applyAlignment="1">
      <alignment horizontal="center" vertical="center" wrapText="1"/>
    </xf>
    <xf numFmtId="0" fontId="16" fillId="8" borderId="39" xfId="0" applyFont="1" applyFill="1" applyBorder="1" applyAlignment="1">
      <alignment horizontal="left" vertical="center" wrapText="1"/>
    </xf>
    <xf numFmtId="0" fontId="16" fillId="9" borderId="12" xfId="0" applyFont="1" applyFill="1" applyBorder="1" applyAlignment="1">
      <alignment horizontal="center" vertical="center" wrapText="1"/>
    </xf>
    <xf numFmtId="0" fontId="16" fillId="9" borderId="31" xfId="0" applyFont="1" applyFill="1" applyBorder="1" applyAlignment="1">
      <alignment horizontal="center" vertical="center" wrapText="1"/>
    </xf>
    <xf numFmtId="0" fontId="16" fillId="9" borderId="39" xfId="0" applyFont="1" applyFill="1" applyBorder="1" applyAlignment="1">
      <alignment horizontal="left" vertical="center" wrapText="1"/>
    </xf>
    <xf numFmtId="0" fontId="16" fillId="13" borderId="12" xfId="0" applyFont="1" applyFill="1" applyBorder="1" applyAlignment="1">
      <alignment horizontal="center" vertical="center" wrapText="1"/>
    </xf>
    <xf numFmtId="0" fontId="16" fillId="13" borderId="31" xfId="0" applyFont="1" applyFill="1" applyBorder="1" applyAlignment="1">
      <alignment horizontal="center" vertical="center" wrapText="1"/>
    </xf>
    <xf numFmtId="0" fontId="16" fillId="13" borderId="39" xfId="0" applyFont="1" applyFill="1" applyBorder="1" applyAlignment="1">
      <alignment horizontal="left" vertical="center" wrapText="1"/>
    </xf>
    <xf numFmtId="0" fontId="16" fillId="0" borderId="0" xfId="0" applyFont="1" applyAlignment="1">
      <alignment horizontal="center" vertical="center" wrapText="1"/>
    </xf>
    <xf numFmtId="0" fontId="16" fillId="0" borderId="0" xfId="0" applyFont="1"/>
    <xf numFmtId="0" fontId="16" fillId="8" borderId="11" xfId="0" applyFont="1" applyFill="1" applyBorder="1" applyAlignment="1">
      <alignment horizontal="center" vertical="center" wrapText="1"/>
    </xf>
    <xf numFmtId="0" fontId="16" fillId="8" borderId="30" xfId="0" applyFont="1" applyFill="1" applyBorder="1" applyAlignment="1">
      <alignment horizontal="center" vertical="center" wrapText="1"/>
    </xf>
    <xf numFmtId="0" fontId="16" fillId="8" borderId="35" xfId="0" applyFont="1" applyFill="1" applyBorder="1" applyAlignment="1">
      <alignment horizontal="left" vertical="center" wrapText="1"/>
    </xf>
    <xf numFmtId="0" fontId="16" fillId="9" borderId="11" xfId="0" applyFont="1" applyFill="1" applyBorder="1" applyAlignment="1">
      <alignment horizontal="center" vertical="center" wrapText="1"/>
    </xf>
    <xf numFmtId="0" fontId="16" fillId="9" borderId="30" xfId="0" applyFont="1" applyFill="1" applyBorder="1" applyAlignment="1">
      <alignment horizontal="center" vertical="center" wrapText="1"/>
    </xf>
    <xf numFmtId="0" fontId="16" fillId="9" borderId="35" xfId="0" applyFont="1" applyFill="1" applyBorder="1" applyAlignment="1">
      <alignment horizontal="left" vertical="center" wrapText="1"/>
    </xf>
    <xf numFmtId="0" fontId="16" fillId="13" borderId="11" xfId="0" applyFont="1" applyFill="1" applyBorder="1" applyAlignment="1">
      <alignment horizontal="center" vertical="center" wrapText="1"/>
    </xf>
    <xf numFmtId="0" fontId="16" fillId="13" borderId="30" xfId="0" applyFont="1" applyFill="1" applyBorder="1" applyAlignment="1">
      <alignment horizontal="center" vertical="center" wrapText="1"/>
    </xf>
    <xf numFmtId="0" fontId="16" fillId="13" borderId="35" xfId="0" applyFont="1" applyFill="1" applyBorder="1" applyAlignment="1">
      <alignment horizontal="left" vertical="center" wrapText="1"/>
    </xf>
    <xf numFmtId="0" fontId="13" fillId="9" borderId="40" xfId="0" applyFont="1" applyFill="1" applyBorder="1" applyAlignment="1">
      <alignment horizontal="center" vertical="center" wrapText="1"/>
    </xf>
    <xf numFmtId="0" fontId="13" fillId="9" borderId="41" xfId="0" applyFont="1" applyFill="1" applyBorder="1" applyAlignment="1">
      <alignment horizontal="left" vertical="center" wrapText="1"/>
    </xf>
    <xf numFmtId="0" fontId="13" fillId="9" borderId="10" xfId="0" applyFont="1" applyFill="1" applyBorder="1" applyAlignment="1">
      <alignment horizontal="center" vertical="center" wrapText="1"/>
    </xf>
    <xf numFmtId="0" fontId="13" fillId="9" borderId="33" xfId="0" applyFont="1" applyFill="1" applyBorder="1" applyAlignment="1">
      <alignment horizontal="center" vertical="center" wrapText="1"/>
    </xf>
    <xf numFmtId="0" fontId="13" fillId="9" borderId="42" xfId="0" applyFont="1" applyFill="1" applyBorder="1" applyAlignment="1">
      <alignment horizontal="left" vertical="center" wrapText="1"/>
    </xf>
    <xf numFmtId="0" fontId="13" fillId="8" borderId="40" xfId="0" applyFont="1" applyFill="1" applyBorder="1" applyAlignment="1">
      <alignment horizontal="center" vertical="center" wrapText="1"/>
    </xf>
    <xf numFmtId="0" fontId="13" fillId="8" borderId="41" xfId="0" applyFont="1" applyFill="1" applyBorder="1" applyAlignment="1">
      <alignment horizontal="left" vertical="center" wrapText="1"/>
    </xf>
    <xf numFmtId="0" fontId="13" fillId="13" borderId="10" xfId="0" applyFont="1" applyFill="1" applyBorder="1" applyAlignment="1">
      <alignment horizontal="center" vertical="center" wrapText="1"/>
    </xf>
    <xf numFmtId="0" fontId="13" fillId="15" borderId="33" xfId="0" applyFont="1" applyFill="1" applyBorder="1" applyAlignment="1">
      <alignment horizontal="center" vertical="center" wrapText="1"/>
    </xf>
    <xf numFmtId="0" fontId="13" fillId="15" borderId="42" xfId="0" applyFont="1" applyFill="1" applyBorder="1" applyAlignment="1">
      <alignment horizontal="left" vertical="center" wrapText="1"/>
    </xf>
    <xf numFmtId="0" fontId="16" fillId="9" borderId="31" xfId="0" applyFont="1" applyFill="1" applyBorder="1" applyAlignment="1">
      <alignment horizontal="left" vertical="center" wrapText="1"/>
    </xf>
    <xf numFmtId="0" fontId="13" fillId="13" borderId="40" xfId="0" applyFont="1" applyFill="1" applyBorder="1" applyAlignment="1">
      <alignment horizontal="center" vertical="center" wrapText="1"/>
    </xf>
    <xf numFmtId="0" fontId="13" fillId="15" borderId="41" xfId="0" applyFont="1" applyFill="1" applyBorder="1" applyAlignment="1">
      <alignment horizontal="left" vertical="center" wrapText="1"/>
    </xf>
    <xf numFmtId="49" fontId="0" fillId="0" borderId="43" xfId="0" applyNumberFormat="1" applyBorder="1" applyAlignment="1">
      <alignment vertical="center" wrapText="1"/>
    </xf>
    <xf numFmtId="49" fontId="0" fillId="0" borderId="29" xfId="0" applyNumberFormat="1" applyBorder="1" applyAlignment="1">
      <alignment vertical="center" wrapText="1"/>
    </xf>
    <xf numFmtId="49" fontId="16" fillId="8" borderId="12" xfId="0" applyNumberFormat="1" applyFont="1" applyFill="1" applyBorder="1" applyAlignment="1">
      <alignment horizontal="center" vertical="center" wrapText="1"/>
    </xf>
    <xf numFmtId="49" fontId="16" fillId="9" borderId="12" xfId="0" applyNumberFormat="1" applyFont="1" applyFill="1" applyBorder="1" applyAlignment="1">
      <alignment horizontal="center" vertical="center" wrapText="1"/>
    </xf>
    <xf numFmtId="0" fontId="14" fillId="15" borderId="34" xfId="0" applyFont="1" applyFill="1" applyBorder="1" applyAlignment="1">
      <alignment horizontal="center" vertical="center" wrapText="1"/>
    </xf>
    <xf numFmtId="0" fontId="0" fillId="10" borderId="33" xfId="0" applyFill="1" applyBorder="1" applyAlignment="1">
      <alignment horizontal="center" vertical="center" wrapText="1"/>
    </xf>
    <xf numFmtId="0" fontId="0" fillId="10" borderId="42" xfId="0" applyFill="1" applyBorder="1" applyAlignment="1">
      <alignment horizontal="left" vertical="center" wrapText="1"/>
    </xf>
    <xf numFmtId="0" fontId="14" fillId="13" borderId="10" xfId="0" applyFont="1" applyFill="1" applyBorder="1" applyAlignment="1">
      <alignment horizontal="center" vertical="center" wrapText="1"/>
    </xf>
    <xf numFmtId="0" fontId="14" fillId="15" borderId="33" xfId="0" applyFont="1" applyFill="1" applyBorder="1" applyAlignment="1">
      <alignment horizontal="center" vertical="center" wrapText="1"/>
    </xf>
    <xf numFmtId="0" fontId="14" fillId="15" borderId="42" xfId="0" applyFont="1" applyFill="1" applyBorder="1" applyAlignment="1">
      <alignment horizontal="left" vertical="center" wrapText="1"/>
    </xf>
    <xf numFmtId="0" fontId="14" fillId="13" borderId="16" xfId="0" applyFont="1" applyFill="1" applyBorder="1" applyAlignment="1">
      <alignment horizontal="center" vertical="center" wrapText="1"/>
    </xf>
    <xf numFmtId="0" fontId="14" fillId="15" borderId="38" xfId="0" applyFont="1" applyFill="1" applyBorder="1" applyAlignment="1">
      <alignment horizontal="left" vertical="center" wrapText="1"/>
    </xf>
    <xf numFmtId="49" fontId="16" fillId="8" borderId="11" xfId="0" applyNumberFormat="1" applyFont="1" applyFill="1" applyBorder="1" applyAlignment="1">
      <alignment horizontal="center" vertical="center" wrapText="1"/>
    </xf>
    <xf numFmtId="49" fontId="0" fillId="8" borderId="10" xfId="0" applyNumberFormat="1" applyFill="1" applyBorder="1" applyAlignment="1">
      <alignment horizontal="center" vertical="center" wrapText="1"/>
    </xf>
    <xf numFmtId="49" fontId="0" fillId="9" borderId="10" xfId="0" applyNumberFormat="1" applyFill="1" applyBorder="1" applyAlignment="1">
      <alignment horizontal="center" vertical="center" wrapText="1"/>
    </xf>
    <xf numFmtId="49" fontId="0" fillId="10" borderId="10" xfId="0" applyNumberFormat="1" applyFill="1" applyBorder="1" applyAlignment="1">
      <alignment horizontal="center" vertical="center" wrapText="1"/>
    </xf>
    <xf numFmtId="9" fontId="16" fillId="0" borderId="0" xfId="1" applyFont="1" applyBorder="1" applyAlignment="1" applyProtection="1">
      <alignment vertical="center" wrapText="1"/>
    </xf>
    <xf numFmtId="0" fontId="6" fillId="0" borderId="0" xfId="0" applyFont="1" applyAlignment="1">
      <alignment horizontal="left" vertical="center"/>
    </xf>
    <xf numFmtId="0" fontId="0" fillId="0" borderId="0" xfId="0" applyAlignment="1">
      <alignment horizontal="left"/>
    </xf>
    <xf numFmtId="0" fontId="0" fillId="0" borderId="0" xfId="0" applyAlignment="1">
      <alignment horizontal="left" vertical="center"/>
    </xf>
    <xf numFmtId="2" fontId="0" fillId="0" borderId="0" xfId="0" applyNumberFormat="1" applyAlignment="1">
      <alignment horizontal="left" vertical="center"/>
    </xf>
    <xf numFmtId="0" fontId="0" fillId="11" borderId="34" xfId="0" applyFill="1" applyBorder="1" applyAlignment="1">
      <alignment horizontal="left" vertical="center"/>
    </xf>
    <xf numFmtId="0" fontId="0" fillId="12" borderId="34" xfId="0" applyFill="1" applyBorder="1" applyAlignment="1">
      <alignment horizontal="left" vertical="center" wrapText="1"/>
    </xf>
    <xf numFmtId="0" fontId="0" fillId="12" borderId="34" xfId="0" applyFill="1" applyBorder="1" applyAlignment="1">
      <alignment horizontal="left"/>
    </xf>
    <xf numFmtId="9" fontId="0" fillId="12" borderId="34" xfId="0" applyNumberFormat="1" applyFill="1" applyBorder="1" applyAlignment="1">
      <alignment horizontal="left"/>
    </xf>
    <xf numFmtId="0" fontId="0" fillId="14" borderId="34" xfId="0" applyFill="1" applyBorder="1" applyAlignment="1">
      <alignment horizontal="left" vertical="center"/>
    </xf>
    <xf numFmtId="0" fontId="0" fillId="14" borderId="34" xfId="0" applyFill="1" applyBorder="1" applyAlignment="1">
      <alignment horizontal="left"/>
    </xf>
    <xf numFmtId="9" fontId="0" fillId="14" borderId="34" xfId="0" applyNumberFormat="1" applyFill="1" applyBorder="1" applyAlignment="1">
      <alignment horizontal="left"/>
    </xf>
    <xf numFmtId="0" fontId="0" fillId="11" borderId="16" xfId="0" applyFill="1" applyBorder="1" applyAlignment="1">
      <alignment horizontal="left" vertical="center"/>
    </xf>
    <xf numFmtId="0" fontId="0" fillId="11" borderId="38" xfId="0" applyFill="1" applyBorder="1" applyAlignment="1">
      <alignment horizontal="left" vertical="center"/>
    </xf>
    <xf numFmtId="0" fontId="0" fillId="11" borderId="12" xfId="0" applyFill="1" applyBorder="1" applyAlignment="1">
      <alignment horizontal="left" vertical="center"/>
    </xf>
    <xf numFmtId="0" fontId="0" fillId="11" borderId="31" xfId="0" applyFill="1" applyBorder="1" applyAlignment="1">
      <alignment horizontal="left"/>
    </xf>
    <xf numFmtId="9" fontId="0" fillId="11" borderId="31" xfId="0" applyNumberFormat="1" applyFill="1" applyBorder="1" applyAlignment="1">
      <alignment horizontal="left"/>
    </xf>
    <xf numFmtId="0" fontId="0" fillId="11" borderId="39" xfId="0" applyFill="1" applyBorder="1" applyAlignment="1">
      <alignment horizontal="left"/>
    </xf>
    <xf numFmtId="0" fontId="0" fillId="12" borderId="16" xfId="0" applyFill="1" applyBorder="1" applyAlignment="1">
      <alignment horizontal="left" vertical="center" wrapText="1"/>
    </xf>
    <xf numFmtId="0" fontId="0" fillId="12" borderId="38" xfId="0" applyFill="1" applyBorder="1" applyAlignment="1">
      <alignment horizontal="left"/>
    </xf>
    <xf numFmtId="0" fontId="0" fillId="14" borderId="16" xfId="0" applyFill="1" applyBorder="1" applyAlignment="1">
      <alignment horizontal="left" vertical="center"/>
    </xf>
    <xf numFmtId="0" fontId="0" fillId="14" borderId="38" xfId="0" applyFill="1" applyBorder="1" applyAlignment="1">
      <alignment horizontal="left" vertical="center"/>
    </xf>
    <xf numFmtId="0" fontId="0" fillId="14" borderId="38" xfId="0" applyFill="1" applyBorder="1" applyAlignment="1">
      <alignment horizontal="left"/>
    </xf>
    <xf numFmtId="0" fontId="0" fillId="14" borderId="40" xfId="0" applyFill="1" applyBorder="1" applyAlignment="1">
      <alignment horizontal="left" vertical="center"/>
    </xf>
    <xf numFmtId="0" fontId="0" fillId="12" borderId="40" xfId="0" applyFill="1" applyBorder="1" applyAlignment="1">
      <alignment horizontal="left" vertical="center" wrapText="1"/>
    </xf>
    <xf numFmtId="0" fontId="0" fillId="11" borderId="40" xfId="0" applyFill="1" applyBorder="1" applyAlignment="1">
      <alignment horizontal="left" vertical="center"/>
    </xf>
    <xf numFmtId="0" fontId="0" fillId="12" borderId="38" xfId="0" applyFill="1" applyBorder="1" applyAlignment="1">
      <alignment horizontal="left" vertical="center"/>
    </xf>
    <xf numFmtId="0" fontId="8" fillId="14" borderId="10" xfId="0" applyFont="1" applyFill="1" applyBorder="1" applyAlignment="1">
      <alignment horizontal="left" vertical="center"/>
    </xf>
    <xf numFmtId="0" fontId="8" fillId="14" borderId="33" xfId="0" applyFont="1" applyFill="1" applyBorder="1" applyAlignment="1">
      <alignment horizontal="left" vertical="center"/>
    </xf>
    <xf numFmtId="10" fontId="8" fillId="14" borderId="33" xfId="1" applyNumberFormat="1" applyFont="1" applyFill="1" applyBorder="1" applyAlignment="1">
      <alignment horizontal="left" vertical="center"/>
    </xf>
    <xf numFmtId="0" fontId="0" fillId="14" borderId="42" xfId="0" applyFill="1" applyBorder="1" applyAlignment="1">
      <alignment horizontal="left" vertical="center"/>
    </xf>
    <xf numFmtId="0" fontId="8" fillId="12" borderId="10" xfId="0" applyFont="1" applyFill="1" applyBorder="1" applyAlignment="1">
      <alignment horizontal="left" vertical="center" wrapText="1"/>
    </xf>
    <xf numFmtId="0" fontId="8" fillId="12" borderId="33" xfId="0" applyFont="1" applyFill="1" applyBorder="1" applyAlignment="1">
      <alignment horizontal="left" vertical="center" wrapText="1"/>
    </xf>
    <xf numFmtId="10" fontId="8" fillId="12" borderId="33" xfId="1" applyNumberFormat="1" applyFont="1" applyFill="1" applyBorder="1" applyAlignment="1">
      <alignment horizontal="left" vertical="center" wrapText="1"/>
    </xf>
    <xf numFmtId="0" fontId="8" fillId="12" borderId="42" xfId="0" applyFont="1" applyFill="1" applyBorder="1" applyAlignment="1">
      <alignment horizontal="left" vertical="center"/>
    </xf>
    <xf numFmtId="0" fontId="8" fillId="11" borderId="10" xfId="0" applyFont="1" applyFill="1" applyBorder="1" applyAlignment="1">
      <alignment horizontal="left" vertical="center"/>
    </xf>
    <xf numFmtId="10" fontId="8" fillId="11" borderId="33" xfId="0" applyNumberFormat="1" applyFont="1" applyFill="1" applyBorder="1" applyAlignment="1">
      <alignment horizontal="left" vertical="center"/>
    </xf>
    <xf numFmtId="0" fontId="0" fillId="11" borderId="42" xfId="0" applyFill="1" applyBorder="1" applyAlignment="1">
      <alignment horizontal="left" vertical="center"/>
    </xf>
    <xf numFmtId="10" fontId="11" fillId="11" borderId="33" xfId="0" applyNumberFormat="1" applyFont="1" applyFill="1" applyBorder="1" applyAlignment="1">
      <alignment horizontal="left" vertical="center"/>
    </xf>
    <xf numFmtId="0" fontId="0" fillId="18" borderId="16" xfId="0" applyFill="1" applyBorder="1" applyAlignment="1">
      <alignment horizontal="left" vertical="center"/>
    </xf>
    <xf numFmtId="0" fontId="0" fillId="18" borderId="34" xfId="0" applyFill="1" applyBorder="1" applyAlignment="1">
      <alignment horizontal="left" vertical="center"/>
    </xf>
    <xf numFmtId="0" fontId="0" fillId="18" borderId="38" xfId="0" applyFill="1" applyBorder="1" applyAlignment="1">
      <alignment horizontal="left" vertical="center"/>
    </xf>
    <xf numFmtId="0" fontId="8" fillId="18" borderId="6" xfId="0" applyFont="1" applyFill="1" applyBorder="1" applyAlignment="1">
      <alignment horizontal="left" vertical="center"/>
    </xf>
    <xf numFmtId="0" fontId="8" fillId="18" borderId="23" xfId="0" applyFont="1" applyFill="1" applyBorder="1" applyAlignment="1">
      <alignment horizontal="left" vertical="center"/>
    </xf>
    <xf numFmtId="0" fontId="11" fillId="18" borderId="23" xfId="0" applyFont="1" applyFill="1" applyBorder="1" applyAlignment="1">
      <alignment horizontal="left" vertical="center"/>
    </xf>
    <xf numFmtId="0" fontId="14" fillId="18" borderId="7" xfId="0" applyFont="1" applyFill="1" applyBorder="1" applyAlignment="1">
      <alignment horizontal="left" vertical="center"/>
    </xf>
    <xf numFmtId="0" fontId="0" fillId="18" borderId="34" xfId="0" applyFill="1" applyBorder="1" applyAlignment="1">
      <alignment horizontal="left"/>
    </xf>
    <xf numFmtId="9" fontId="0" fillId="18" borderId="34" xfId="0" applyNumberFormat="1" applyFill="1" applyBorder="1" applyAlignment="1">
      <alignment horizontal="left"/>
    </xf>
    <xf numFmtId="0" fontId="0" fillId="18" borderId="38" xfId="0" applyFill="1" applyBorder="1" applyAlignment="1">
      <alignment horizontal="left"/>
    </xf>
    <xf numFmtId="0" fontId="0" fillId="18" borderId="12" xfId="0" applyFill="1" applyBorder="1" applyAlignment="1">
      <alignment horizontal="left" vertical="center"/>
    </xf>
    <xf numFmtId="0" fontId="0" fillId="18" borderId="31" xfId="0" applyFill="1" applyBorder="1" applyAlignment="1">
      <alignment horizontal="left"/>
    </xf>
    <xf numFmtId="9" fontId="0" fillId="18" borderId="31" xfId="0" applyNumberFormat="1" applyFill="1" applyBorder="1" applyAlignment="1">
      <alignment horizontal="left" vertical="center"/>
    </xf>
    <xf numFmtId="0" fontId="0" fillId="18" borderId="39" xfId="0" applyFill="1" applyBorder="1" applyAlignment="1">
      <alignment horizontal="left"/>
    </xf>
    <xf numFmtId="0" fontId="11" fillId="19" borderId="23" xfId="0" applyFont="1" applyFill="1" applyBorder="1" applyAlignment="1">
      <alignment horizontal="left" vertical="center"/>
    </xf>
    <xf numFmtId="0" fontId="14" fillId="19" borderId="7" xfId="0" applyFont="1" applyFill="1" applyBorder="1" applyAlignment="1">
      <alignment horizontal="left" vertical="center"/>
    </xf>
    <xf numFmtId="0" fontId="0" fillId="19" borderId="16" xfId="0" applyFill="1" applyBorder="1" applyAlignment="1">
      <alignment horizontal="left" vertical="center"/>
    </xf>
    <xf numFmtId="0" fontId="0" fillId="19" borderId="34" xfId="0" applyFill="1" applyBorder="1" applyAlignment="1">
      <alignment horizontal="left" vertical="center"/>
    </xf>
    <xf numFmtId="0" fontId="0" fillId="19" borderId="38" xfId="0" applyFill="1" applyBorder="1" applyAlignment="1">
      <alignment horizontal="left" vertical="center"/>
    </xf>
    <xf numFmtId="0" fontId="0" fillId="19" borderId="34" xfId="0" applyFill="1" applyBorder="1" applyAlignment="1">
      <alignment horizontal="left"/>
    </xf>
    <xf numFmtId="9" fontId="0" fillId="19" borderId="34" xfId="0" applyNumberFormat="1" applyFill="1" applyBorder="1" applyAlignment="1">
      <alignment horizontal="left"/>
    </xf>
    <xf numFmtId="0" fontId="0" fillId="19" borderId="38" xfId="0" applyFill="1" applyBorder="1" applyAlignment="1">
      <alignment horizontal="left"/>
    </xf>
    <xf numFmtId="0" fontId="14" fillId="20" borderId="23" xfId="0" applyFont="1" applyFill="1" applyBorder="1" applyAlignment="1">
      <alignment horizontal="left" vertical="center" wrapText="1"/>
    </xf>
    <xf numFmtId="0" fontId="14" fillId="20" borderId="7" xfId="0" applyFont="1" applyFill="1" applyBorder="1" applyAlignment="1">
      <alignment horizontal="left" vertical="center"/>
    </xf>
    <xf numFmtId="0" fontId="0" fillId="20" borderId="16" xfId="0" applyFill="1" applyBorder="1" applyAlignment="1">
      <alignment horizontal="left" vertical="center" wrapText="1"/>
    </xf>
    <xf numFmtId="0" fontId="0" fillId="20" borderId="34" xfId="0" applyFill="1" applyBorder="1" applyAlignment="1">
      <alignment horizontal="left" vertical="center" wrapText="1"/>
    </xf>
    <xf numFmtId="0" fontId="0" fillId="20" borderId="38" xfId="0" applyFill="1" applyBorder="1" applyAlignment="1">
      <alignment horizontal="left" vertical="center"/>
    </xf>
    <xf numFmtId="0" fontId="0" fillId="20" borderId="34" xfId="0" applyFill="1" applyBorder="1" applyAlignment="1">
      <alignment horizontal="left"/>
    </xf>
    <xf numFmtId="9" fontId="0" fillId="20" borderId="34" xfId="0" applyNumberFormat="1" applyFill="1" applyBorder="1" applyAlignment="1">
      <alignment horizontal="left" vertical="center" wrapText="1"/>
    </xf>
    <xf numFmtId="0" fontId="0" fillId="20" borderId="38" xfId="0" applyFill="1" applyBorder="1" applyAlignment="1">
      <alignment horizontal="left"/>
    </xf>
    <xf numFmtId="0" fontId="0" fillId="20" borderId="12" xfId="0" applyFill="1" applyBorder="1" applyAlignment="1">
      <alignment horizontal="left" vertical="center" wrapText="1"/>
    </xf>
    <xf numFmtId="0" fontId="0" fillId="20" borderId="31" xfId="0" applyFill="1" applyBorder="1" applyAlignment="1">
      <alignment horizontal="left"/>
    </xf>
    <xf numFmtId="9" fontId="0" fillId="20" borderId="31" xfId="0" applyNumberFormat="1" applyFill="1" applyBorder="1" applyAlignment="1">
      <alignment horizontal="left" vertical="center"/>
    </xf>
    <xf numFmtId="0" fontId="0" fillId="20" borderId="39" xfId="0" applyFill="1" applyBorder="1" applyAlignment="1">
      <alignment horizontal="left"/>
    </xf>
    <xf numFmtId="0" fontId="14" fillId="20" borderId="6" xfId="0" applyFont="1" applyFill="1" applyBorder="1" applyAlignment="1">
      <alignment horizontal="left" vertical="center" wrapText="1"/>
    </xf>
    <xf numFmtId="0" fontId="14" fillId="19" borderId="6" xfId="0" applyFont="1" applyFill="1" applyBorder="1" applyAlignment="1">
      <alignment horizontal="left" vertical="center" wrapText="1"/>
    </xf>
    <xf numFmtId="0" fontId="9" fillId="3" borderId="27" xfId="3" applyBorder="1" applyAlignment="1">
      <alignment horizontal="center" vertical="center" wrapText="1"/>
    </xf>
    <xf numFmtId="0" fontId="1" fillId="21" borderId="1" xfId="4" applyFill="1" applyBorder="1" applyAlignment="1">
      <alignment horizontal="center" vertical="center"/>
    </xf>
    <xf numFmtId="10" fontId="1" fillId="21" borderId="3" xfId="4" applyNumberFormat="1" applyFill="1" applyBorder="1" applyAlignment="1">
      <alignment horizontal="center" vertical="center"/>
    </xf>
    <xf numFmtId="10" fontId="1" fillId="21" borderId="8" xfId="4" applyNumberFormat="1" applyFill="1" applyBorder="1" applyAlignment="1">
      <alignment horizontal="center" vertical="center"/>
    </xf>
    <xf numFmtId="0" fontId="1" fillId="22" borderId="2" xfId="5" applyFill="1" applyBorder="1" applyAlignment="1">
      <alignment horizontal="center" vertical="center"/>
    </xf>
    <xf numFmtId="10" fontId="1" fillId="22" borderId="4" xfId="5" applyNumberFormat="1" applyFill="1" applyBorder="1" applyAlignment="1">
      <alignment horizontal="center" vertical="center"/>
    </xf>
    <xf numFmtId="10" fontId="1" fillId="22" borderId="0" xfId="5" applyNumberFormat="1" applyFill="1" applyAlignment="1">
      <alignment horizontal="center" vertical="center"/>
    </xf>
    <xf numFmtId="0" fontId="1" fillId="23" borderId="2" xfId="6" applyFill="1" applyBorder="1" applyAlignment="1">
      <alignment horizontal="center" vertical="center"/>
    </xf>
    <xf numFmtId="10" fontId="1" fillId="23" borderId="4" xfId="6" applyNumberFormat="1" applyFill="1" applyBorder="1" applyAlignment="1">
      <alignment horizontal="center" vertical="center"/>
    </xf>
    <xf numFmtId="10" fontId="1" fillId="23" borderId="0" xfId="6" applyNumberFormat="1" applyFill="1" applyAlignment="1">
      <alignment horizontal="center" vertical="center"/>
    </xf>
    <xf numFmtId="0" fontId="0" fillId="0" borderId="0" xfId="0" applyAlignment="1">
      <alignment horizontal="center" vertical="center"/>
    </xf>
    <xf numFmtId="0" fontId="3" fillId="0" borderId="0" xfId="0" applyFont="1" applyAlignment="1">
      <alignment horizontal="left" vertical="center" wrapText="1"/>
    </xf>
    <xf numFmtId="0" fontId="8" fillId="11" borderId="33" xfId="0" applyFont="1" applyFill="1" applyBorder="1" applyAlignment="1">
      <alignment horizontal="left" vertical="center"/>
    </xf>
    <xf numFmtId="0" fontId="0" fillId="24" borderId="34" xfId="0" applyFill="1" applyBorder="1"/>
    <xf numFmtId="0" fontId="0" fillId="25" borderId="34" xfId="0" applyFill="1" applyBorder="1"/>
    <xf numFmtId="2" fontId="0" fillId="8" borderId="40" xfId="0" applyNumberFormat="1" applyFill="1" applyBorder="1" applyAlignment="1">
      <alignment horizontal="center" vertical="center" wrapText="1"/>
    </xf>
    <xf numFmtId="0" fontId="0" fillId="11" borderId="38" xfId="0" applyFill="1" applyBorder="1" applyAlignment="1">
      <alignment horizontal="left" vertical="center" wrapText="1"/>
    </xf>
    <xf numFmtId="2" fontId="0" fillId="11" borderId="34" xfId="0" applyNumberFormat="1" applyFill="1" applyBorder="1" applyAlignment="1">
      <alignment horizontal="left" vertical="center"/>
    </xf>
    <xf numFmtId="2" fontId="0" fillId="19" borderId="34" xfId="0" applyNumberFormat="1" applyFill="1" applyBorder="1" applyAlignment="1">
      <alignment horizontal="left" vertical="center"/>
    </xf>
    <xf numFmtId="0" fontId="0" fillId="19" borderId="38" xfId="0" applyFill="1" applyBorder="1" applyAlignment="1">
      <alignment horizontal="left" vertical="center" wrapText="1"/>
    </xf>
    <xf numFmtId="0" fontId="0" fillId="25" borderId="34" xfId="0" applyFill="1" applyBorder="1" applyAlignment="1">
      <alignment horizontal="left" vertical="center"/>
    </xf>
    <xf numFmtId="2" fontId="0" fillId="8" borderId="16" xfId="0" applyNumberFormat="1" applyFill="1" applyBorder="1" applyAlignment="1">
      <alignment horizontal="center" vertical="center" wrapText="1"/>
    </xf>
    <xf numFmtId="2" fontId="13" fillId="8" borderId="16" xfId="0" applyNumberFormat="1" applyFont="1" applyFill="1" applyBorder="1" applyAlignment="1">
      <alignment horizontal="center" vertical="center" wrapText="1"/>
    </xf>
    <xf numFmtId="164" fontId="13" fillId="8" borderId="16" xfId="0" applyNumberFormat="1" applyFont="1" applyFill="1" applyBorder="1" applyAlignment="1">
      <alignment horizontal="center" vertical="center" wrapText="1"/>
    </xf>
    <xf numFmtId="0" fontId="13" fillId="16" borderId="9" xfId="0" applyFont="1" applyFill="1" applyBorder="1" applyAlignment="1">
      <alignment horizontal="center" vertical="center"/>
    </xf>
    <xf numFmtId="0" fontId="13" fillId="16" borderId="19" xfId="0" applyFont="1" applyFill="1" applyBorder="1" applyAlignment="1">
      <alignment horizontal="center" vertical="center"/>
    </xf>
    <xf numFmtId="49" fontId="16" fillId="0" borderId="14" xfId="0" applyNumberFormat="1" applyFont="1" applyBorder="1" applyAlignment="1">
      <alignment horizontal="right" vertical="center" wrapText="1"/>
    </xf>
    <xf numFmtId="49" fontId="16" fillId="0" borderId="30" xfId="0" applyNumberFormat="1" applyFont="1" applyBorder="1" applyAlignment="1">
      <alignment horizontal="right" vertical="center" wrapText="1"/>
    </xf>
    <xf numFmtId="0" fontId="12" fillId="16" borderId="9" xfId="0" applyFont="1" applyFill="1" applyBorder="1" applyAlignment="1">
      <alignment horizontal="left" vertical="center" wrapText="1"/>
    </xf>
    <xf numFmtId="0" fontId="12" fillId="16" borderId="21" xfId="0" applyFont="1" applyFill="1" applyBorder="1" applyAlignment="1">
      <alignment horizontal="left" vertical="center" wrapText="1"/>
    </xf>
    <xf numFmtId="0" fontId="12" fillId="16" borderId="19" xfId="0" applyFont="1" applyFill="1" applyBorder="1" applyAlignment="1">
      <alignment horizontal="left" vertical="center" wrapText="1"/>
    </xf>
    <xf numFmtId="49" fontId="16" fillId="0" borderId="12" xfId="0" applyNumberFormat="1" applyFont="1" applyBorder="1" applyAlignment="1">
      <alignment horizontal="right" vertical="center" wrapText="1"/>
    </xf>
    <xf numFmtId="49" fontId="16" fillId="0" borderId="39" xfId="0" applyNumberFormat="1" applyFont="1" applyBorder="1" applyAlignment="1">
      <alignment horizontal="right" vertical="center" wrapText="1"/>
    </xf>
    <xf numFmtId="0" fontId="12" fillId="16" borderId="9" xfId="0" applyFont="1" applyFill="1" applyBorder="1" applyAlignment="1">
      <alignment horizontal="left" vertical="center"/>
    </xf>
    <xf numFmtId="0" fontId="12" fillId="16" borderId="21" xfId="0" applyFont="1" applyFill="1" applyBorder="1" applyAlignment="1">
      <alignment horizontal="left" vertical="center"/>
    </xf>
    <xf numFmtId="49" fontId="16" fillId="0" borderId="17" xfId="0" applyNumberFormat="1" applyFont="1" applyBorder="1" applyAlignment="1">
      <alignment horizontal="right" vertical="center" wrapText="1"/>
    </xf>
    <xf numFmtId="0" fontId="0" fillId="0" borderId="0" xfId="0" applyAlignment="1">
      <alignment horizontal="center" vertical="center"/>
    </xf>
    <xf numFmtId="0" fontId="0" fillId="0" borderId="4" xfId="0" applyBorder="1" applyAlignment="1">
      <alignment horizontal="center" vertical="center"/>
    </xf>
    <xf numFmtId="49" fontId="3" fillId="0" borderId="3" xfId="0" applyNumberFormat="1" applyFont="1" applyBorder="1" applyAlignment="1">
      <alignment horizontal="left" vertical="center" wrapText="1"/>
    </xf>
    <xf numFmtId="49" fontId="3" fillId="0" borderId="5" xfId="0" applyNumberFormat="1" applyFont="1" applyBorder="1" applyAlignment="1">
      <alignment horizontal="left" vertical="center" wrapText="1"/>
    </xf>
    <xf numFmtId="0" fontId="3" fillId="8" borderId="3" xfId="0" applyFont="1" applyFill="1" applyBorder="1" applyAlignment="1">
      <alignment horizontal="center" vertical="center" wrapText="1"/>
    </xf>
    <xf numFmtId="0" fontId="3" fillId="8" borderId="8" xfId="0" applyFont="1" applyFill="1" applyBorder="1" applyAlignment="1">
      <alignment horizontal="center" vertical="center" wrapText="1"/>
    </xf>
    <xf numFmtId="0" fontId="3" fillId="9" borderId="36" xfId="0" applyFont="1" applyFill="1" applyBorder="1" applyAlignment="1">
      <alignment horizontal="center" vertical="center" wrapText="1"/>
    </xf>
    <xf numFmtId="0" fontId="3" fillId="9" borderId="22" xfId="0" applyFont="1" applyFill="1" applyBorder="1" applyAlignment="1">
      <alignment horizontal="center" vertical="center" wrapText="1"/>
    </xf>
    <xf numFmtId="0" fontId="3" fillId="9" borderId="37" xfId="0" applyFont="1" applyFill="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left" vertical="center" wrapText="1"/>
    </xf>
    <xf numFmtId="0" fontId="3" fillId="13" borderId="36" xfId="0" applyFont="1" applyFill="1" applyBorder="1" applyAlignment="1">
      <alignment horizontal="center" vertical="center" wrapText="1"/>
    </xf>
    <xf numFmtId="0" fontId="3" fillId="13" borderId="22" xfId="0" applyFont="1" applyFill="1" applyBorder="1" applyAlignment="1">
      <alignment horizontal="center" vertical="center" wrapText="1"/>
    </xf>
    <xf numFmtId="0" fontId="3" fillId="13" borderId="18" xfId="0" applyFont="1" applyFill="1" applyBorder="1" applyAlignment="1">
      <alignment horizontal="center" vertical="center" wrapText="1"/>
    </xf>
    <xf numFmtId="49" fontId="3" fillId="0" borderId="8" xfId="0" applyNumberFormat="1" applyFont="1" applyBorder="1" applyAlignment="1">
      <alignment horizontal="left" vertical="center" wrapText="1"/>
    </xf>
    <xf numFmtId="49" fontId="3" fillId="0" borderId="32" xfId="0" applyNumberFormat="1" applyFont="1" applyBorder="1" applyAlignment="1">
      <alignment horizontal="left" vertical="center" wrapText="1"/>
    </xf>
    <xf numFmtId="0" fontId="12" fillId="17" borderId="9" xfId="0" applyFont="1" applyFill="1" applyBorder="1" applyAlignment="1">
      <alignment horizontal="left" vertical="center" wrapText="1"/>
    </xf>
    <xf numFmtId="0" fontId="12" fillId="17" borderId="19" xfId="0" applyFont="1" applyFill="1" applyBorder="1" applyAlignment="1">
      <alignment horizontal="left" vertical="center" wrapText="1"/>
    </xf>
    <xf numFmtId="0" fontId="12" fillId="17" borderId="21" xfId="0" applyFont="1" applyFill="1" applyBorder="1" applyAlignment="1">
      <alignment horizontal="left" vertical="center" wrapText="1"/>
    </xf>
    <xf numFmtId="0" fontId="0" fillId="0" borderId="10" xfId="0" applyBorder="1" applyAlignment="1">
      <alignment horizontal="right" vertical="center" wrapText="1"/>
    </xf>
    <xf numFmtId="0" fontId="0" fillId="0" borderId="33" xfId="0" applyBorder="1" applyAlignment="1">
      <alignment horizontal="right" vertical="center" wrapText="1"/>
    </xf>
    <xf numFmtId="0" fontId="16" fillId="0" borderId="12" xfId="0" applyFont="1" applyBorder="1" applyAlignment="1">
      <alignment horizontal="right" vertical="center" wrapText="1"/>
    </xf>
    <xf numFmtId="0" fontId="16" fillId="0" borderId="31" xfId="0" applyFont="1" applyBorder="1" applyAlignment="1">
      <alignment horizontal="right" vertical="center" wrapText="1"/>
    </xf>
    <xf numFmtId="9" fontId="16" fillId="8" borderId="12" xfId="1" applyFont="1" applyFill="1" applyBorder="1" applyAlignment="1" applyProtection="1">
      <alignment horizontal="center" vertical="center" wrapText="1"/>
    </xf>
    <xf numFmtId="9" fontId="16" fillId="8" borderId="31" xfId="1" applyFont="1" applyFill="1" applyBorder="1" applyAlignment="1" applyProtection="1">
      <alignment horizontal="center" vertical="center" wrapText="1"/>
    </xf>
    <xf numFmtId="9" fontId="16" fillId="8" borderId="39" xfId="1" applyFont="1" applyFill="1" applyBorder="1" applyAlignment="1" applyProtection="1">
      <alignment horizontal="center" vertical="center" wrapText="1"/>
    </xf>
    <xf numFmtId="9" fontId="16" fillId="9" borderId="12" xfId="1" applyFont="1" applyFill="1" applyBorder="1" applyAlignment="1" applyProtection="1">
      <alignment horizontal="center" vertical="center" wrapText="1"/>
    </xf>
    <xf numFmtId="9" fontId="16" fillId="9" borderId="31" xfId="1" applyFont="1" applyFill="1" applyBorder="1" applyAlignment="1" applyProtection="1">
      <alignment horizontal="center" vertical="center" wrapText="1"/>
    </xf>
    <xf numFmtId="9" fontId="16" fillId="9" borderId="39" xfId="1" applyFont="1" applyFill="1" applyBorder="1" applyAlignment="1" applyProtection="1">
      <alignment horizontal="center" vertical="center" wrapText="1"/>
    </xf>
    <xf numFmtId="9" fontId="16" fillId="10" borderId="12" xfId="1" applyFont="1" applyFill="1" applyBorder="1" applyAlignment="1" applyProtection="1">
      <alignment horizontal="center" vertical="center" wrapText="1"/>
    </xf>
    <xf numFmtId="9" fontId="16" fillId="10" borderId="31" xfId="1" applyFont="1" applyFill="1" applyBorder="1" applyAlignment="1" applyProtection="1">
      <alignment horizontal="center" vertical="center" wrapText="1"/>
    </xf>
    <xf numFmtId="9" fontId="16" fillId="10" borderId="39" xfId="1" applyFont="1" applyFill="1" applyBorder="1" applyAlignment="1" applyProtection="1">
      <alignment horizontal="center" vertical="center" wrapText="1"/>
    </xf>
    <xf numFmtId="0" fontId="6" fillId="0" borderId="0" xfId="0" applyFont="1" applyAlignment="1">
      <alignment horizontal="center" vertical="center"/>
    </xf>
    <xf numFmtId="0" fontId="0" fillId="12" borderId="29" xfId="0" applyFill="1" applyBorder="1" applyAlignment="1">
      <alignment horizontal="left" vertical="center" wrapText="1"/>
    </xf>
    <xf numFmtId="0" fontId="0" fillId="12" borderId="41" xfId="0" applyFill="1" applyBorder="1" applyAlignment="1">
      <alignment horizontal="left" vertical="center" wrapText="1"/>
    </xf>
    <xf numFmtId="0" fontId="17" fillId="18" borderId="9" xfId="0" applyFont="1" applyFill="1" applyBorder="1" applyAlignment="1">
      <alignment horizontal="center"/>
    </xf>
    <xf numFmtId="0" fontId="17" fillId="18" borderId="19" xfId="0" applyFont="1" applyFill="1" applyBorder="1" applyAlignment="1">
      <alignment horizontal="center"/>
    </xf>
    <xf numFmtId="0" fontId="17" fillId="18" borderId="21" xfId="0" applyFont="1" applyFill="1" applyBorder="1" applyAlignment="1">
      <alignment horizontal="center"/>
    </xf>
    <xf numFmtId="0" fontId="0" fillId="14" borderId="29" xfId="0" applyFill="1" applyBorder="1" applyAlignment="1">
      <alignment horizontal="left" vertical="center"/>
    </xf>
    <xf numFmtId="0" fontId="0" fillId="14" borderId="41" xfId="0" applyFill="1" applyBorder="1" applyAlignment="1">
      <alignment horizontal="left" vertical="center"/>
    </xf>
    <xf numFmtId="0" fontId="7" fillId="19" borderId="9" xfId="0" applyFont="1" applyFill="1" applyBorder="1" applyAlignment="1">
      <alignment horizontal="center"/>
    </xf>
    <xf numFmtId="0" fontId="7" fillId="19" borderId="19" xfId="0" applyFont="1" applyFill="1" applyBorder="1" applyAlignment="1">
      <alignment horizontal="center"/>
    </xf>
    <xf numFmtId="0" fontId="7" fillId="19" borderId="21" xfId="0" applyFont="1" applyFill="1" applyBorder="1" applyAlignment="1">
      <alignment horizontal="center"/>
    </xf>
    <xf numFmtId="0" fontId="0" fillId="11" borderId="29" xfId="0" applyFill="1" applyBorder="1" applyAlignment="1">
      <alignment horizontal="left" vertical="center"/>
    </xf>
    <xf numFmtId="0" fontId="0" fillId="11" borderId="41" xfId="0" applyFill="1" applyBorder="1" applyAlignment="1">
      <alignment horizontal="left" vertical="center"/>
    </xf>
    <xf numFmtId="0" fontId="8" fillId="11" borderId="33" xfId="0" applyFont="1" applyFill="1" applyBorder="1" applyAlignment="1">
      <alignment horizontal="left" vertical="center"/>
    </xf>
    <xf numFmtId="0" fontId="7" fillId="20" borderId="9" xfId="0" applyFont="1" applyFill="1" applyBorder="1" applyAlignment="1">
      <alignment horizontal="center" vertical="center" wrapText="1"/>
    </xf>
    <xf numFmtId="0" fontId="7" fillId="20" borderId="19" xfId="0" applyFont="1" applyFill="1" applyBorder="1" applyAlignment="1">
      <alignment horizontal="center" vertical="center" wrapText="1"/>
    </xf>
    <xf numFmtId="0" fontId="7" fillId="20" borderId="21" xfId="0" applyFont="1" applyFill="1" applyBorder="1" applyAlignment="1">
      <alignment horizontal="center" vertical="center" wrapText="1"/>
    </xf>
  </cellXfs>
  <cellStyles count="7">
    <cellStyle name="40% - Accent1" xfId="4" builtinId="31"/>
    <cellStyle name="40% - Accent2" xfId="5" builtinId="35"/>
    <cellStyle name="40% - Accent3" xfId="6" builtinId="39"/>
    <cellStyle name="Explanatory Text" xfId="2" builtinId="53" customBuiltin="1"/>
    <cellStyle name="Normal" xfId="0" builtinId="0"/>
    <cellStyle name="Output" xfId="3" builtinId="21"/>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sheetPr codeName="Sheet6"/>
  <dimension ref="A3:G7"/>
  <sheetViews>
    <sheetView workbookViewId="0">
      <selection activeCell="B6" sqref="B6"/>
    </sheetView>
  </sheetViews>
  <sheetFormatPr defaultColWidth="9.140625" defaultRowHeight="15"/>
  <cols>
    <col min="2" max="2" width="15" customWidth="1"/>
    <col min="3" max="3" width="16" customWidth="1"/>
    <col min="4" max="4" width="14.140625" customWidth="1"/>
    <col min="5" max="5" width="16.140625" bestFit="1" customWidth="1"/>
    <col min="6" max="6" width="9.28515625" bestFit="1" customWidth="1"/>
  </cols>
  <sheetData>
    <row r="3" spans="1:7" ht="30">
      <c r="A3" s="220"/>
      <c r="B3" s="9" t="s">
        <v>0</v>
      </c>
      <c r="C3" s="9" t="s">
        <v>1</v>
      </c>
      <c r="D3" s="9" t="s">
        <v>2</v>
      </c>
      <c r="E3" s="210" t="s">
        <v>3</v>
      </c>
      <c r="F3" s="2" t="s">
        <v>4</v>
      </c>
      <c r="G3" t="s">
        <v>5</v>
      </c>
    </row>
    <row r="4" spans="1:7">
      <c r="A4" s="211" t="s">
        <v>6</v>
      </c>
      <c r="B4" s="212">
        <f>(Fonctionnalités!E20)</f>
        <v>0.45600000000000002</v>
      </c>
      <c r="C4" s="213">
        <f>'Assurance Qualité'!C61</f>
        <v>0.69</v>
      </c>
      <c r="D4" s="213">
        <f>B4*0.6+C4*0.4 - 0.1*E4</f>
        <v>0.54959999999999998</v>
      </c>
      <c r="F4" s="13">
        <v>15</v>
      </c>
      <c r="G4" s="12">
        <f>D4*F4</f>
        <v>8.2439999999999998</v>
      </c>
    </row>
    <row r="5" spans="1:7">
      <c r="A5" s="214" t="s">
        <v>7</v>
      </c>
      <c r="B5" s="215">
        <f>(Fonctionnalités!E36)</f>
        <v>0</v>
      </c>
      <c r="C5" s="216">
        <f>'Assurance Qualité'!F61</f>
        <v>0</v>
      </c>
      <c r="D5" s="216">
        <f t="shared" ref="D5:D6" si="0">B5*0.6+C5*0.4 - 0.1*E5</f>
        <v>0</v>
      </c>
      <c r="F5" s="13">
        <v>25</v>
      </c>
      <c r="G5" s="12">
        <f t="shared" ref="G5:G7" si="1">D5*F5</f>
        <v>0</v>
      </c>
    </row>
    <row r="6" spans="1:7">
      <c r="A6" s="217" t="s">
        <v>8</v>
      </c>
      <c r="B6" s="218">
        <f>(Fonctionnalités!E53)</f>
        <v>0</v>
      </c>
      <c r="C6" s="219">
        <f>'Assurance Qualité'!I61</f>
        <v>0</v>
      </c>
      <c r="D6" s="219">
        <f t="shared" si="0"/>
        <v>0</v>
      </c>
      <c r="F6" s="13">
        <v>20</v>
      </c>
      <c r="G6" s="12">
        <f t="shared" si="1"/>
        <v>0</v>
      </c>
    </row>
    <row r="7" spans="1:7">
      <c r="A7" s="10" t="s">
        <v>9</v>
      </c>
      <c r="B7" s="11"/>
      <c r="C7" s="11"/>
      <c r="D7" s="14"/>
      <c r="F7" s="2">
        <v>10</v>
      </c>
      <c r="G7" s="12">
        <f t="shared" si="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2:Q61"/>
  <sheetViews>
    <sheetView topLeftCell="A53" zoomScaleNormal="100" workbookViewId="0">
      <selection activeCell="C46" sqref="C46"/>
    </sheetView>
  </sheetViews>
  <sheetFormatPr defaultColWidth="9.140625" defaultRowHeight="15"/>
  <cols>
    <col min="1" max="1" width="22.7109375" style="1" customWidth="1"/>
    <col min="2" max="2" width="77.5703125" style="17" customWidth="1"/>
    <col min="3" max="4" width="10.7109375" style="1" customWidth="1"/>
    <col min="5" max="5" width="50.42578125" style="17" customWidth="1"/>
    <col min="6" max="7" width="10.7109375" customWidth="1"/>
    <col min="8" max="8" width="20.7109375" style="17" customWidth="1"/>
    <col min="9" max="10" width="10.7109375" customWidth="1"/>
    <col min="11" max="11" width="20.7109375" style="17" customWidth="1"/>
    <col min="12" max="13" width="12.7109375" customWidth="1"/>
    <col min="14" max="16" width="15.7109375" customWidth="1"/>
    <col min="17" max="1029" width="11.42578125"/>
  </cols>
  <sheetData>
    <row r="2" spans="1:17" ht="18.399999999999999" customHeight="1">
      <c r="A2" s="255" t="s">
        <v>10</v>
      </c>
      <c r="B2" s="255"/>
      <c r="C2" s="255"/>
      <c r="D2" s="255"/>
      <c r="E2" s="255"/>
      <c r="F2" s="255"/>
      <c r="G2" s="255"/>
      <c r="H2" s="255"/>
      <c r="I2" s="255"/>
      <c r="J2" s="255"/>
      <c r="K2" s="255"/>
      <c r="L2" s="8"/>
      <c r="M2" s="8"/>
    </row>
    <row r="4" spans="1:17" ht="18.399999999999999" customHeight="1">
      <c r="A4" s="256" t="s">
        <v>11</v>
      </c>
      <c r="B4" s="256"/>
      <c r="C4" s="256"/>
      <c r="D4" s="256"/>
      <c r="E4" s="256"/>
      <c r="F4" s="256"/>
      <c r="G4" s="256"/>
      <c r="H4" s="256"/>
      <c r="I4" s="256"/>
      <c r="J4" s="256"/>
      <c r="K4" s="256"/>
      <c r="L4" s="5"/>
      <c r="M4" s="5"/>
    </row>
    <row r="5" spans="1:17" ht="19.5" thickBot="1">
      <c r="A5" s="18"/>
      <c r="B5" s="221"/>
      <c r="C5" s="3"/>
      <c r="D5" s="3"/>
      <c r="E5" s="221"/>
      <c r="F5" s="3"/>
      <c r="G5" s="3"/>
      <c r="H5" s="221"/>
      <c r="I5" s="3"/>
      <c r="J5" s="3"/>
      <c r="K5" s="221"/>
      <c r="L5" s="3"/>
      <c r="M5" s="3"/>
    </row>
    <row r="6" spans="1:17" ht="18.399999999999999" customHeight="1">
      <c r="A6" s="248" t="s">
        <v>12</v>
      </c>
      <c r="B6" s="260" t="s">
        <v>13</v>
      </c>
      <c r="C6" s="250" t="s">
        <v>6</v>
      </c>
      <c r="D6" s="251"/>
      <c r="E6" s="251"/>
      <c r="F6" s="252" t="s">
        <v>7</v>
      </c>
      <c r="G6" s="253"/>
      <c r="H6" s="254"/>
      <c r="I6" s="257" t="s">
        <v>8</v>
      </c>
      <c r="J6" s="258"/>
      <c r="K6" s="259"/>
      <c r="L6" s="4"/>
      <c r="M6" s="4"/>
      <c r="N6" s="246"/>
      <c r="O6" s="247"/>
      <c r="P6" s="247"/>
    </row>
    <row r="7" spans="1:17" ht="19.5" thickBot="1">
      <c r="A7" s="249"/>
      <c r="B7" s="261"/>
      <c r="C7" s="22" t="s">
        <v>14</v>
      </c>
      <c r="D7" s="23" t="s">
        <v>4</v>
      </c>
      <c r="E7" s="29" t="s">
        <v>15</v>
      </c>
      <c r="F7" s="24" t="s">
        <v>14</v>
      </c>
      <c r="G7" s="25" t="s">
        <v>4</v>
      </c>
      <c r="H7" s="28" t="s">
        <v>15</v>
      </c>
      <c r="I7" s="26" t="s">
        <v>14</v>
      </c>
      <c r="J7" s="27" t="s">
        <v>4</v>
      </c>
      <c r="K7" s="30" t="s">
        <v>15</v>
      </c>
      <c r="L7" s="4"/>
      <c r="M7" s="4"/>
      <c r="N7" s="220"/>
      <c r="O7" s="220"/>
      <c r="P7" s="220"/>
      <c r="Q7" s="220"/>
    </row>
    <row r="8" spans="1:17" s="20" customFormat="1" ht="18.399999999999999" customHeight="1">
      <c r="A8" s="238" t="s">
        <v>16</v>
      </c>
      <c r="B8" s="239"/>
      <c r="C8" s="234" t="s">
        <v>17</v>
      </c>
      <c r="D8" s="235"/>
      <c r="E8" s="59" t="s">
        <v>18</v>
      </c>
      <c r="F8" s="234" t="s">
        <v>17</v>
      </c>
      <c r="G8" s="235"/>
      <c r="H8" s="59"/>
      <c r="I8" s="234" t="s">
        <v>17</v>
      </c>
      <c r="J8" s="235"/>
      <c r="K8" s="59"/>
      <c r="L8" s="19"/>
      <c r="M8" s="19"/>
    </row>
    <row r="9" spans="1:17" ht="105">
      <c r="A9" s="77" t="s">
        <v>19</v>
      </c>
      <c r="B9" s="78" t="s">
        <v>20</v>
      </c>
      <c r="C9" s="225">
        <f>(3-2)/3</f>
        <v>0.33333333333333331</v>
      </c>
      <c r="D9" s="47">
        <v>3</v>
      </c>
      <c r="E9" s="51" t="s">
        <v>21</v>
      </c>
      <c r="F9" s="52"/>
      <c r="G9" s="48">
        <v>3</v>
      </c>
      <c r="H9" s="53"/>
      <c r="I9" s="54"/>
      <c r="J9" s="49">
        <v>3</v>
      </c>
      <c r="K9" s="50"/>
      <c r="L9" s="6"/>
      <c r="M9" s="6"/>
    </row>
    <row r="10" spans="1:17" ht="45">
      <c r="A10" s="21" t="s">
        <v>22</v>
      </c>
      <c r="B10" s="31" t="s">
        <v>23</v>
      </c>
      <c r="C10" s="35">
        <v>1</v>
      </c>
      <c r="D10" s="32">
        <v>2</v>
      </c>
      <c r="E10" s="36"/>
      <c r="F10" s="37"/>
      <c r="G10" s="33">
        <v>2</v>
      </c>
      <c r="H10" s="38"/>
      <c r="I10" s="39"/>
      <c r="J10" s="34">
        <v>2</v>
      </c>
      <c r="K10" s="40"/>
      <c r="L10" s="6"/>
      <c r="M10" s="6"/>
    </row>
    <row r="11" spans="1:17" ht="45">
      <c r="A11" s="21" t="s">
        <v>24</v>
      </c>
      <c r="B11" s="31" t="s">
        <v>25</v>
      </c>
      <c r="C11" s="231">
        <f>(3-2*0.5)/3</f>
        <v>0.66666666666666663</v>
      </c>
      <c r="D11" s="32">
        <v>3</v>
      </c>
      <c r="E11" s="36" t="s">
        <v>26</v>
      </c>
      <c r="F11" s="37"/>
      <c r="G11" s="33">
        <v>3</v>
      </c>
      <c r="H11" s="38"/>
      <c r="I11" s="39"/>
      <c r="J11" s="34">
        <v>3</v>
      </c>
      <c r="K11" s="40"/>
      <c r="L11" s="6"/>
      <c r="M11" s="6"/>
    </row>
    <row r="12" spans="1:17" ht="135">
      <c r="A12" s="21" t="s">
        <v>27</v>
      </c>
      <c r="B12" s="31" t="s">
        <v>28</v>
      </c>
      <c r="C12" s="35">
        <f>(2-8*0.25)/2</f>
        <v>0</v>
      </c>
      <c r="D12" s="32">
        <v>2</v>
      </c>
      <c r="E12" s="36" t="s">
        <v>29</v>
      </c>
      <c r="F12" s="37"/>
      <c r="G12" s="33">
        <v>2</v>
      </c>
      <c r="H12" s="38"/>
      <c r="I12" s="39"/>
      <c r="J12" s="34">
        <v>2</v>
      </c>
      <c r="K12" s="40"/>
      <c r="L12" s="6"/>
      <c r="M12" s="6"/>
    </row>
    <row r="13" spans="1:17" ht="135">
      <c r="A13" s="21" t="s">
        <v>30</v>
      </c>
      <c r="B13" s="31" t="s">
        <v>31</v>
      </c>
      <c r="C13" s="35">
        <f>(4-7*0.5)/4</f>
        <v>0.125</v>
      </c>
      <c r="D13" s="32">
        <v>4</v>
      </c>
      <c r="E13" s="36" t="s">
        <v>32</v>
      </c>
      <c r="F13" s="37"/>
      <c r="G13" s="33">
        <v>4</v>
      </c>
      <c r="H13" s="38"/>
      <c r="I13" s="39"/>
      <c r="J13" s="34">
        <v>4</v>
      </c>
      <c r="K13" s="40"/>
      <c r="L13" s="6"/>
      <c r="M13" s="6"/>
    </row>
    <row r="14" spans="1:17" s="96" customFormat="1" ht="16.5" thickBot="1">
      <c r="A14" s="236" t="s">
        <v>33</v>
      </c>
      <c r="B14" s="237"/>
      <c r="C14" s="86">
        <f>SUMPRODUCT(C9:C13,D9:D13)</f>
        <v>5.5</v>
      </c>
      <c r="D14" s="87">
        <f>SUM(D9:D13)</f>
        <v>14</v>
      </c>
      <c r="E14" s="88"/>
      <c r="F14" s="89">
        <f>SUMPRODUCT(F9:F13,G9:G13)</f>
        <v>0</v>
      </c>
      <c r="G14" s="90">
        <f>SUM(G9:G13)</f>
        <v>14</v>
      </c>
      <c r="H14" s="91"/>
      <c r="I14" s="92">
        <f>SUMPRODUCT(I9:I13,J9:J13)</f>
        <v>0</v>
      </c>
      <c r="J14" s="93">
        <f>SUM(J9:J13)</f>
        <v>14</v>
      </c>
      <c r="K14" s="94"/>
      <c r="L14" s="95"/>
      <c r="M14" s="95"/>
    </row>
    <row r="15" spans="1:17" s="20" customFormat="1" ht="18.399999999999999" customHeight="1">
      <c r="A15" s="243" t="s">
        <v>34</v>
      </c>
      <c r="B15" s="244"/>
      <c r="C15" s="234" t="s">
        <v>17</v>
      </c>
      <c r="D15" s="235"/>
      <c r="E15" s="59" t="s">
        <v>35</v>
      </c>
      <c r="F15" s="234" t="s">
        <v>17</v>
      </c>
      <c r="G15" s="235"/>
      <c r="H15" s="59"/>
      <c r="I15" s="234" t="s">
        <v>17</v>
      </c>
      <c r="J15" s="235"/>
      <c r="K15" s="59"/>
      <c r="L15" s="19"/>
      <c r="M15" s="19"/>
    </row>
    <row r="16" spans="1:17" ht="45">
      <c r="A16" s="77" t="s">
        <v>36</v>
      </c>
      <c r="B16" s="78" t="s">
        <v>37</v>
      </c>
      <c r="C16" s="61">
        <v>1</v>
      </c>
      <c r="D16" s="62">
        <v>2</v>
      </c>
      <c r="E16" s="63"/>
      <c r="F16" s="67"/>
      <c r="G16" s="68">
        <v>2</v>
      </c>
      <c r="H16" s="69"/>
      <c r="I16" s="73"/>
      <c r="J16" s="74">
        <v>2</v>
      </c>
      <c r="K16" s="75"/>
      <c r="L16" s="6"/>
      <c r="M16" s="6"/>
    </row>
    <row r="17" spans="1:13" ht="30">
      <c r="A17" s="21" t="s">
        <v>38</v>
      </c>
      <c r="B17" s="31" t="s">
        <v>39</v>
      </c>
      <c r="C17" s="45">
        <v>1</v>
      </c>
      <c r="D17" s="41">
        <v>3</v>
      </c>
      <c r="E17" s="64"/>
      <c r="F17" s="70"/>
      <c r="G17" s="42">
        <v>3</v>
      </c>
      <c r="H17" s="71"/>
      <c r="I17" s="76"/>
      <c r="J17" s="44">
        <v>3</v>
      </c>
      <c r="K17" s="46"/>
      <c r="L17" s="6"/>
      <c r="M17" s="6"/>
    </row>
    <row r="18" spans="1:13" ht="45">
      <c r="A18" s="21" t="s">
        <v>40</v>
      </c>
      <c r="B18" s="31" t="s">
        <v>41</v>
      </c>
      <c r="C18" s="45">
        <v>1</v>
      </c>
      <c r="D18" s="41">
        <v>3</v>
      </c>
      <c r="E18" s="64"/>
      <c r="F18" s="70"/>
      <c r="G18" s="42">
        <v>3</v>
      </c>
      <c r="H18" s="71"/>
      <c r="I18" s="76"/>
      <c r="J18" s="44">
        <v>3</v>
      </c>
      <c r="K18" s="46"/>
      <c r="L18" s="6"/>
      <c r="M18" s="6"/>
    </row>
    <row r="19" spans="1:13">
      <c r="A19" s="21" t="s">
        <v>42</v>
      </c>
      <c r="B19" s="31" t="s">
        <v>43</v>
      </c>
      <c r="C19" s="45">
        <v>1</v>
      </c>
      <c r="D19" s="41">
        <v>3</v>
      </c>
      <c r="E19" s="64"/>
      <c r="F19" s="70"/>
      <c r="G19" s="42">
        <v>3</v>
      </c>
      <c r="H19" s="71"/>
      <c r="I19" s="76"/>
      <c r="J19" s="44">
        <v>3</v>
      </c>
      <c r="K19" s="46"/>
      <c r="L19" s="6"/>
      <c r="M19" s="6"/>
    </row>
    <row r="20" spans="1:13" ht="30">
      <c r="A20" s="21" t="s">
        <v>44</v>
      </c>
      <c r="B20" s="31" t="s">
        <v>45</v>
      </c>
      <c r="C20" s="45">
        <v>1</v>
      </c>
      <c r="D20" s="41">
        <v>2</v>
      </c>
      <c r="E20" s="64"/>
      <c r="F20" s="70"/>
      <c r="G20" s="42">
        <v>2</v>
      </c>
      <c r="H20" s="71"/>
      <c r="I20" s="76"/>
      <c r="J20" s="44">
        <v>2</v>
      </c>
      <c r="K20" s="46"/>
      <c r="L20" s="6"/>
      <c r="M20" s="6"/>
    </row>
    <row r="21" spans="1:13" s="96" customFormat="1" ht="16.5" thickBot="1">
      <c r="A21" s="245" t="s">
        <v>33</v>
      </c>
      <c r="B21" s="242"/>
      <c r="C21" s="97">
        <f>SUMPRODUCT(C16:C20,D16:D20)</f>
        <v>13</v>
      </c>
      <c r="D21" s="98">
        <f>SUM(D16:D20)</f>
        <v>13</v>
      </c>
      <c r="E21" s="99"/>
      <c r="F21" s="100">
        <f>SUMPRODUCT(F16:F20,G16:G20)</f>
        <v>0</v>
      </c>
      <c r="G21" s="101">
        <f>SUM(G16:G20)</f>
        <v>13</v>
      </c>
      <c r="H21" s="102"/>
      <c r="I21" s="103">
        <f>SUMPRODUCT(I16:I20,J16:J20)</f>
        <v>0</v>
      </c>
      <c r="J21" s="104">
        <f>SUM(J16:J20)</f>
        <v>13</v>
      </c>
      <c r="K21" s="105"/>
      <c r="L21" s="95"/>
      <c r="M21" s="95"/>
    </row>
    <row r="22" spans="1:13" ht="18.399999999999999" customHeight="1" thickBot="1">
      <c r="A22" s="238" t="s">
        <v>46</v>
      </c>
      <c r="B22" s="239"/>
      <c r="C22" s="234" t="s">
        <v>17</v>
      </c>
      <c r="D22" s="235"/>
      <c r="E22" s="59" t="s">
        <v>18</v>
      </c>
      <c r="F22" s="234" t="s">
        <v>17</v>
      </c>
      <c r="G22" s="235"/>
      <c r="H22" s="59"/>
      <c r="I22" s="234" t="s">
        <v>17</v>
      </c>
      <c r="J22" s="235"/>
      <c r="K22" s="59"/>
      <c r="L22" s="5"/>
      <c r="M22" s="5"/>
    </row>
    <row r="23" spans="1:13" ht="60">
      <c r="A23" s="79" t="s">
        <v>47</v>
      </c>
      <c r="B23" s="80" t="s">
        <v>48</v>
      </c>
      <c r="C23" s="83">
        <f>(2-0.25)/2</f>
        <v>0.875</v>
      </c>
      <c r="D23" s="84">
        <v>2</v>
      </c>
      <c r="E23" s="85" t="s">
        <v>49</v>
      </c>
      <c r="F23" s="108"/>
      <c r="G23" s="109">
        <v>2</v>
      </c>
      <c r="H23" s="110"/>
      <c r="I23" s="113"/>
      <c r="J23" s="114">
        <v>2</v>
      </c>
      <c r="K23" s="115"/>
      <c r="L23" s="6"/>
      <c r="M23" s="6"/>
    </row>
    <row r="24" spans="1:13" ht="45">
      <c r="A24" s="81" t="s">
        <v>50</v>
      </c>
      <c r="B24" s="82" t="s">
        <v>51</v>
      </c>
      <c r="C24" s="45">
        <f>(1-0.5)/1</f>
        <v>0.5</v>
      </c>
      <c r="D24" s="41">
        <v>1</v>
      </c>
      <c r="E24" s="64" t="s">
        <v>52</v>
      </c>
      <c r="F24" s="70"/>
      <c r="G24" s="42">
        <v>1</v>
      </c>
      <c r="H24" s="71"/>
      <c r="I24" s="76"/>
      <c r="J24" s="44">
        <v>1</v>
      </c>
      <c r="K24" s="46"/>
      <c r="L24" s="6"/>
      <c r="M24" s="6"/>
    </row>
    <row r="25" spans="1:13" ht="30">
      <c r="A25" s="81" t="s">
        <v>53</v>
      </c>
      <c r="B25" s="82" t="s">
        <v>54</v>
      </c>
      <c r="C25" s="45">
        <v>1</v>
      </c>
      <c r="D25" s="41">
        <v>1</v>
      </c>
      <c r="E25" s="64"/>
      <c r="F25" s="70"/>
      <c r="G25" s="42">
        <v>1</v>
      </c>
      <c r="H25" s="71"/>
      <c r="I25" s="76"/>
      <c r="J25" s="44">
        <v>1</v>
      </c>
      <c r="K25" s="46"/>
      <c r="L25" s="6"/>
      <c r="M25" s="6"/>
    </row>
    <row r="26" spans="1:13" s="96" customFormat="1" ht="16.5" thickBot="1">
      <c r="A26" s="241" t="s">
        <v>33</v>
      </c>
      <c r="B26" s="242"/>
      <c r="C26" s="86">
        <f>SUMPRODUCT(C23:C25,D23:D25)</f>
        <v>3.25</v>
      </c>
      <c r="D26" s="87">
        <f>SUM(D23:D25)</f>
        <v>4</v>
      </c>
      <c r="E26" s="88"/>
      <c r="F26" s="100">
        <f>SUMPRODUCT(F23:F25,G23:G25)</f>
        <v>0</v>
      </c>
      <c r="G26" s="101">
        <f>SUM(G23:G25)</f>
        <v>4</v>
      </c>
      <c r="H26" s="102"/>
      <c r="I26" s="103">
        <f>SUMPRODUCT(I23:I25,J23:J25)</f>
        <v>0</v>
      </c>
      <c r="J26" s="104">
        <f>SUM(J23:J25)</f>
        <v>4</v>
      </c>
      <c r="K26" s="105"/>
      <c r="L26" s="95"/>
      <c r="M26" s="95"/>
    </row>
    <row r="27" spans="1:13" ht="18.399999999999999" customHeight="1">
      <c r="A27" s="238" t="s">
        <v>55</v>
      </c>
      <c r="B27" s="239"/>
      <c r="C27" s="234" t="s">
        <v>17</v>
      </c>
      <c r="D27" s="235"/>
      <c r="E27" s="59" t="s">
        <v>35</v>
      </c>
      <c r="F27" s="234" t="s">
        <v>17</v>
      </c>
      <c r="G27" s="235"/>
      <c r="H27" s="58"/>
      <c r="I27" s="234" t="s">
        <v>17</v>
      </c>
      <c r="J27" s="235"/>
      <c r="K27" s="59"/>
      <c r="L27" s="16"/>
      <c r="M27" s="5"/>
    </row>
    <row r="28" spans="1:13" ht="45">
      <c r="A28" s="119" t="s">
        <v>56</v>
      </c>
      <c r="B28" s="120" t="s">
        <v>57</v>
      </c>
      <c r="C28" s="111">
        <v>1</v>
      </c>
      <c r="D28" s="60">
        <v>2</v>
      </c>
      <c r="E28" s="112"/>
      <c r="F28" s="106"/>
      <c r="G28" s="65">
        <v>2</v>
      </c>
      <c r="H28" s="66"/>
      <c r="I28" s="117"/>
      <c r="J28" s="72">
        <v>2</v>
      </c>
      <c r="K28" s="118"/>
      <c r="L28" s="6"/>
      <c r="M28" s="6"/>
    </row>
    <row r="29" spans="1:13" ht="30">
      <c r="A29" s="55" t="s">
        <v>58</v>
      </c>
      <c r="B29" s="56" t="s">
        <v>59</v>
      </c>
      <c r="C29" s="45">
        <v>1</v>
      </c>
      <c r="D29" s="41">
        <v>2</v>
      </c>
      <c r="E29" s="64"/>
      <c r="F29" s="70"/>
      <c r="G29" s="42">
        <v>2</v>
      </c>
      <c r="H29" s="43"/>
      <c r="I29" s="76"/>
      <c r="J29" s="44">
        <v>2</v>
      </c>
      <c r="K29" s="46"/>
      <c r="L29" s="6"/>
      <c r="M29" s="6"/>
    </row>
    <row r="30" spans="1:13">
      <c r="A30" s="21" t="s">
        <v>60</v>
      </c>
      <c r="B30" s="56" t="s">
        <v>61</v>
      </c>
      <c r="C30" s="45">
        <v>1</v>
      </c>
      <c r="D30" s="41">
        <v>2</v>
      </c>
      <c r="E30" s="64"/>
      <c r="F30" s="70"/>
      <c r="G30" s="42">
        <v>2</v>
      </c>
      <c r="H30" s="43"/>
      <c r="I30" s="76"/>
      <c r="J30" s="44">
        <v>2</v>
      </c>
      <c r="K30" s="46"/>
      <c r="L30" s="6"/>
      <c r="M30" s="6"/>
    </row>
    <row r="31" spans="1:13" ht="60">
      <c r="A31" s="21" t="s">
        <v>62</v>
      </c>
      <c r="B31" s="56" t="s">
        <v>63</v>
      </c>
      <c r="C31" s="232">
        <f>2.75/3</f>
        <v>0.91666666666666663</v>
      </c>
      <c r="D31" s="41">
        <v>3</v>
      </c>
      <c r="E31" s="64" t="s">
        <v>64</v>
      </c>
      <c r="F31" s="70"/>
      <c r="G31" s="42">
        <v>3</v>
      </c>
      <c r="H31" s="43"/>
      <c r="I31" s="76"/>
      <c r="J31" s="44">
        <v>3</v>
      </c>
      <c r="K31" s="46"/>
      <c r="L31" s="6"/>
      <c r="M31" s="6"/>
    </row>
    <row r="32" spans="1:13" s="96" customFormat="1" ht="16.5" thickBot="1">
      <c r="A32" s="236" t="s">
        <v>33</v>
      </c>
      <c r="B32" s="237"/>
      <c r="C32" s="86">
        <f>SUMPRODUCT(C28:C31,D28:D31)</f>
        <v>8.75</v>
      </c>
      <c r="D32" s="87">
        <f>SUM(D28:D31)</f>
        <v>9</v>
      </c>
      <c r="E32" s="88"/>
      <c r="F32" s="89">
        <f>SUMPRODUCT(F28:F31,G28:G31)</f>
        <v>0</v>
      </c>
      <c r="G32" s="90">
        <f>SUM(G28:G31)</f>
        <v>9</v>
      </c>
      <c r="H32" s="116"/>
      <c r="I32" s="103">
        <f>SUMPRODUCT(I28:I31,J28:J31)</f>
        <v>0</v>
      </c>
      <c r="J32" s="104">
        <f>SUM(J28:J31)</f>
        <v>9</v>
      </c>
      <c r="K32" s="105"/>
      <c r="L32" s="95"/>
      <c r="M32" s="95"/>
    </row>
    <row r="33" spans="1:13" ht="18.399999999999999" customHeight="1">
      <c r="A33" s="238" t="s">
        <v>65</v>
      </c>
      <c r="B33" s="240"/>
      <c r="C33" s="234" t="s">
        <v>17</v>
      </c>
      <c r="D33" s="235"/>
      <c r="E33" s="59" t="s">
        <v>18</v>
      </c>
      <c r="F33" s="234" t="s">
        <v>17</v>
      </c>
      <c r="G33" s="235"/>
      <c r="H33" s="59"/>
      <c r="I33" s="57" t="s">
        <v>17</v>
      </c>
      <c r="J33" s="58"/>
      <c r="K33" s="59"/>
      <c r="L33" s="15"/>
      <c r="M33" s="5"/>
    </row>
    <row r="34" spans="1:13" ht="30">
      <c r="A34" s="119" t="s">
        <v>66</v>
      </c>
      <c r="B34" s="78" t="s">
        <v>67</v>
      </c>
      <c r="C34" s="111">
        <v>0</v>
      </c>
      <c r="D34" s="60">
        <v>1</v>
      </c>
      <c r="E34" s="112" t="s">
        <v>68</v>
      </c>
      <c r="F34" s="106"/>
      <c r="G34" s="65">
        <v>1</v>
      </c>
      <c r="H34" s="107"/>
      <c r="I34" s="117"/>
      <c r="J34" s="72">
        <v>1</v>
      </c>
      <c r="K34" s="118"/>
      <c r="L34" s="6"/>
      <c r="M34" s="6"/>
    </row>
    <row r="35" spans="1:13" ht="30">
      <c r="A35" s="55" t="s">
        <v>69</v>
      </c>
      <c r="B35" s="31" t="s">
        <v>70</v>
      </c>
      <c r="C35" s="233">
        <f>(1-2*0.25)/1</f>
        <v>0.5</v>
      </c>
      <c r="D35" s="41">
        <v>1</v>
      </c>
      <c r="E35" s="64" t="s">
        <v>71</v>
      </c>
      <c r="F35" s="70"/>
      <c r="G35" s="42">
        <v>1</v>
      </c>
      <c r="H35" s="71"/>
      <c r="I35" s="76"/>
      <c r="J35" s="44">
        <v>1</v>
      </c>
      <c r="K35" s="46"/>
      <c r="L35" s="6"/>
      <c r="M35" s="6"/>
    </row>
    <row r="36" spans="1:13" ht="45">
      <c r="A36" s="21" t="s">
        <v>72</v>
      </c>
      <c r="B36" s="31" t="s">
        <v>73</v>
      </c>
      <c r="C36" s="45">
        <f>(3-3*0.5)/3</f>
        <v>0.5</v>
      </c>
      <c r="D36" s="41">
        <v>3</v>
      </c>
      <c r="E36" s="64" t="s">
        <v>74</v>
      </c>
      <c r="F36" s="70"/>
      <c r="G36" s="42">
        <v>3</v>
      </c>
      <c r="H36" s="71"/>
      <c r="I36" s="76"/>
      <c r="J36" s="44">
        <v>3</v>
      </c>
      <c r="K36" s="46"/>
      <c r="L36" s="6"/>
      <c r="M36" s="6"/>
    </row>
    <row r="37" spans="1:13" ht="30">
      <c r="A37" s="21" t="s">
        <v>75</v>
      </c>
      <c r="B37" s="31" t="s">
        <v>76</v>
      </c>
      <c r="C37" s="232">
        <f>(3-2*0.25)/3</f>
        <v>0.83333333333333337</v>
      </c>
      <c r="D37" s="41">
        <v>3</v>
      </c>
      <c r="E37" s="64" t="s">
        <v>77</v>
      </c>
      <c r="F37" s="70"/>
      <c r="G37" s="42">
        <v>3</v>
      </c>
      <c r="H37" s="71"/>
      <c r="I37" s="76"/>
      <c r="J37" s="44">
        <v>3</v>
      </c>
      <c r="K37" s="46"/>
      <c r="L37" s="6"/>
      <c r="M37" s="6"/>
    </row>
    <row r="38" spans="1:13" s="96" customFormat="1" ht="16.5" thickBot="1">
      <c r="A38" s="236" t="s">
        <v>33</v>
      </c>
      <c r="B38" s="237"/>
      <c r="C38" s="121">
        <f>SUMPRODUCT(C34:C37,D34:D37)</f>
        <v>4.5</v>
      </c>
      <c r="D38" s="87">
        <f>SUM(D34:D37)</f>
        <v>8</v>
      </c>
      <c r="E38" s="88"/>
      <c r="F38" s="122">
        <f>SUMPRODUCT(F34:F37,G34:G37)</f>
        <v>0</v>
      </c>
      <c r="G38" s="90">
        <f>SUM(G34:G37)</f>
        <v>8</v>
      </c>
      <c r="H38" s="91"/>
      <c r="I38" s="103">
        <f>SUMPRODUCT(I34:I37,J34:J37)</f>
        <v>0</v>
      </c>
      <c r="J38" s="104">
        <f>SUM(J34:J37)</f>
        <v>8</v>
      </c>
      <c r="K38" s="105"/>
      <c r="L38" s="95"/>
      <c r="M38" s="95"/>
    </row>
    <row r="39" spans="1:13" ht="18.399999999999999" customHeight="1" thickBot="1">
      <c r="A39" s="238" t="s">
        <v>78</v>
      </c>
      <c r="B39" s="239"/>
      <c r="C39" s="234" t="s">
        <v>17</v>
      </c>
      <c r="D39" s="235"/>
      <c r="E39" s="58" t="s">
        <v>35</v>
      </c>
      <c r="F39" s="234" t="s">
        <v>17</v>
      </c>
      <c r="G39" s="235"/>
      <c r="H39" s="59"/>
      <c r="I39" s="234" t="s">
        <v>17</v>
      </c>
      <c r="J39" s="235"/>
      <c r="K39" s="59"/>
      <c r="L39" s="5"/>
      <c r="M39" s="5"/>
    </row>
    <row r="40" spans="1:13" ht="45">
      <c r="A40" s="77" t="s">
        <v>79</v>
      </c>
      <c r="B40" s="78" t="s">
        <v>80</v>
      </c>
      <c r="C40" s="83">
        <v>1</v>
      </c>
      <c r="D40" s="84">
        <v>1</v>
      </c>
      <c r="E40" s="85"/>
      <c r="F40" s="108"/>
      <c r="G40" s="109">
        <v>1</v>
      </c>
      <c r="H40" s="110"/>
      <c r="I40" s="113"/>
      <c r="J40" s="114">
        <v>1</v>
      </c>
      <c r="K40" s="115"/>
      <c r="L40" s="6"/>
      <c r="M40" s="6"/>
    </row>
    <row r="41" spans="1:13" ht="30">
      <c r="A41" s="21" t="s">
        <v>81</v>
      </c>
      <c r="B41" s="31" t="s">
        <v>82</v>
      </c>
      <c r="C41" s="45">
        <v>1</v>
      </c>
      <c r="D41" s="41">
        <v>4</v>
      </c>
      <c r="E41" s="64"/>
      <c r="F41" s="70"/>
      <c r="G41" s="42">
        <v>4</v>
      </c>
      <c r="H41" s="71"/>
      <c r="I41" s="76"/>
      <c r="J41" s="44">
        <v>4</v>
      </c>
      <c r="K41" s="46"/>
      <c r="L41" s="6"/>
      <c r="M41" s="6"/>
    </row>
    <row r="42" spans="1:13" ht="30">
      <c r="A42" s="21" t="s">
        <v>83</v>
      </c>
      <c r="B42" s="31" t="s">
        <v>84</v>
      </c>
      <c r="C42" s="232">
        <f>2/3</f>
        <v>0.66666666666666663</v>
      </c>
      <c r="D42" s="41">
        <v>3</v>
      </c>
      <c r="E42" s="64" t="s">
        <v>85</v>
      </c>
      <c r="F42" s="70"/>
      <c r="G42" s="42">
        <v>3</v>
      </c>
      <c r="H42" s="71"/>
      <c r="I42" s="76"/>
      <c r="J42" s="44">
        <v>3</v>
      </c>
      <c r="K42" s="46"/>
      <c r="L42" s="6"/>
      <c r="M42" s="6"/>
    </row>
    <row r="43" spans="1:13" ht="45">
      <c r="A43" s="21" t="s">
        <v>86</v>
      </c>
      <c r="B43" s="31" t="s">
        <v>87</v>
      </c>
      <c r="C43" s="45">
        <f>1.5/2</f>
        <v>0.75</v>
      </c>
      <c r="D43" s="41">
        <v>2</v>
      </c>
      <c r="E43" s="64" t="s">
        <v>88</v>
      </c>
      <c r="F43" s="70"/>
      <c r="G43" s="42">
        <v>2</v>
      </c>
      <c r="H43" s="71"/>
      <c r="I43" s="76"/>
      <c r="J43" s="44">
        <v>2</v>
      </c>
      <c r="K43" s="46"/>
      <c r="L43" s="6"/>
    </row>
    <row r="44" spans="1:13" ht="150">
      <c r="A44" s="21" t="s">
        <v>89</v>
      </c>
      <c r="B44" s="31" t="s">
        <v>90</v>
      </c>
      <c r="C44" s="35">
        <v>0</v>
      </c>
      <c r="D44" s="32">
        <v>2</v>
      </c>
      <c r="E44" s="36" t="s">
        <v>91</v>
      </c>
      <c r="F44" s="37"/>
      <c r="G44" s="33">
        <v>2</v>
      </c>
      <c r="H44" s="38"/>
      <c r="I44" s="39"/>
      <c r="J44" s="34">
        <v>2</v>
      </c>
      <c r="K44" s="40"/>
      <c r="L44" s="6"/>
      <c r="M44" s="6"/>
    </row>
    <row r="45" spans="1:13">
      <c r="A45" s="21" t="s">
        <v>92</v>
      </c>
      <c r="B45" s="31" t="s">
        <v>93</v>
      </c>
      <c r="C45" s="35">
        <v>1</v>
      </c>
      <c r="D45" s="32">
        <v>3</v>
      </c>
      <c r="E45" s="36"/>
      <c r="F45" s="37"/>
      <c r="G45" s="33">
        <v>3</v>
      </c>
      <c r="H45" s="38"/>
      <c r="I45" s="39"/>
      <c r="J45" s="34">
        <v>3</v>
      </c>
      <c r="K45" s="40"/>
      <c r="L45" s="6"/>
      <c r="M45" s="6"/>
    </row>
    <row r="46" spans="1:13" ht="30">
      <c r="A46" s="21" t="s">
        <v>94</v>
      </c>
      <c r="B46" s="31" t="s">
        <v>95</v>
      </c>
      <c r="C46" s="232">
        <f>2.5/3</f>
        <v>0.83333333333333337</v>
      </c>
      <c r="D46" s="41">
        <v>3</v>
      </c>
      <c r="E46" s="64" t="s">
        <v>96</v>
      </c>
      <c r="F46" s="70"/>
      <c r="G46" s="42">
        <v>3</v>
      </c>
      <c r="H46" s="71"/>
      <c r="I46" s="76"/>
      <c r="J46" s="44">
        <v>3</v>
      </c>
      <c r="K46" s="46"/>
      <c r="L46" s="6"/>
      <c r="M46" s="6"/>
    </row>
    <row r="47" spans="1:13" ht="83.25" customHeight="1">
      <c r="A47" s="21" t="s">
        <v>97</v>
      </c>
      <c r="B47" s="31" t="s">
        <v>98</v>
      </c>
      <c r="C47" s="45">
        <v>0</v>
      </c>
      <c r="D47" s="41">
        <v>6</v>
      </c>
      <c r="E47" s="64" t="s">
        <v>99</v>
      </c>
      <c r="F47" s="70"/>
      <c r="G47" s="42">
        <v>6</v>
      </c>
      <c r="H47" s="71"/>
      <c r="I47" s="76"/>
      <c r="J47" s="44">
        <v>6</v>
      </c>
      <c r="K47" s="46"/>
      <c r="L47" s="6"/>
      <c r="M47" s="6"/>
    </row>
    <row r="48" spans="1:13" ht="123" customHeight="1">
      <c r="A48" s="21" t="s">
        <v>100</v>
      </c>
      <c r="B48" s="31" t="s">
        <v>101</v>
      </c>
      <c r="C48" s="45">
        <f>6/8</f>
        <v>0.75</v>
      </c>
      <c r="D48" s="41">
        <v>8</v>
      </c>
      <c r="E48" s="64" t="s">
        <v>102</v>
      </c>
      <c r="F48" s="70"/>
      <c r="G48" s="42">
        <v>8</v>
      </c>
      <c r="H48" s="71"/>
      <c r="I48" s="76"/>
      <c r="J48" s="44">
        <v>8</v>
      </c>
      <c r="K48" s="46"/>
      <c r="L48" s="6"/>
      <c r="M48" s="6"/>
    </row>
    <row r="49" spans="1:13" ht="127.5" customHeight="1">
      <c r="A49" s="21" t="s">
        <v>103</v>
      </c>
      <c r="B49" s="31" t="s">
        <v>104</v>
      </c>
      <c r="C49" s="45">
        <v>0</v>
      </c>
      <c r="D49" s="41">
        <v>6</v>
      </c>
      <c r="E49" s="64" t="s">
        <v>105</v>
      </c>
      <c r="F49" s="70"/>
      <c r="G49" s="42">
        <v>6</v>
      </c>
      <c r="H49" s="71"/>
      <c r="I49" s="76"/>
      <c r="J49" s="44">
        <v>6</v>
      </c>
      <c r="K49" s="46"/>
      <c r="L49" s="6"/>
      <c r="M49" s="6"/>
    </row>
    <row r="50" spans="1:13">
      <c r="A50" s="21" t="s">
        <v>106</v>
      </c>
      <c r="B50" s="31" t="s">
        <v>107</v>
      </c>
      <c r="C50" s="45">
        <v>1</v>
      </c>
      <c r="D50" s="41">
        <v>3</v>
      </c>
      <c r="E50" s="64"/>
      <c r="F50" s="70"/>
      <c r="G50" s="42">
        <v>3</v>
      </c>
      <c r="H50" s="71"/>
      <c r="I50" s="76"/>
      <c r="J50" s="44">
        <v>3</v>
      </c>
      <c r="K50" s="46"/>
      <c r="L50" s="6"/>
      <c r="M50" s="6"/>
    </row>
    <row r="51" spans="1:13" s="96" customFormat="1" ht="16.5" thickBot="1">
      <c r="A51" s="236" t="s">
        <v>33</v>
      </c>
      <c r="B51" s="237"/>
      <c r="C51" s="131">
        <f>SUMPRODUCT(C40:C50,D40:D50)</f>
        <v>23</v>
      </c>
      <c r="D51" s="98">
        <f>SUM(D40:D50)</f>
        <v>41</v>
      </c>
      <c r="E51" s="99"/>
      <c r="F51" s="122">
        <f>SUMPRODUCT(F40:F50,G40:G50)</f>
        <v>0</v>
      </c>
      <c r="G51" s="90">
        <f>SUM(G40:G50)</f>
        <v>41</v>
      </c>
      <c r="H51" s="91"/>
      <c r="I51" s="92">
        <f>SUMPRODUCT(I40:I50,J40:J50)</f>
        <v>0</v>
      </c>
      <c r="J51" s="93">
        <f>SUM(J40:J50)</f>
        <v>41</v>
      </c>
      <c r="K51" s="94"/>
      <c r="L51" s="95"/>
      <c r="M51" s="95"/>
    </row>
    <row r="52" spans="1:13" ht="18.399999999999999" customHeight="1">
      <c r="A52" s="238" t="s">
        <v>108</v>
      </c>
      <c r="B52" s="240"/>
      <c r="C52" s="234" t="s">
        <v>17</v>
      </c>
      <c r="D52" s="235"/>
      <c r="E52" s="59" t="s">
        <v>18</v>
      </c>
      <c r="F52" s="234" t="s">
        <v>17</v>
      </c>
      <c r="G52" s="235"/>
      <c r="H52" s="59"/>
      <c r="I52" s="234" t="s">
        <v>17</v>
      </c>
      <c r="J52" s="235"/>
      <c r="K52" s="59"/>
      <c r="L52" s="15"/>
      <c r="M52" s="5"/>
    </row>
    <row r="53" spans="1:13" ht="30">
      <c r="A53" s="77" t="s">
        <v>109</v>
      </c>
      <c r="B53" s="78" t="s">
        <v>110</v>
      </c>
      <c r="C53" s="111">
        <f>1/1</f>
        <v>1</v>
      </c>
      <c r="D53" s="60">
        <v>2</v>
      </c>
      <c r="E53" s="112"/>
      <c r="F53" s="108"/>
      <c r="G53" s="109">
        <v>2</v>
      </c>
      <c r="H53" s="110"/>
      <c r="I53" s="126"/>
      <c r="J53" s="127">
        <v>2</v>
      </c>
      <c r="K53" s="128"/>
      <c r="L53" s="6"/>
      <c r="M53" s="6"/>
    </row>
    <row r="54" spans="1:13" ht="30">
      <c r="A54" s="21" t="s">
        <v>111</v>
      </c>
      <c r="B54" s="31" t="s">
        <v>112</v>
      </c>
      <c r="C54" s="45">
        <v>1</v>
      </c>
      <c r="D54" s="41">
        <v>2</v>
      </c>
      <c r="E54" s="64"/>
      <c r="F54" s="70"/>
      <c r="G54" s="42">
        <v>2</v>
      </c>
      <c r="H54" s="71"/>
      <c r="I54" s="129"/>
      <c r="J54" s="123">
        <v>2</v>
      </c>
      <c r="K54" s="130"/>
      <c r="L54" s="6"/>
      <c r="M54" s="6"/>
    </row>
    <row r="55" spans="1:13">
      <c r="A55" s="55" t="s">
        <v>113</v>
      </c>
      <c r="B55" s="31" t="s">
        <v>114</v>
      </c>
      <c r="C55" s="45">
        <v>1</v>
      </c>
      <c r="D55" s="41">
        <v>1</v>
      </c>
      <c r="E55" s="64"/>
      <c r="F55" s="70"/>
      <c r="G55" s="42">
        <v>1</v>
      </c>
      <c r="H55" s="71"/>
      <c r="I55" s="129"/>
      <c r="J55" s="123">
        <v>1</v>
      </c>
      <c r="K55" s="130"/>
      <c r="L55" s="6"/>
      <c r="M55" s="6"/>
    </row>
    <row r="56" spans="1:13" ht="105">
      <c r="A56" s="55" t="s">
        <v>115</v>
      </c>
      <c r="B56" s="31" t="s">
        <v>116</v>
      </c>
      <c r="C56" s="45">
        <v>1</v>
      </c>
      <c r="D56" s="41">
        <v>4</v>
      </c>
      <c r="E56" s="64"/>
      <c r="F56" s="70"/>
      <c r="G56" s="42">
        <v>4</v>
      </c>
      <c r="H56" s="71"/>
      <c r="I56" s="129"/>
      <c r="J56" s="123">
        <v>4</v>
      </c>
      <c r="K56" s="130"/>
      <c r="L56" s="6"/>
      <c r="M56" s="6"/>
    </row>
    <row r="57" spans="1:13" ht="45">
      <c r="A57" s="21" t="s">
        <v>117</v>
      </c>
      <c r="B57" s="31" t="s">
        <v>118</v>
      </c>
      <c r="C57" s="45">
        <v>1</v>
      </c>
      <c r="D57" s="41">
        <v>2</v>
      </c>
      <c r="E57" s="64"/>
      <c r="F57" s="70"/>
      <c r="G57" s="42">
        <v>2</v>
      </c>
      <c r="H57" s="71"/>
      <c r="I57" s="129"/>
      <c r="J57" s="123">
        <v>2</v>
      </c>
      <c r="K57" s="130"/>
      <c r="L57" s="7"/>
      <c r="M57" s="6"/>
    </row>
    <row r="58" spans="1:13" s="96" customFormat="1" ht="16.5" thickBot="1">
      <c r="A58" s="236" t="s">
        <v>33</v>
      </c>
      <c r="B58" s="237"/>
      <c r="C58" s="97">
        <f>SUMPRODUCT(C53:C57,D53:D57)</f>
        <v>11</v>
      </c>
      <c r="D58" s="98">
        <f>SUM(D53:D57)</f>
        <v>11</v>
      </c>
      <c r="E58" s="99"/>
      <c r="F58" s="100">
        <f>SUMPRODUCT(F53:F57,G53:G57)</f>
        <v>0</v>
      </c>
      <c r="G58" s="101">
        <f>SUM(G53:G57)</f>
        <v>11</v>
      </c>
      <c r="H58" s="102"/>
      <c r="I58" s="92">
        <f>SUMPRODUCT(I53:I57,J53:J57)</f>
        <v>0</v>
      </c>
      <c r="J58" s="93">
        <f>SUM(J53:J57)</f>
        <v>11</v>
      </c>
      <c r="K58" s="94"/>
      <c r="L58" s="95"/>
      <c r="M58" s="95"/>
    </row>
    <row r="59" spans="1:13" ht="18.399999999999999" customHeight="1" thickBot="1">
      <c r="A59" s="262" t="s">
        <v>2</v>
      </c>
      <c r="B59" s="263"/>
      <c r="C59" s="263"/>
      <c r="D59" s="263"/>
      <c r="E59" s="263"/>
      <c r="F59" s="263"/>
      <c r="G59" s="263"/>
      <c r="H59" s="263"/>
      <c r="I59" s="263"/>
      <c r="J59" s="263"/>
      <c r="K59" s="264"/>
      <c r="L59" s="5"/>
      <c r="M59" s="5"/>
    </row>
    <row r="60" spans="1:13">
      <c r="A60" s="265" t="s">
        <v>119</v>
      </c>
      <c r="B60" s="266"/>
      <c r="C60" s="132">
        <f t="shared" ref="C60:J60" si="0">C14+C21+C26+C32+C38+C51+C58</f>
        <v>69</v>
      </c>
      <c r="D60" s="62">
        <f t="shared" si="0"/>
        <v>100</v>
      </c>
      <c r="E60" s="63"/>
      <c r="F60" s="133">
        <f t="shared" si="0"/>
        <v>0</v>
      </c>
      <c r="G60" s="68">
        <f t="shared" si="0"/>
        <v>100</v>
      </c>
      <c r="H60" s="69"/>
      <c r="I60" s="134">
        <f t="shared" si="0"/>
        <v>0</v>
      </c>
      <c r="J60" s="124">
        <f t="shared" si="0"/>
        <v>100</v>
      </c>
      <c r="K60" s="125"/>
      <c r="L60" s="7"/>
      <c r="M60" s="6"/>
    </row>
    <row r="61" spans="1:13" s="96" customFormat="1" ht="16.5" thickBot="1">
      <c r="A61" s="267" t="s">
        <v>120</v>
      </c>
      <c r="B61" s="268"/>
      <c r="C61" s="269">
        <f>C60/D60</f>
        <v>0.69</v>
      </c>
      <c r="D61" s="270"/>
      <c r="E61" s="271"/>
      <c r="F61" s="272">
        <f>F60/G60</f>
        <v>0</v>
      </c>
      <c r="G61" s="273"/>
      <c r="H61" s="274"/>
      <c r="I61" s="275">
        <f>I60/J60</f>
        <v>0</v>
      </c>
      <c r="J61" s="276"/>
      <c r="K61" s="277"/>
      <c r="L61" s="135"/>
      <c r="M61" s="135"/>
    </row>
  </sheetData>
  <mergeCells count="48">
    <mergeCell ref="A59:K59"/>
    <mergeCell ref="A60:B60"/>
    <mergeCell ref="A61:B61"/>
    <mergeCell ref="A52:B52"/>
    <mergeCell ref="C61:E61"/>
    <mergeCell ref="F61:H61"/>
    <mergeCell ref="I61:K61"/>
    <mergeCell ref="N6:P6"/>
    <mergeCell ref="A6:A7"/>
    <mergeCell ref="C6:E6"/>
    <mergeCell ref="F6:H6"/>
    <mergeCell ref="A2:K2"/>
    <mergeCell ref="A4:K4"/>
    <mergeCell ref="I6:K6"/>
    <mergeCell ref="B6:B7"/>
    <mergeCell ref="A14:B14"/>
    <mergeCell ref="A26:B26"/>
    <mergeCell ref="A32:B32"/>
    <mergeCell ref="A8:B8"/>
    <mergeCell ref="A22:B22"/>
    <mergeCell ref="A27:B27"/>
    <mergeCell ref="A15:B15"/>
    <mergeCell ref="A21:B21"/>
    <mergeCell ref="A38:B38"/>
    <mergeCell ref="A51:B51"/>
    <mergeCell ref="A58:B58"/>
    <mergeCell ref="A39:B39"/>
    <mergeCell ref="A33:B33"/>
    <mergeCell ref="C8:D8"/>
    <mergeCell ref="F8:G8"/>
    <mergeCell ref="I8:J8"/>
    <mergeCell ref="C15:D15"/>
    <mergeCell ref="F15:G15"/>
    <mergeCell ref="I15:J15"/>
    <mergeCell ref="C22:D22"/>
    <mergeCell ref="F22:G22"/>
    <mergeCell ref="I22:J22"/>
    <mergeCell ref="C52:D52"/>
    <mergeCell ref="F52:G52"/>
    <mergeCell ref="C39:D39"/>
    <mergeCell ref="C33:D33"/>
    <mergeCell ref="F33:G33"/>
    <mergeCell ref="F27:G27"/>
    <mergeCell ref="C27:D27"/>
    <mergeCell ref="I27:J27"/>
    <mergeCell ref="I39:J39"/>
    <mergeCell ref="F39:G39"/>
    <mergeCell ref="I52:J52"/>
  </mergeCells>
  <dataValidations count="2">
    <dataValidation type="decimal" allowBlank="1" showInputMessage="1" showErrorMessage="1" sqref="L14 L21 L26 L32 L38 L51" xr:uid="{00000000-0002-0000-0500-000000000000}">
      <formula1>0</formula1>
      <formula2>1</formula2>
    </dataValidation>
    <dataValidation type="decimal" allowBlank="1" showInputMessage="1" showErrorMessage="1" error="Les évaluations sont faites en terme de pourcentage. Veuillez entrer une valeur entre 0 et 1" sqref="I9:I13 C28:C31 C9:C13 L9:L13 C16:C20 F16:F20 I16:I20 L16:L20 C34:C37 F34:F37 I34:I37 L34:L37 C40:C50 F40:F50 I40:I50 L40:L50 C53:C57 F53:F57 I53:I57 L53:L57 L28:L31 I28:I31 F28:F31 F9:F13 C23:C25 F23:F25 I23:I25 L23:L25" xr:uid="{00000000-0002-0000-05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sheetPr codeName="Sheet8"/>
  <dimension ref="A2:G56"/>
  <sheetViews>
    <sheetView tabSelected="1" topLeftCell="A7" workbookViewId="0">
      <selection activeCell="B12" sqref="B12"/>
    </sheetView>
  </sheetViews>
  <sheetFormatPr defaultColWidth="9.140625" defaultRowHeight="15"/>
  <cols>
    <col min="1" max="1" width="50.5703125" style="137" customWidth="1"/>
    <col min="2" max="2" width="9.28515625" style="137" bestFit="1" customWidth="1"/>
    <col min="3" max="4" width="9.140625" style="137"/>
    <col min="5" max="5" width="11" style="137" bestFit="1" customWidth="1"/>
    <col min="6" max="6" width="11" style="137" customWidth="1"/>
    <col min="7" max="7" width="54.85546875" style="137" customWidth="1"/>
    <col min="8" max="16384" width="9.140625" style="137"/>
  </cols>
  <sheetData>
    <row r="2" spans="1:7" ht="18.75">
      <c r="A2" s="278" t="s">
        <v>10</v>
      </c>
      <c r="B2" s="278"/>
      <c r="C2" s="278"/>
      <c r="D2" s="278"/>
      <c r="E2" s="278"/>
      <c r="F2" s="278"/>
      <c r="G2" s="278"/>
    </row>
    <row r="3" spans="1:7">
      <c r="A3" s="138"/>
      <c r="B3" s="138"/>
      <c r="C3" s="139"/>
      <c r="D3" s="139"/>
      <c r="E3" s="138"/>
      <c r="F3" s="138"/>
      <c r="G3" s="139"/>
    </row>
    <row r="4" spans="1:7" ht="18.75">
      <c r="A4" s="136" t="s">
        <v>121</v>
      </c>
      <c r="B4" s="136"/>
      <c r="C4" s="136"/>
      <c r="D4" s="136"/>
      <c r="E4" s="136"/>
      <c r="F4" s="136"/>
      <c r="G4" s="136"/>
    </row>
    <row r="5" spans="1:7" ht="15.75" thickBot="1"/>
    <row r="6" spans="1:7" ht="24" thickBot="1">
      <c r="A6" s="286" t="s">
        <v>6</v>
      </c>
      <c r="B6" s="287"/>
      <c r="C6" s="287"/>
      <c r="D6" s="287"/>
      <c r="E6" s="287"/>
      <c r="F6" s="287"/>
      <c r="G6" s="288"/>
    </row>
    <row r="7" spans="1:7">
      <c r="A7" s="160" t="s">
        <v>122</v>
      </c>
      <c r="B7" s="289"/>
      <c r="C7" s="289"/>
      <c r="D7" s="289"/>
      <c r="E7" s="289"/>
      <c r="F7" s="289"/>
      <c r="G7" s="290"/>
    </row>
    <row r="8" spans="1:7">
      <c r="A8" s="209" t="s">
        <v>123</v>
      </c>
      <c r="B8" s="188" t="s">
        <v>14</v>
      </c>
      <c r="C8" s="188" t="s">
        <v>124</v>
      </c>
      <c r="D8" s="188" t="s">
        <v>4</v>
      </c>
      <c r="E8" s="188" t="s">
        <v>125</v>
      </c>
      <c r="F8" s="188" t="s">
        <v>17</v>
      </c>
      <c r="G8" s="189" t="s">
        <v>15</v>
      </c>
    </row>
    <row r="9" spans="1:7">
      <c r="A9" s="147" t="s">
        <v>126</v>
      </c>
      <c r="B9" s="140">
        <v>1</v>
      </c>
      <c r="C9" s="140">
        <v>1</v>
      </c>
      <c r="D9" s="140">
        <v>5</v>
      </c>
      <c r="E9" s="140">
        <f t="shared" ref="E9:E19" si="0">B9*C9*D9</f>
        <v>5</v>
      </c>
      <c r="F9" s="223" t="s">
        <v>18</v>
      </c>
      <c r="G9" s="148"/>
    </row>
    <row r="10" spans="1:7" ht="75">
      <c r="A10" s="190" t="s">
        <v>127</v>
      </c>
      <c r="B10" s="191">
        <f>3/5</f>
        <v>0.6</v>
      </c>
      <c r="C10" s="191">
        <v>1</v>
      </c>
      <c r="D10" s="191">
        <v>5</v>
      </c>
      <c r="E10" s="191">
        <f t="shared" si="0"/>
        <v>3</v>
      </c>
      <c r="F10" s="224" t="s">
        <v>35</v>
      </c>
      <c r="G10" s="229" t="s">
        <v>128</v>
      </c>
    </row>
    <row r="11" spans="1:7" ht="210">
      <c r="A11" s="147" t="s">
        <v>129</v>
      </c>
      <c r="B11" s="227">
        <f>3/18</f>
        <v>0.16666666666666666</v>
      </c>
      <c r="C11" s="140">
        <v>0.25</v>
      </c>
      <c r="D11" s="140">
        <v>18</v>
      </c>
      <c r="E11" s="140">
        <f t="shared" si="0"/>
        <v>0.75</v>
      </c>
      <c r="F11" s="223" t="s">
        <v>18</v>
      </c>
      <c r="G11" s="226" t="s">
        <v>130</v>
      </c>
    </row>
    <row r="12" spans="1:7" ht="30">
      <c r="A12" s="190" t="s">
        <v>131</v>
      </c>
      <c r="B12" s="191">
        <v>0.3</v>
      </c>
      <c r="C12" s="191">
        <v>0.75</v>
      </c>
      <c r="D12" s="191">
        <v>16</v>
      </c>
      <c r="E12" s="191">
        <f>B12*C12*D12</f>
        <v>3.5999999999999996</v>
      </c>
      <c r="F12" s="224" t="s">
        <v>35</v>
      </c>
      <c r="G12" s="229" t="s">
        <v>132</v>
      </c>
    </row>
    <row r="13" spans="1:7" ht="120">
      <c r="A13" s="147" t="s">
        <v>133</v>
      </c>
      <c r="B13" s="140">
        <f>(10-1.75)/10</f>
        <v>0.82499999999999996</v>
      </c>
      <c r="C13" s="140">
        <v>0.5</v>
      </c>
      <c r="D13" s="140">
        <v>10</v>
      </c>
      <c r="E13" s="140">
        <f t="shared" si="0"/>
        <v>4.125</v>
      </c>
      <c r="F13" s="223" t="s">
        <v>18</v>
      </c>
      <c r="G13" s="226" t="s">
        <v>134</v>
      </c>
    </row>
    <row r="14" spans="1:7">
      <c r="A14" s="147" t="s">
        <v>135</v>
      </c>
      <c r="B14" s="140">
        <f>7.5/8</f>
        <v>0.9375</v>
      </c>
      <c r="C14" s="140">
        <v>0.75</v>
      </c>
      <c r="D14" s="140">
        <v>8</v>
      </c>
      <c r="E14" s="140">
        <f t="shared" si="0"/>
        <v>5.625</v>
      </c>
      <c r="F14" s="223" t="s">
        <v>35</v>
      </c>
      <c r="G14" s="148" t="s">
        <v>136</v>
      </c>
    </row>
    <row r="15" spans="1:7" ht="75">
      <c r="A15" s="190" t="s">
        <v>137</v>
      </c>
      <c r="B15" s="228">
        <f>8/12</f>
        <v>0.66666666666666663</v>
      </c>
      <c r="C15" s="191">
        <v>0.25</v>
      </c>
      <c r="D15" s="191">
        <v>12</v>
      </c>
      <c r="E15" s="191">
        <f t="shared" si="0"/>
        <v>2</v>
      </c>
      <c r="F15" s="230" t="s">
        <v>18</v>
      </c>
      <c r="G15" s="229" t="s">
        <v>138</v>
      </c>
    </row>
    <row r="16" spans="1:7">
      <c r="A16" s="147" t="s">
        <v>139</v>
      </c>
      <c r="B16" s="140">
        <f>9/10</f>
        <v>0.9</v>
      </c>
      <c r="C16" s="140">
        <v>1</v>
      </c>
      <c r="D16" s="140">
        <v>10</v>
      </c>
      <c r="E16" s="140">
        <f t="shared" si="0"/>
        <v>9</v>
      </c>
      <c r="F16" s="223" t="s">
        <v>35</v>
      </c>
      <c r="G16" s="148" t="s">
        <v>140</v>
      </c>
    </row>
    <row r="17" spans="1:7">
      <c r="A17" s="190" t="s">
        <v>141</v>
      </c>
      <c r="B17" s="191">
        <f>1/1</f>
        <v>1</v>
      </c>
      <c r="C17" s="191">
        <v>1</v>
      </c>
      <c r="D17" s="191">
        <v>4</v>
      </c>
      <c r="E17" s="191">
        <f t="shared" si="0"/>
        <v>4</v>
      </c>
      <c r="F17" s="224" t="s">
        <v>18</v>
      </c>
      <c r="G17" s="192"/>
    </row>
    <row r="18" spans="1:7" ht="45">
      <c r="A18" s="147" t="s">
        <v>142</v>
      </c>
      <c r="B18" s="140">
        <f>4/6</f>
        <v>0.66666666666666663</v>
      </c>
      <c r="C18" s="140">
        <v>1</v>
      </c>
      <c r="D18" s="140">
        <v>6</v>
      </c>
      <c r="E18" s="140">
        <f t="shared" si="0"/>
        <v>4</v>
      </c>
      <c r="F18" s="223" t="s">
        <v>35</v>
      </c>
      <c r="G18" s="226" t="s">
        <v>143</v>
      </c>
    </row>
    <row r="19" spans="1:7" ht="30">
      <c r="A19" s="190" t="s">
        <v>144</v>
      </c>
      <c r="B19" s="228">
        <v>1</v>
      </c>
      <c r="C19" s="191">
        <v>0.75</v>
      </c>
      <c r="D19" s="191">
        <v>6</v>
      </c>
      <c r="E19" s="191">
        <f t="shared" si="0"/>
        <v>4.5</v>
      </c>
      <c r="F19" s="224" t="s">
        <v>18</v>
      </c>
      <c r="G19" s="229" t="s">
        <v>145</v>
      </c>
    </row>
    <row r="20" spans="1:7">
      <c r="A20" s="170" t="s">
        <v>146</v>
      </c>
      <c r="B20" s="291"/>
      <c r="C20" s="291"/>
      <c r="D20" s="222">
        <f>SUM(D9:D19)</f>
        <v>100</v>
      </c>
      <c r="E20" s="171">
        <f>SUM(E9:E19)/D20 + E22*D22 + E21*D21</f>
        <v>0.45600000000000002</v>
      </c>
      <c r="F20" s="173"/>
      <c r="G20" s="172"/>
    </row>
    <row r="21" spans="1:7">
      <c r="A21" s="190" t="s">
        <v>147</v>
      </c>
      <c r="B21" s="193"/>
      <c r="C21" s="193"/>
      <c r="D21" s="194">
        <v>-0.15</v>
      </c>
      <c r="E21" s="193"/>
      <c r="F21" s="193"/>
      <c r="G21" s="195"/>
    </row>
    <row r="22" spans="1:7" ht="15.75" thickBot="1">
      <c r="A22" s="149" t="s">
        <v>148</v>
      </c>
      <c r="B22" s="150"/>
      <c r="C22" s="150"/>
      <c r="D22" s="151">
        <v>-0.2</v>
      </c>
      <c r="E22" s="150"/>
      <c r="F22" s="150"/>
      <c r="G22" s="152"/>
    </row>
    <row r="23" spans="1:7" ht="24" thickBot="1">
      <c r="A23" s="292" t="s">
        <v>7</v>
      </c>
      <c r="B23" s="293"/>
      <c r="C23" s="293"/>
      <c r="D23" s="293"/>
      <c r="E23" s="293"/>
      <c r="F23" s="293"/>
      <c r="G23" s="294"/>
    </row>
    <row r="24" spans="1:7" ht="15.75" customHeight="1">
      <c r="A24" s="159" t="s">
        <v>122</v>
      </c>
      <c r="B24" s="279"/>
      <c r="C24" s="279"/>
      <c r="D24" s="279"/>
      <c r="E24" s="279"/>
      <c r="F24" s="279"/>
      <c r="G24" s="280"/>
    </row>
    <row r="25" spans="1:7">
      <c r="A25" s="208" t="s">
        <v>123</v>
      </c>
      <c r="B25" s="196" t="s">
        <v>14</v>
      </c>
      <c r="C25" s="196" t="s">
        <v>124</v>
      </c>
      <c r="D25" s="196" t="s">
        <v>4</v>
      </c>
      <c r="E25" s="196" t="s">
        <v>125</v>
      </c>
      <c r="F25" s="196" t="s">
        <v>17</v>
      </c>
      <c r="G25" s="197" t="s">
        <v>15</v>
      </c>
    </row>
    <row r="26" spans="1:7">
      <c r="A26" s="153" t="s">
        <v>149</v>
      </c>
      <c r="B26" s="141">
        <v>0</v>
      </c>
      <c r="C26" s="141">
        <v>0</v>
      </c>
      <c r="D26" s="141">
        <v>24</v>
      </c>
      <c r="E26" s="141">
        <f>B26*C26*D26</f>
        <v>0</v>
      </c>
      <c r="F26" s="141"/>
      <c r="G26" s="161"/>
    </row>
    <row r="27" spans="1:7">
      <c r="A27" s="198" t="s">
        <v>150</v>
      </c>
      <c r="B27" s="199">
        <v>0</v>
      </c>
      <c r="C27" s="199">
        <v>0</v>
      </c>
      <c r="D27" s="199">
        <v>8</v>
      </c>
      <c r="E27" s="199">
        <f t="shared" ref="E27:E35" si="1">B27*C27*D27</f>
        <v>0</v>
      </c>
      <c r="F27" s="199"/>
      <c r="G27" s="200"/>
    </row>
    <row r="28" spans="1:7">
      <c r="A28" s="153" t="s">
        <v>151</v>
      </c>
      <c r="B28" s="141">
        <v>0</v>
      </c>
      <c r="C28" s="141">
        <v>0</v>
      </c>
      <c r="D28" s="141">
        <v>10</v>
      </c>
      <c r="E28" s="141">
        <f t="shared" si="1"/>
        <v>0</v>
      </c>
      <c r="F28" s="141"/>
      <c r="G28" s="161"/>
    </row>
    <row r="29" spans="1:7" ht="30">
      <c r="A29" s="198" t="s">
        <v>152</v>
      </c>
      <c r="B29" s="199">
        <v>0</v>
      </c>
      <c r="C29" s="199">
        <v>0</v>
      </c>
      <c r="D29" s="199">
        <v>8</v>
      </c>
      <c r="E29" s="199">
        <f t="shared" si="1"/>
        <v>0</v>
      </c>
      <c r="F29" s="199"/>
      <c r="G29" s="200"/>
    </row>
    <row r="30" spans="1:7" ht="30">
      <c r="A30" s="153" t="s">
        <v>153</v>
      </c>
      <c r="B30" s="141">
        <v>0</v>
      </c>
      <c r="C30" s="141">
        <v>0</v>
      </c>
      <c r="D30" s="141">
        <v>10</v>
      </c>
      <c r="E30" s="141">
        <f t="shared" si="1"/>
        <v>0</v>
      </c>
      <c r="F30" s="141"/>
      <c r="G30" s="161"/>
    </row>
    <row r="31" spans="1:7">
      <c r="A31" s="198" t="s">
        <v>154</v>
      </c>
      <c r="B31" s="199">
        <v>0</v>
      </c>
      <c r="C31" s="199">
        <v>0</v>
      </c>
      <c r="D31" s="199">
        <v>12</v>
      </c>
      <c r="E31" s="199">
        <f t="shared" si="1"/>
        <v>0</v>
      </c>
      <c r="F31" s="199"/>
      <c r="G31" s="200"/>
    </row>
    <row r="32" spans="1:7">
      <c r="A32" s="153" t="s">
        <v>155</v>
      </c>
      <c r="B32" s="141">
        <v>0</v>
      </c>
      <c r="C32" s="141">
        <v>0</v>
      </c>
      <c r="D32" s="141">
        <v>10</v>
      </c>
      <c r="E32" s="141">
        <f t="shared" si="1"/>
        <v>0</v>
      </c>
      <c r="F32" s="141"/>
      <c r="G32" s="161"/>
    </row>
    <row r="33" spans="1:7">
      <c r="A33" s="198" t="s">
        <v>156</v>
      </c>
      <c r="B33" s="199">
        <v>0</v>
      </c>
      <c r="C33" s="199">
        <v>0</v>
      </c>
      <c r="D33" s="199">
        <v>4</v>
      </c>
      <c r="E33" s="199">
        <f t="shared" si="1"/>
        <v>0</v>
      </c>
      <c r="F33" s="199"/>
      <c r="G33" s="200"/>
    </row>
    <row r="34" spans="1:7">
      <c r="A34" s="153" t="s">
        <v>157</v>
      </c>
      <c r="B34" s="141">
        <v>0</v>
      </c>
      <c r="C34" s="141">
        <v>0</v>
      </c>
      <c r="D34" s="141">
        <v>10</v>
      </c>
      <c r="E34" s="141">
        <f t="shared" si="1"/>
        <v>0</v>
      </c>
      <c r="F34" s="141"/>
      <c r="G34" s="161"/>
    </row>
    <row r="35" spans="1:7">
      <c r="A35" s="153" t="s">
        <v>158</v>
      </c>
      <c r="B35" s="141">
        <v>0</v>
      </c>
      <c r="C35" s="141">
        <v>0</v>
      </c>
      <c r="D35" s="141">
        <v>4</v>
      </c>
      <c r="E35" s="141">
        <f t="shared" si="1"/>
        <v>0</v>
      </c>
      <c r="F35" s="141"/>
      <c r="G35" s="161"/>
    </row>
    <row r="36" spans="1:7">
      <c r="A36" s="166" t="s">
        <v>146</v>
      </c>
      <c r="B36" s="167"/>
      <c r="C36" s="167"/>
      <c r="D36" s="167">
        <f>SUM(D26:D35)</f>
        <v>100</v>
      </c>
      <c r="E36" s="168">
        <f>SUM(E26:E35)/D36 + E37*D37 + E38*D38 + E39*D39</f>
        <v>0</v>
      </c>
      <c r="F36" s="168"/>
      <c r="G36" s="169"/>
    </row>
    <row r="37" spans="1:7">
      <c r="A37" s="198" t="s">
        <v>147</v>
      </c>
      <c r="B37" s="201"/>
      <c r="C37" s="201"/>
      <c r="D37" s="202">
        <v>-0.15</v>
      </c>
      <c r="E37" s="201"/>
      <c r="F37" s="201"/>
      <c r="G37" s="203"/>
    </row>
    <row r="38" spans="1:7">
      <c r="A38" s="153" t="s">
        <v>159</v>
      </c>
      <c r="B38" s="142"/>
      <c r="C38" s="142"/>
      <c r="D38" s="143">
        <v>-0.2</v>
      </c>
      <c r="E38" s="142"/>
      <c r="F38" s="142"/>
      <c r="G38" s="154"/>
    </row>
    <row r="39" spans="1:7" ht="15.75" thickBot="1">
      <c r="A39" s="204" t="s">
        <v>160</v>
      </c>
      <c r="B39" s="205"/>
      <c r="C39" s="205"/>
      <c r="D39" s="206">
        <v>-0.05</v>
      </c>
      <c r="E39" s="205"/>
      <c r="F39" s="205"/>
      <c r="G39" s="207"/>
    </row>
    <row r="40" spans="1:7" ht="24" thickBot="1">
      <c r="A40" s="281" t="s">
        <v>8</v>
      </c>
      <c r="B40" s="282"/>
      <c r="C40" s="282"/>
      <c r="D40" s="282"/>
      <c r="E40" s="282"/>
      <c r="F40" s="282"/>
      <c r="G40" s="283"/>
    </row>
    <row r="41" spans="1:7">
      <c r="A41" s="158" t="s">
        <v>122</v>
      </c>
      <c r="B41" s="284"/>
      <c r="C41" s="284"/>
      <c r="D41" s="284"/>
      <c r="E41" s="284"/>
      <c r="F41" s="284"/>
      <c r="G41" s="285"/>
    </row>
    <row r="42" spans="1:7">
      <c r="A42" s="177" t="s">
        <v>123</v>
      </c>
      <c r="B42" s="178" t="s">
        <v>14</v>
      </c>
      <c r="C42" s="178" t="s">
        <v>124</v>
      </c>
      <c r="D42" s="178" t="s">
        <v>4</v>
      </c>
      <c r="E42" s="178" t="s">
        <v>125</v>
      </c>
      <c r="F42" s="179" t="s">
        <v>17</v>
      </c>
      <c r="G42" s="180" t="s">
        <v>15</v>
      </c>
    </row>
    <row r="43" spans="1:7">
      <c r="A43" s="155" t="s">
        <v>161</v>
      </c>
      <c r="B43" s="144">
        <v>0</v>
      </c>
      <c r="C43" s="144">
        <v>0</v>
      </c>
      <c r="D43" s="144">
        <v>14</v>
      </c>
      <c r="E43" s="144">
        <f t="shared" ref="E43:E52" si="2">B43*C43*D43</f>
        <v>0</v>
      </c>
      <c r="F43" s="144"/>
      <c r="G43" s="156"/>
    </row>
    <row r="44" spans="1:7">
      <c r="A44" s="174" t="s">
        <v>162</v>
      </c>
      <c r="B44" s="175">
        <v>0</v>
      </c>
      <c r="C44" s="175">
        <v>0</v>
      </c>
      <c r="D44" s="175">
        <v>10</v>
      </c>
      <c r="E44" s="175">
        <f t="shared" si="2"/>
        <v>0</v>
      </c>
      <c r="F44" s="175"/>
      <c r="G44" s="176"/>
    </row>
    <row r="45" spans="1:7">
      <c r="A45" s="155" t="s">
        <v>163</v>
      </c>
      <c r="B45" s="144">
        <v>0</v>
      </c>
      <c r="C45" s="144">
        <v>0</v>
      </c>
      <c r="D45" s="144">
        <v>12</v>
      </c>
      <c r="E45" s="144">
        <f t="shared" si="2"/>
        <v>0</v>
      </c>
      <c r="F45" s="144"/>
      <c r="G45" s="156"/>
    </row>
    <row r="46" spans="1:7">
      <c r="A46" s="174" t="s">
        <v>164</v>
      </c>
      <c r="B46" s="175">
        <v>0</v>
      </c>
      <c r="C46" s="175">
        <v>0</v>
      </c>
      <c r="D46" s="175">
        <v>18</v>
      </c>
      <c r="E46" s="175">
        <f t="shared" si="2"/>
        <v>0</v>
      </c>
      <c r="F46" s="175"/>
      <c r="G46" s="176"/>
    </row>
    <row r="47" spans="1:7">
      <c r="A47" s="155" t="s">
        <v>165</v>
      </c>
      <c r="B47" s="144">
        <v>0</v>
      </c>
      <c r="C47" s="144">
        <v>0</v>
      </c>
      <c r="D47" s="144">
        <v>16</v>
      </c>
      <c r="E47" s="144">
        <f t="shared" si="2"/>
        <v>0</v>
      </c>
      <c r="F47" s="144"/>
      <c r="G47" s="156"/>
    </row>
    <row r="48" spans="1:7">
      <c r="A48" s="174" t="s">
        <v>166</v>
      </c>
      <c r="B48" s="175">
        <v>0</v>
      </c>
      <c r="C48" s="175">
        <v>0</v>
      </c>
      <c r="D48" s="175">
        <v>6</v>
      </c>
      <c r="E48" s="175">
        <f t="shared" si="2"/>
        <v>0</v>
      </c>
      <c r="F48" s="175"/>
      <c r="G48" s="176"/>
    </row>
    <row r="49" spans="1:7">
      <c r="A49" s="155" t="s">
        <v>167</v>
      </c>
      <c r="B49" s="144">
        <v>0</v>
      </c>
      <c r="C49" s="144">
        <v>0</v>
      </c>
      <c r="D49" s="144">
        <v>6</v>
      </c>
      <c r="E49" s="144">
        <f t="shared" si="2"/>
        <v>0</v>
      </c>
      <c r="F49" s="144"/>
      <c r="G49" s="156"/>
    </row>
    <row r="50" spans="1:7">
      <c r="A50" s="174" t="s">
        <v>168</v>
      </c>
      <c r="B50" s="175">
        <v>0</v>
      </c>
      <c r="C50" s="175">
        <v>0</v>
      </c>
      <c r="D50" s="175">
        <v>6</v>
      </c>
      <c r="E50" s="175">
        <f t="shared" si="2"/>
        <v>0</v>
      </c>
      <c r="F50" s="175"/>
      <c r="G50" s="176"/>
    </row>
    <row r="51" spans="1:7">
      <c r="A51" s="155" t="s">
        <v>169</v>
      </c>
      <c r="B51" s="144">
        <v>0</v>
      </c>
      <c r="C51" s="144">
        <v>0</v>
      </c>
      <c r="D51" s="144">
        <v>8</v>
      </c>
      <c r="E51" s="144">
        <f t="shared" si="2"/>
        <v>0</v>
      </c>
      <c r="F51" s="144"/>
      <c r="G51" s="156"/>
    </row>
    <row r="52" spans="1:7">
      <c r="A52" s="174" t="s">
        <v>170</v>
      </c>
      <c r="B52" s="175">
        <v>0</v>
      </c>
      <c r="C52" s="175">
        <v>0</v>
      </c>
      <c r="D52" s="175">
        <v>4</v>
      </c>
      <c r="E52" s="175">
        <f t="shared" si="2"/>
        <v>0</v>
      </c>
      <c r="F52" s="175"/>
      <c r="G52" s="176"/>
    </row>
    <row r="53" spans="1:7">
      <c r="A53" s="162" t="s">
        <v>146</v>
      </c>
      <c r="B53" s="163"/>
      <c r="C53" s="163"/>
      <c r="D53" s="163">
        <f>SUM(D43:D52)</f>
        <v>100</v>
      </c>
      <c r="E53" s="164">
        <f>SUM(E43:E52)/D53 + D54*E54  + D55*E55 + D56*E56</f>
        <v>0</v>
      </c>
      <c r="F53" s="164"/>
      <c r="G53" s="165"/>
    </row>
    <row r="54" spans="1:7">
      <c r="A54" s="174" t="s">
        <v>147</v>
      </c>
      <c r="B54" s="181"/>
      <c r="C54" s="181"/>
      <c r="D54" s="182">
        <v>-0.15</v>
      </c>
      <c r="E54" s="181"/>
      <c r="F54" s="181"/>
      <c r="G54" s="183"/>
    </row>
    <row r="55" spans="1:7">
      <c r="A55" s="155" t="s">
        <v>159</v>
      </c>
      <c r="B55" s="145"/>
      <c r="C55" s="145"/>
      <c r="D55" s="146">
        <v>-0.2</v>
      </c>
      <c r="E55" s="145"/>
      <c r="F55" s="145"/>
      <c r="G55" s="157"/>
    </row>
    <row r="56" spans="1:7" ht="15.75" thickBot="1">
      <c r="A56" s="184" t="s">
        <v>160</v>
      </c>
      <c r="B56" s="185"/>
      <c r="C56" s="185"/>
      <c r="D56" s="186">
        <v>-0.05</v>
      </c>
      <c r="E56" s="185"/>
      <c r="F56" s="185"/>
      <c r="G56" s="187"/>
    </row>
  </sheetData>
  <mergeCells count="8">
    <mergeCell ref="A2:G2"/>
    <mergeCell ref="B24:G24"/>
    <mergeCell ref="A40:G40"/>
    <mergeCell ref="B41:G41"/>
    <mergeCell ref="A6:G6"/>
    <mergeCell ref="B7:G7"/>
    <mergeCell ref="B20:C20"/>
    <mergeCell ref="A23:G23"/>
  </mergeCells>
  <dataValidations count="3">
    <dataValidation type="decimal" allowBlank="1" showInputMessage="1" showErrorMessage="1" sqref="B43:B52 E22:F22 B9:B20" xr:uid="{CC44C972-8B8F-4678-BAEB-D51FFB0200E2}">
      <formula1>0</formula1>
      <formula2>1</formula2>
    </dataValidation>
    <dataValidation type="list" allowBlank="1" showInputMessage="1" showErrorMessage="1" sqref="C21 C43:C52 C9:C19" xr:uid="{DCFB5783-098F-4837-84E1-A329359B138C}">
      <formula1>"0,0.25,0.50,0.75,1"</formula1>
    </dataValidation>
    <dataValidation type="whole" allowBlank="1" showInputMessage="1" showErrorMessage="1" sqref="E55:F55 E38:F38" xr:uid="{301E7E41-CD71-4A91-B881-91EF87706901}">
      <formula1>0</formula1>
      <formula2>1</formula2>
    </dataValidation>
  </dataValidations>
  <pageMargins left="0.7" right="0.7" top="0.75" bottom="0.75" header="0.3" footer="0.3"/>
  <pageSetup paperSize="9"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F1A1E89-A0AE-4DED-85B2-2445C39C0F55}"/>
</file>

<file path=customXml/itemProps2.xml><?xml version="1.0" encoding="utf-8"?>
<ds:datastoreItem xmlns:ds="http://schemas.openxmlformats.org/officeDocument/2006/customXml" ds:itemID="{4F62C71A-5318-410B-8440-006B73523578}"/>
</file>

<file path=customXml/itemProps3.xml><?xml version="1.0" encoding="utf-8"?>
<ds:datastoreItem xmlns:ds="http://schemas.openxmlformats.org/officeDocument/2006/customXml" ds:itemID="{CD1971BE-1E76-44E5-BF52-2DB1BB889C5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
  <cp:revision>1</cp:revision>
  <dcterms:created xsi:type="dcterms:W3CDTF">2006-09-16T00:00:00Z</dcterms:created>
  <dcterms:modified xsi:type="dcterms:W3CDTF">2021-10-15T18:48:27Z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