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T Data Science\Github\Homework\excel-challenge\"/>
    </mc:Choice>
  </mc:AlternateContent>
  <xr:revisionPtr revIDLastSave="0" documentId="13_ncr:1_{93D41624-7352-4450-89AC-0F17F0C56927}" xr6:coauthVersionLast="46" xr6:coauthVersionMax="46" xr10:uidLastSave="{00000000-0000-0000-0000-000000000000}"/>
  <bookViews>
    <workbookView xWindow="-108" yWindow="-108" windowWidth="23256" windowHeight="12576" tabRatio="821" activeTab="5" xr2:uid="{00000000-000D-0000-FFFF-FFFF00000000}"/>
  </bookViews>
  <sheets>
    <sheet name="Full Table" sheetId="1" r:id="rId1"/>
    <sheet name="Category Stats" sheetId="2" r:id="rId2"/>
    <sheet name="SubCategory Stats" sheetId="3" r:id="rId3"/>
    <sheet name="Launch Date Outcome" sheetId="4" r:id="rId4"/>
    <sheet name="Bonus Goal outcome" sheetId="6" r:id="rId5"/>
    <sheet name="Bonus backers" sheetId="8" r:id="rId6"/>
  </sheets>
  <definedNames>
    <definedName name="_xlnm._FilterDatabase" localSheetId="0" hidden="1">'Full Table'!$A$1:$T$4115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" i="8" l="1"/>
  <c r="O6" i="8"/>
  <c r="N7" i="8"/>
  <c r="N6" i="8"/>
  <c r="M7" i="8"/>
  <c r="M6" i="8"/>
  <c r="L7" i="8"/>
  <c r="L6" i="8"/>
  <c r="K7" i="8"/>
  <c r="K6" i="8"/>
  <c r="J7" i="8"/>
  <c r="J6" i="8"/>
  <c r="D3" i="6" l="1"/>
  <c r="D4" i="6"/>
  <c r="D5" i="6"/>
  <c r="D6" i="6"/>
  <c r="D7" i="6"/>
  <c r="D8" i="6"/>
  <c r="D9" i="6"/>
  <c r="D10" i="6"/>
  <c r="D11" i="6"/>
  <c r="D12" i="6"/>
  <c r="D1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2" i="6" l="1"/>
  <c r="G2" i="6" s="1"/>
  <c r="E13" i="6"/>
  <c r="H13" i="6" s="1"/>
  <c r="E12" i="6"/>
  <c r="F12" i="6" s="1"/>
  <c r="E11" i="6"/>
  <c r="G11" i="6" s="1"/>
  <c r="E10" i="6"/>
  <c r="F10" i="6" s="1"/>
  <c r="E9" i="6"/>
  <c r="H9" i="6" s="1"/>
  <c r="E8" i="6"/>
  <c r="G8" i="6" s="1"/>
  <c r="E7" i="6"/>
  <c r="G7" i="6" s="1"/>
  <c r="E6" i="6"/>
  <c r="F6" i="6" s="1"/>
  <c r="E5" i="6"/>
  <c r="F5" i="6" s="1"/>
  <c r="E4" i="6"/>
  <c r="H4" i="6" s="1"/>
  <c r="E3" i="6"/>
  <c r="F3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6" l="1"/>
  <c r="G13" i="6"/>
  <c r="H12" i="6"/>
  <c r="G12" i="6"/>
  <c r="F13" i="6"/>
  <c r="F11" i="6"/>
  <c r="G5" i="6"/>
  <c r="H10" i="6"/>
  <c r="H11" i="6"/>
  <c r="H7" i="6"/>
  <c r="G9" i="6"/>
  <c r="F8" i="6"/>
  <c r="F4" i="6"/>
  <c r="F2" i="6"/>
  <c r="H3" i="6"/>
  <c r="H6" i="6"/>
  <c r="G4" i="6"/>
  <c r="G3" i="6"/>
  <c r="G6" i="6"/>
  <c r="F7" i="6"/>
  <c r="H8" i="6"/>
  <c r="H5" i="6"/>
  <c r="F9" i="6"/>
  <c r="H2" i="6"/>
</calcChain>
</file>

<file path=xl/sharedStrings.xml><?xml version="1.0" encoding="utf-8"?>
<sst xmlns="http://schemas.openxmlformats.org/spreadsheetml/2006/main" count="36781" uniqueCount="8413">
  <si>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</si>
  <si>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</si>
  <si>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</si>
  <si>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</si>
  <si>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</si>
  <si>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</si>
  <si>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</si>
  <si>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</si>
  <si>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</si>
  <si>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</si>
  <si>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</si>
  <si>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</si>
  <si>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</si>
  <si>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</si>
  <si>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</si>
  <si>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</si>
  <si>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</si>
  <si>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</si>
  <si>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</si>
  <si>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</si>
  <si>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</si>
  <si>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</si>
  <si>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</si>
  <si>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</si>
  <si>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</si>
  <si>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</si>
  <si>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</si>
  <si>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</si>
  <si>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</si>
  <si>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</si>
  <si>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</si>
  <si>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</si>
  <si>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</si>
  <si>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</si>
  <si>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</si>
  <si>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</si>
  <si>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</si>
  <si>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</si>
  <si>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</si>
  <si>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</si>
  <si>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</si>
  <si>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</si>
  <si>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</si>
  <si>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</si>
  <si>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</si>
  <si>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</si>
  <si>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</si>
  <si>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</si>
  <si>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</si>
  <si>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</si>
  <si>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</si>
  <si>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</si>
  <si>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</si>
  <si>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</si>
  <si>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</si>
  <si>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</si>
  <si>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</si>
  <si>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</si>
  <si>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</si>
  <si>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</si>
  <si>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</si>
  <si>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</si>
  <si>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</si>
  <si>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</si>
  <si>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</si>
  <si>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</si>
  <si>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</si>
  <si>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</si>
  <si>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</si>
  <si>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</si>
  <si>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</si>
  <si>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</si>
  <si>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</si>
  <si>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</si>
  <si>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</si>
  <si>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</si>
  <si>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</si>
  <si>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</si>
  <si>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</si>
  <si>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</si>
  <si>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</si>
  <si>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</si>
  <si>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</si>
  <si>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</si>
  <si>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</si>
  <si>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</si>
  <si>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</si>
  <si>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</si>
  <si>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</si>
  <si>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</si>
  <si>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</si>
  <si>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</si>
  <si>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</si>
  <si>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</si>
  <si>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</si>
  <si>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</si>
  <si>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</si>
  <si>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</si>
  <si>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</si>
  <si>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</si>
  <si>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</si>
  <si>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</si>
  <si>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</si>
  <si>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</si>
  <si>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</si>
  <si>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</si>
  <si>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</si>
  <si>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</si>
  <si>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</si>
  <si>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</si>
  <si>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</si>
  <si>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</si>
  <si>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</si>
  <si>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</si>
  <si>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</si>
  <si>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</si>
  <si>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</si>
  <si>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</si>
  <si>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</si>
  <si>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</si>
  <si>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</si>
  <si>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</si>
  <si>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</si>
  <si>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</si>
  <si>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</si>
  <si>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</si>
  <si>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</si>
  <si>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</si>
  <si>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</si>
  <si>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</si>
  <si>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</si>
  <si>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</si>
  <si>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</si>
  <si>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</si>
  <si>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</si>
  <si>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</si>
  <si>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</si>
  <si>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</si>
  <si>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</si>
  <si>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</si>
  <si>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</si>
  <si>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</si>
  <si>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</si>
  <si>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</si>
  <si>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</si>
  <si>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</si>
  <si>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</si>
  <si>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</si>
  <si>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</si>
  <si>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</si>
  <si>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</si>
  <si>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</si>
  <si>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</si>
  <si>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</si>
  <si>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</si>
  <si>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</si>
  <si>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</si>
  <si>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</si>
  <si>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</si>
  <si>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</si>
  <si>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</si>
  <si>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</si>
  <si>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</si>
  <si>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</si>
  <si>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</si>
  <si>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</si>
  <si>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</si>
  <si>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</si>
  <si>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</si>
  <si>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</si>
  <si>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</si>
  <si>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</si>
  <si>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</si>
  <si>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</si>
  <si>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</si>
  <si>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</si>
  <si>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</si>
  <si>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</si>
  <si>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</si>
  <si>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</si>
  <si>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</si>
  <si>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</si>
  <si>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</si>
  <si>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</si>
  <si>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</si>
  <si>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</si>
  <si>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</si>
  <si>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</si>
  <si>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</si>
  <si>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</si>
  <si>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</si>
  <si>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</si>
  <si>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</si>
  <si>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</si>
  <si>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</si>
  <si>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</si>
  <si>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</si>
  <si>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</si>
  <si>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</si>
  <si>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</si>
  <si>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</si>
  <si>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</si>
  <si>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</si>
  <si>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</si>
  <si>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</si>
  <si>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</si>
  <si>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</si>
  <si>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</si>
  <si>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</si>
  <si>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</si>
  <si>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</si>
  <si>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</si>
  <si>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</si>
  <si>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</si>
  <si>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</si>
  <si>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</si>
  <si>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</si>
  <si>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</si>
  <si>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</si>
  <si>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</si>
  <si>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</si>
  <si>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</si>
  <si>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</si>
  <si>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</si>
  <si>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</si>
  <si>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</si>
  <si>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</si>
  <si>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</si>
  <si>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</si>
  <si>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</si>
  <si>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</si>
  <si>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</si>
  <si>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</si>
  <si>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</si>
  <si>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</si>
  <si>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</si>
  <si>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</si>
  <si>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</si>
  <si>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</si>
  <si>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</si>
  <si>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</si>
  <si>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</si>
  <si>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</si>
  <si>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</si>
  <si>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</si>
  <si>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</si>
  <si>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</si>
  <si>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</si>
  <si>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</si>
  <si>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</si>
  <si>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</si>
  <si>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</si>
  <si>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</si>
  <si>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</si>
  <si>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</si>
  <si>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</si>
  <si>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</si>
  <si>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</si>
  <si>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</si>
  <si>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</si>
  <si>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</si>
  <si>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</si>
  <si>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</si>
  <si>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</si>
  <si>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</si>
  <si>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</si>
  <si>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</si>
  <si>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</si>
  <si>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</si>
  <si>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</si>
  <si>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</si>
  <si>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</si>
  <si>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</si>
  <si>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</si>
  <si>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</si>
  <si>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</si>
  <si>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</si>
  <si>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</si>
  <si>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</si>
  <si>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</si>
  <si>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</si>
  <si>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</si>
  <si>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</si>
  <si>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</si>
  <si>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</si>
  <si>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</si>
  <si>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</si>
  <si>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</si>
  <si>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</si>
  <si>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</si>
  <si>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</si>
  <si>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</si>
  <si>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</si>
  <si>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</si>
  <si>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</si>
  <si>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</si>
  <si>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</si>
  <si>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</si>
  <si>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</si>
  <si>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</si>
  <si>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</si>
  <si>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</si>
  <si>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</si>
  <si>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</si>
  <si>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</si>
  <si>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</si>
  <si>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</si>
  <si>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</si>
  <si>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</si>
  <si>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</si>
  <si>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</si>
  <si>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</si>
  <si>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</si>
  <si>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</si>
  <si>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</si>
  <si>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</si>
  <si>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</si>
  <si>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</si>
  <si>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</si>
  <si>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</si>
  <si>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</si>
  <si>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</si>
  <si>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</si>
  <si>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</si>
  <si>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</si>
  <si>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</si>
  <si>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</si>
  <si>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</si>
  <si>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</si>
  <si>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</si>
  <si>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</si>
  <si>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</si>
  <si>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</si>
  <si>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</si>
  <si>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</si>
  <si>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</si>
  <si>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</si>
  <si>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</si>
  <si>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</si>
  <si>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</si>
  <si>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</si>
  <si>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</si>
  <si>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</si>
  <si>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</si>
  <si>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</si>
  <si>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</si>
  <si>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</si>
  <si>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</si>
  <si>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</si>
  <si>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</si>
  <si>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</si>
  <si>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</si>
  <si>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</si>
  <si>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</si>
  <si>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</si>
  <si>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</si>
  <si>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</si>
  <si>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</si>
  <si>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</si>
  <si>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</si>
  <si>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</si>
  <si>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</si>
  <si>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</si>
  <si>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</si>
  <si>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</si>
  <si>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</si>
  <si>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</si>
  <si>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</si>
  <si>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</si>
  <si>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</si>
  <si>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</si>
  <si>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</si>
  <si>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</si>
  <si>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</si>
  <si>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</si>
  <si>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</si>
  <si>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</si>
  <si>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</si>
  <si>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</si>
  <si>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</si>
  <si>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</si>
  <si>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</si>
  <si>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</si>
  <si>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</si>
  <si>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</si>
  <si>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</si>
  <si>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</si>
  <si>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</si>
  <si>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</si>
  <si>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</si>
  <si>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</si>
  <si>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</si>
  <si>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</si>
  <si>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</si>
  <si>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</si>
  <si>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</si>
  <si>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</si>
  <si>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</si>
  <si>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</si>
  <si>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</si>
  <si>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</si>
  <si>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</si>
  <si>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</si>
  <si>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</si>
  <si>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</si>
  <si>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</si>
  <si>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</si>
  <si>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</si>
  <si>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</si>
  <si>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</si>
  <si>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</si>
  <si>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</si>
  <si>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</si>
  <si>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</si>
  <si>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</si>
  <si>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</si>
  <si>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</si>
  <si>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</si>
  <si>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</si>
  <si>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</si>
  <si>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</si>
  <si>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</si>
  <si>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</si>
  <si>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</si>
  <si>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</si>
  <si>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</si>
  <si>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</si>
  <si>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</si>
  <si>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</si>
  <si>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</si>
  <si>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</si>
  <si>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</si>
  <si>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</si>
  <si>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</si>
  <si>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</si>
  <si>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</si>
  <si>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</si>
  <si>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</si>
  <si>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</si>
  <si>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</si>
  <si>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</si>
  <si>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</si>
  <si>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</si>
  <si>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</si>
  <si>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</si>
  <si>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</si>
  <si>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</si>
  <si>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</si>
  <si>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</si>
  <si>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</si>
  <si>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</si>
  <si>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</si>
  <si>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</si>
  <si>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</si>
  <si>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</si>
  <si>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</si>
  <si>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</si>
  <si>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</si>
  <si>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</si>
  <si>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</si>
  <si>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</si>
  <si>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</si>
  <si>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</si>
  <si>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</si>
  <si>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</si>
  <si>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</si>
  <si>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</si>
  <si>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</si>
  <si>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</si>
  <si>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</si>
  <si>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</si>
  <si>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</si>
  <si>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</si>
  <si>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</si>
  <si>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</si>
  <si>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</si>
  <si>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</si>
  <si>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</si>
  <si>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</si>
  <si>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</si>
  <si>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</si>
  <si>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</si>
  <si>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</si>
  <si>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</si>
  <si>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</si>
  <si>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</si>
  <si>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</si>
  <si>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</si>
  <si>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</si>
  <si>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</si>
  <si>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</si>
  <si>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</si>
  <si>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</si>
  <si>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</si>
  <si>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</si>
  <si>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</si>
  <si>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</si>
  <si>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</si>
  <si>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</si>
  <si>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</si>
  <si>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</si>
  <si>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</si>
  <si>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</si>
  <si>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</si>
  <si>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</si>
  <si>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</si>
  <si>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</si>
  <si>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</si>
  <si>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</si>
  <si>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</si>
  <si>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</si>
  <si>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</si>
  <si>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</si>
  <si>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</si>
  <si>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</si>
  <si>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</si>
  <si>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</si>
  <si>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</si>
  <si>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</si>
  <si>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</si>
  <si>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</si>
  <si>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</si>
  <si>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</si>
  <si>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</si>
  <si>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</si>
  <si>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</si>
  <si>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</si>
  <si>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</si>
  <si>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</si>
  <si>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</si>
  <si>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</si>
  <si>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</si>
  <si>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</si>
  <si>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</si>
  <si>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</si>
  <si>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</si>
  <si>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</si>
  <si>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</si>
  <si>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</si>
  <si>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</si>
  <si>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</si>
  <si>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</si>
  <si>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</si>
  <si>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</si>
  <si>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</si>
  <si>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</si>
  <si>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</si>
  <si>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</si>
  <si>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</si>
  <si>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</si>
  <si>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</si>
  <si>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</si>
  <si>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</si>
  <si>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</si>
  <si>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</si>
  <si>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</si>
  <si>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</si>
  <si>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</si>
  <si>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</si>
  <si>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</si>
  <si>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</si>
  <si>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</si>
  <si>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</si>
  <si>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</si>
  <si>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</si>
  <si>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</si>
  <si>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</si>
  <si>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</si>
  <si>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</si>
  <si>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</si>
  <si>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</si>
  <si>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</si>
  <si>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</si>
  <si>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</si>
  <si>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</si>
  <si>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</si>
  <si>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</si>
  <si>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</si>
  <si>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</si>
  <si>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</si>
  <si>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</si>
  <si>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</si>
  <si>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</si>
  <si>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</si>
  <si>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</si>
  <si>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</si>
  <si>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</si>
  <si>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</si>
  <si>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</si>
  <si>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</si>
  <si>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</si>
  <si>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</si>
  <si>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</si>
  <si>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</si>
  <si>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</si>
  <si>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</si>
  <si>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</si>
  <si>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</si>
  <si>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</si>
  <si>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</si>
  <si>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</si>
  <si>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</si>
  <si>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</si>
  <si>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</si>
  <si>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</si>
  <si>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</si>
  <si>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</si>
  <si>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</si>
  <si>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</si>
  <si>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</si>
  <si>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</si>
  <si>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</si>
  <si>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</si>
  <si>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</si>
  <si>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</si>
  <si>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</si>
  <si>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</si>
  <si>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</si>
  <si>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</si>
  <si>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</si>
  <si>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</si>
  <si>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</si>
  <si>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</si>
  <si>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</si>
  <si>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</si>
  <si>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</si>
  <si>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</si>
  <si>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</si>
  <si>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</si>
  <si>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</si>
  <si>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</si>
  <si>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</si>
  <si>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</si>
  <si>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</si>
  <si>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</si>
  <si>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</si>
  <si>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</si>
  <si>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</si>
  <si>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</si>
  <si>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</si>
  <si>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</si>
  <si>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</si>
  <si>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</si>
  <si>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</si>
  <si>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</si>
  <si>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</si>
  <si>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</si>
  <si>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</si>
  <si>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</si>
  <si>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</si>
  <si>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</si>
  <si>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</si>
  <si>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</si>
  <si>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</si>
  <si>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</si>
  <si>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</si>
  <si>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</si>
  <si>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</si>
  <si>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</si>
  <si>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</si>
  <si>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</si>
  <si>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</si>
  <si>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</si>
  <si>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</si>
  <si>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</si>
  <si>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</si>
  <si>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</si>
  <si>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</si>
  <si>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</si>
  <si>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</si>
  <si>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</si>
  <si>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</si>
  <si>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</si>
  <si>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</si>
  <si>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</si>
  <si>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</si>
  <si>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</si>
  <si>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</si>
  <si>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</si>
  <si>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</si>
  <si>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</si>
  <si>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</si>
  <si>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</si>
  <si>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</si>
  <si>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</si>
  <si>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</si>
  <si>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</si>
  <si>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</si>
  <si>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</si>
  <si>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</si>
  <si>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</si>
  <si>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</si>
  <si>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</si>
  <si>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</si>
  <si>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</si>
  <si>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</si>
  <si>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</si>
  <si>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</si>
  <si>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</si>
  <si>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</si>
  <si>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</si>
  <si>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</si>
  <si>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</si>
  <si>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</si>
  <si>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</si>
  <si>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</si>
  <si>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</si>
  <si>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</si>
  <si>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</si>
  <si>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</si>
  <si>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</si>
  <si>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</si>
  <si>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</si>
  <si>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</si>
  <si>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</si>
  <si>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</si>
  <si>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</si>
  <si>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</si>
  <si>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</si>
  <si>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</si>
  <si>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</si>
  <si>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</si>
  <si>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</si>
  <si>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</si>
  <si>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</si>
  <si>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</si>
  <si>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</si>
  <si>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</si>
  <si>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</si>
  <si>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</si>
  <si>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</si>
  <si>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</si>
  <si>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</si>
  <si>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</si>
  <si>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</si>
  <si>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</si>
  <si>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</si>
  <si>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</si>
  <si>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</si>
  <si>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</si>
  <si>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</si>
  <si>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</si>
  <si>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</si>
  <si>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</si>
  <si>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</si>
  <si>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</si>
  <si>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</si>
  <si>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</si>
  <si>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</si>
  <si>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</si>
  <si>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</si>
  <si>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</si>
  <si>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</si>
  <si>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</si>
  <si>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</si>
  <si>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</si>
  <si>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</si>
  <si>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</si>
  <si>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</si>
  <si>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</si>
  <si>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</si>
  <si>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</si>
  <si>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</si>
  <si>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</si>
  <si>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</si>
  <si>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</si>
  <si>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</si>
  <si>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</si>
  <si>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</si>
  <si>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</si>
  <si>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</si>
  <si>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</si>
  <si>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</si>
  <si>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</si>
  <si>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</si>
  <si>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</si>
  <si>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</si>
  <si>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</si>
  <si>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</si>
  <si>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</si>
  <si>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</si>
  <si>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</si>
  <si>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</si>
  <si>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</si>
  <si>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</si>
  <si>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</si>
  <si>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</si>
  <si>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</si>
  <si>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</si>
  <si>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</si>
  <si>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</si>
  <si>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</si>
  <si>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</si>
  <si>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</si>
  <si>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</si>
  <si>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</si>
  <si>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</si>
  <si>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</si>
  <si>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</si>
  <si>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</si>
  <si>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</si>
  <si>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</si>
  <si>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</si>
  <si>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</si>
  <si>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</si>
  <si>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</si>
  <si>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</si>
  <si>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</si>
  <si>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</si>
  <si>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</si>
  <si>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</si>
  <si>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</si>
  <si>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</si>
  <si>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</si>
  <si>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</si>
  <si>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</si>
  <si>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</si>
  <si>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</si>
  <si>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</si>
  <si>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</si>
  <si>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</si>
  <si>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</si>
  <si>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</si>
  <si>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</si>
  <si>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</si>
  <si>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</si>
  <si>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</si>
  <si>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</si>
  <si>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</si>
  <si>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</si>
  <si>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</si>
  <si>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</si>
  <si>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</si>
  <si>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</si>
  <si>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</si>
  <si>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</si>
  <si>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</si>
  <si>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</si>
  <si>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</si>
  <si>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</si>
  <si>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</si>
  <si>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</si>
  <si>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</si>
  <si>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</si>
  <si>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</si>
  <si>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</si>
  <si>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</si>
  <si>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</si>
  <si>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</si>
  <si>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</si>
  <si>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</si>
  <si>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</si>
  <si>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</si>
  <si>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</si>
  <si>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</si>
  <si>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</si>
  <si>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</si>
  <si>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</si>
  <si>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</si>
  <si>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</si>
  <si>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</si>
  <si>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</si>
  <si>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</si>
  <si>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</si>
  <si>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</si>
  <si>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</si>
  <si>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</si>
  <si>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</si>
  <si>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</si>
  <si>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</si>
  <si>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</si>
  <si>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</si>
  <si>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</si>
  <si>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</si>
  <si>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</si>
  <si>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</si>
  <si>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</si>
  <si>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</si>
  <si>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</si>
  <si>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</si>
  <si>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</si>
  <si>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</si>
  <si>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</si>
  <si>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</si>
  <si>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</si>
  <si>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</si>
  <si>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</si>
  <si>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</si>
  <si>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</si>
  <si>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</si>
  <si>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</si>
  <si>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</si>
  <si>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</si>
  <si>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</si>
  <si>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</si>
  <si>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</si>
  <si>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</si>
  <si>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</si>
  <si>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</si>
  <si>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</si>
  <si>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</si>
  <si>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</si>
  <si>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</si>
  <si>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</si>
  <si>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</si>
  <si>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</si>
  <si>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</si>
  <si>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</si>
  <si>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</si>
  <si>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</si>
  <si>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</si>
  <si>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</si>
  <si>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</si>
  <si>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</si>
  <si>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</si>
  <si>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</si>
  <si>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</si>
  <si>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</si>
  <si>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</si>
  <si>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</si>
  <si>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</si>
  <si>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</si>
  <si>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</si>
  <si>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</si>
  <si>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</si>
  <si>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</si>
  <si>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</si>
  <si>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</si>
  <si>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</si>
  <si>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</si>
  <si>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</si>
  <si>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</si>
  <si>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</si>
  <si>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</si>
  <si>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</si>
  <si>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</si>
  <si>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</si>
  <si>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</si>
  <si>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</si>
  <si>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</si>
  <si>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</si>
  <si>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</si>
  <si>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</si>
  <si>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</si>
  <si>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</si>
  <si>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</si>
  <si>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</si>
  <si>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</si>
  <si>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</si>
  <si>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</si>
  <si>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</si>
  <si>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</si>
  <si>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</si>
  <si>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</si>
  <si>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</si>
  <si>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</si>
  <si>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</si>
  <si>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</si>
  <si>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</si>
  <si>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</si>
  <si>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</si>
  <si>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</si>
  <si>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</si>
  <si>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</si>
  <si>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</si>
  <si>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</si>
  <si>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</si>
  <si>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</si>
  <si>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</si>
  <si>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</si>
  <si>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</si>
  <si>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</si>
  <si>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</si>
  <si>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</si>
  <si>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</si>
  <si>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</si>
  <si>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</si>
  <si>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</si>
  <si>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</si>
  <si>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</si>
  <si>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</si>
  <si>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</si>
  <si>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</si>
  <si>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</si>
  <si>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</si>
  <si>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</si>
  <si>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</si>
  <si>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</si>
  <si>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</si>
  <si>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</si>
  <si>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</si>
  <si>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</si>
  <si>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</si>
  <si>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</si>
  <si>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</si>
  <si>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</si>
  <si>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</si>
  <si>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</si>
  <si>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</si>
  <si>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</si>
  <si>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</si>
  <si>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</si>
  <si>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</si>
  <si>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</si>
  <si>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</si>
  <si>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</si>
  <si>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</si>
  <si>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</si>
  <si>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</si>
  <si>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</si>
  <si>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</si>
  <si>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</si>
  <si>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</si>
  <si>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</si>
  <si>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</si>
  <si>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</si>
  <si>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</si>
  <si>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</si>
  <si>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</si>
  <si>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</si>
  <si>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</si>
  <si>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</si>
  <si>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</si>
  <si>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</si>
  <si>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</si>
  <si>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</si>
  <si>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</si>
  <si>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</si>
  <si>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</si>
  <si>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</si>
  <si>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</si>
  <si>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</si>
  <si>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</si>
  <si>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</si>
  <si>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</si>
  <si>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</si>
  <si>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</si>
  <si>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</si>
  <si>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</si>
  <si>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</si>
  <si>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</si>
  <si>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</si>
  <si>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</si>
  <si>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</si>
  <si>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</si>
  <si>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</si>
  <si>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</si>
  <si>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</si>
  <si>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</si>
  <si>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</si>
  <si>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</si>
  <si>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</si>
  <si>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</si>
  <si>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</si>
  <si>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</si>
  <si>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</si>
  <si>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</si>
  <si>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</si>
  <si>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</si>
  <si>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</si>
  <si>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</si>
  <si>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</si>
  <si>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</si>
  <si>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</si>
  <si>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</si>
  <si>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</si>
  <si>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</si>
  <si>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</si>
  <si>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</si>
  <si>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</si>
  <si>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</si>
  <si>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</si>
  <si>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</si>
  <si>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</si>
  <si>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</si>
  <si>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</si>
  <si>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</si>
  <si>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</si>
  <si>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</si>
  <si>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</si>
  <si>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</si>
  <si>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</si>
  <si>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</si>
  <si>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</si>
  <si>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</si>
  <si>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</si>
  <si>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</si>
  <si>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</si>
  <si>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</si>
  <si>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</si>
  <si>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</si>
  <si>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</si>
  <si>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</si>
  <si>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</si>
  <si>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</si>
  <si>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</si>
  <si>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</si>
  <si>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</si>
  <si>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</si>
  <si>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</si>
  <si>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</si>
  <si>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</si>
  <si>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</si>
  <si>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</si>
  <si>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</si>
  <si>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</si>
  <si>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</si>
  <si>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</si>
  <si>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</si>
  <si>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</si>
  <si>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</si>
  <si>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</si>
  <si>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</si>
  <si>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</si>
  <si>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</si>
  <si>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</si>
  <si>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</si>
  <si>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</si>
  <si>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</si>
  <si>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</si>
  <si>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</si>
  <si>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</si>
  <si>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</si>
  <si>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</si>
  <si>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</si>
  <si>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</si>
  <si>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</si>
  <si>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</si>
  <si>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</si>
  <si>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</si>
  <si>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</si>
  <si>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</si>
  <si>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</si>
  <si>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</si>
  <si>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</si>
  <si>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</si>
  <si>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</si>
  <si>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</si>
  <si>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</si>
  <si>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</si>
  <si>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</si>
  <si>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</si>
  <si>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</si>
  <si>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</si>
  <si>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</si>
  <si>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</si>
  <si>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</si>
  <si>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</si>
  <si>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</si>
  <si>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</si>
  <si>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</si>
  <si>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</si>
  <si>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</si>
  <si>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</si>
  <si>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</si>
  <si>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</si>
  <si>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</si>
  <si>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</si>
  <si>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</si>
  <si>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</si>
  <si>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</si>
  <si>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</si>
  <si>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</si>
  <si>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</si>
  <si>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</si>
  <si>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</si>
  <si>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</si>
  <si>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</si>
  <si>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</si>
  <si>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</si>
  <si>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</si>
  <si>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</si>
  <si>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</si>
  <si>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</si>
  <si>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</si>
  <si>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</si>
  <si>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</si>
  <si>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</si>
  <si>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</si>
  <si>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</si>
  <si>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</si>
  <si>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</si>
  <si>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</si>
  <si>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</si>
  <si>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</si>
  <si>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</si>
  <si>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</si>
  <si>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</si>
  <si>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</si>
  <si>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</si>
  <si>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</si>
  <si>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</si>
  <si>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</si>
  <si>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</si>
  <si>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</si>
  <si>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</si>
  <si>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</si>
  <si>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</si>
  <si>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</si>
  <si>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</si>
  <si>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</si>
  <si>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</si>
  <si>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</si>
  <si>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</si>
  <si>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</si>
  <si>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</si>
  <si>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</si>
  <si>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</si>
  <si>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</si>
  <si>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</si>
  <si>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</si>
  <si>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</si>
  <si>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</si>
  <si>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</si>
  <si>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</si>
  <si>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</si>
  <si>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</si>
  <si>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</si>
  <si>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</si>
  <si>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</si>
  <si>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</si>
  <si>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</si>
  <si>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</si>
  <si>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</si>
  <si>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</si>
  <si>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</si>
  <si>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</si>
  <si>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</si>
  <si>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</si>
  <si>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</si>
  <si>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</si>
  <si>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</si>
  <si>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</si>
  <si>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</si>
  <si>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</si>
  <si>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</si>
  <si>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</si>
  <si>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</si>
  <si>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</si>
  <si>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</si>
  <si>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</si>
  <si>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</si>
  <si>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</si>
  <si>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</si>
  <si>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</si>
  <si>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</si>
  <si>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</si>
  <si>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</si>
  <si>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</si>
  <si>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</si>
  <si>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</si>
  <si>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</si>
  <si>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</si>
  <si>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</si>
  <si>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</si>
  <si>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</si>
  <si>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</si>
  <si>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</si>
  <si>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</si>
  <si>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</si>
  <si>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</si>
  <si>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</si>
  <si>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</si>
  <si>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</si>
  <si>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</si>
  <si>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</si>
  <si>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</si>
  <si>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</si>
  <si>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</si>
  <si>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</si>
  <si>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</si>
  <si>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</si>
  <si>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</si>
  <si>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</si>
  <si>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</si>
  <si>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</si>
  <si>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</si>
  <si>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</si>
  <si>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</si>
  <si>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</si>
  <si>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</si>
  <si>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</si>
  <si>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</si>
  <si>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</si>
  <si>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</si>
  <si>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</si>
  <si>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</si>
  <si>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</si>
  <si>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</si>
  <si>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</si>
  <si>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</si>
  <si>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</si>
  <si>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</si>
  <si>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</si>
  <si>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</si>
  <si>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</si>
  <si>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</si>
  <si>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</si>
  <si>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</si>
  <si>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</si>
  <si>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</si>
  <si>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</si>
  <si>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</si>
  <si>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</si>
  <si>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</si>
  <si>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</si>
  <si>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</si>
  <si>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</si>
  <si>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</si>
  <si>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</si>
  <si>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</si>
  <si>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</si>
  <si>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</si>
  <si>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</si>
  <si>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</si>
  <si>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</si>
  <si>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</si>
  <si>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</si>
  <si>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</si>
  <si>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</si>
  <si>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</si>
  <si>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</si>
  <si>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</si>
  <si>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</si>
  <si>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</si>
  <si>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</si>
  <si>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</si>
  <si>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</si>
  <si>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</si>
  <si>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</si>
  <si>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</si>
  <si>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</si>
  <si>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</si>
  <si>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</si>
  <si>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</si>
  <si>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</si>
  <si>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</si>
  <si>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</si>
  <si>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</si>
  <si>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</si>
  <si>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</si>
  <si>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</si>
  <si>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</si>
  <si>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</si>
  <si>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</si>
  <si>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</si>
  <si>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</si>
  <si>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</si>
  <si>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</si>
  <si>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</si>
  <si>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</si>
  <si>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</si>
  <si>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</si>
  <si>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</si>
  <si>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</si>
  <si>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</si>
  <si>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</si>
  <si>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</si>
  <si>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</si>
  <si>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</si>
  <si>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</si>
  <si>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</si>
  <si>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</si>
  <si>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</si>
  <si>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</si>
  <si>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</si>
  <si>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</si>
  <si>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</si>
  <si>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</si>
  <si>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</si>
  <si>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</si>
  <si>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</si>
  <si>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</si>
  <si>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</si>
  <si>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</si>
  <si>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</si>
  <si>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</si>
  <si>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</si>
  <si>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</si>
  <si>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</si>
  <si>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</si>
  <si>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</si>
  <si>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</si>
  <si>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</si>
  <si>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</si>
  <si>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</si>
  <si>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</si>
  <si>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</si>
  <si>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</si>
  <si>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</si>
  <si>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</si>
  <si>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</si>
  <si>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</si>
  <si>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</si>
  <si>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</si>
  <si>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</si>
  <si>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</si>
  <si>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</si>
  <si>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</si>
  <si>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</si>
  <si>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</si>
  <si>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</si>
  <si>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</si>
  <si>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</si>
  <si>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</si>
  <si>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</si>
  <si>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</si>
  <si>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</si>
  <si>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</si>
  <si>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</si>
  <si>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</si>
  <si>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</si>
  <si>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</si>
  <si>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</si>
  <si>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</si>
  <si>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</si>
  <si>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</si>
  <si>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</si>
  <si>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</si>
  <si>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</si>
  <si>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</si>
  <si>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</si>
  <si>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</si>
  <si>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</si>
  <si>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</si>
  <si>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</si>
  <si>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</si>
  <si>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</si>
  <si>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</si>
  <si>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</si>
  <si>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</si>
  <si>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</si>
  <si>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</si>
  <si>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</si>
  <si>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</si>
  <si>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</si>
  <si>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</si>
  <si>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</si>
  <si>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</si>
  <si>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</si>
  <si>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</si>
  <si>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</si>
  <si>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</si>
  <si>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</si>
  <si>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</si>
  <si>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</si>
  <si>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</si>
  <si>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</si>
  <si>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</si>
  <si>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</si>
  <si>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</si>
  <si>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</si>
  <si>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</si>
  <si>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</si>
  <si>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</si>
  <si>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</si>
  <si>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</si>
  <si>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</si>
  <si>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</si>
  <si>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</si>
  <si>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</si>
  <si>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</si>
  <si>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</si>
  <si>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</si>
  <si>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</si>
  <si>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</si>
  <si>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</si>
  <si>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</si>
  <si>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</si>
  <si>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</si>
  <si>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</si>
  <si>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</si>
  <si>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</si>
  <si>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</si>
  <si>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</si>
  <si>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</si>
  <si>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</si>
  <si>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</si>
  <si>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</si>
  <si>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</si>
  <si>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</si>
  <si>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</si>
  <si>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</si>
  <si>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</si>
  <si>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</si>
  <si>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</si>
  <si>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</si>
  <si>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</si>
  <si>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</si>
  <si>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</si>
  <si>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</si>
  <si>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</si>
  <si>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</si>
  <si>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</si>
  <si>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</si>
  <si>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</si>
  <si>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</si>
  <si>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</si>
  <si>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</si>
  <si>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</si>
  <si>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</si>
  <si>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</si>
  <si>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</si>
  <si>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</si>
  <si>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</si>
  <si>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</si>
  <si>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</si>
  <si>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</si>
  <si>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</si>
  <si>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</si>
  <si>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</si>
  <si>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</si>
  <si>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</si>
  <si>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</si>
  <si>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</si>
  <si>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</si>
  <si>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</si>
  <si>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</si>
  <si>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</si>
  <si>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</si>
  <si>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</si>
  <si>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</si>
  <si>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</si>
  <si>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</si>
  <si>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</si>
  <si>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</si>
  <si>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</si>
  <si>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</si>
  <si>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</si>
  <si>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</si>
  <si>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</si>
  <si>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</si>
  <si>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</si>
  <si>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</si>
  <si>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</si>
  <si>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</si>
  <si>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</si>
  <si>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</si>
  <si>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</si>
  <si>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</si>
  <si>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</si>
  <si>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</si>
  <si>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</si>
  <si>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</si>
  <si>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</si>
  <si>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</si>
  <si>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</si>
  <si>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</si>
  <si>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</si>
  <si>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</si>
  <si>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</si>
  <si>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</si>
  <si>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</si>
  <si>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</si>
  <si>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</si>
  <si>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</si>
  <si>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</si>
  <si>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</si>
  <si>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</si>
  <si>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</si>
  <si>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</si>
  <si>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</si>
  <si>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</si>
  <si>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</si>
  <si>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</si>
  <si>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</si>
  <si>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</si>
  <si>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</si>
  <si>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</si>
  <si>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</si>
  <si>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</si>
  <si>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</si>
  <si>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</si>
  <si>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</si>
  <si>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</si>
  <si>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</si>
  <si>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</si>
  <si>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</si>
  <si>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</si>
  <si>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</si>
  <si>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</si>
  <si>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</si>
  <si>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</si>
  <si>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</si>
  <si>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</si>
  <si>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</si>
  <si>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</si>
  <si>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</si>
  <si>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</si>
  <si>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</si>
  <si>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</si>
  <si>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</si>
  <si>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</si>
  <si>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</si>
  <si>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</si>
  <si>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</si>
  <si>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</si>
  <si>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</si>
  <si>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</si>
  <si>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</si>
  <si>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</si>
  <si>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</si>
  <si>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</si>
  <si>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</si>
  <si>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</si>
  <si>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</si>
  <si>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</si>
  <si>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</si>
  <si>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</si>
  <si>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</si>
  <si>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</si>
  <si>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</si>
  <si>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</si>
  <si>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</si>
  <si>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</si>
  <si>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</si>
  <si>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</si>
  <si>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</si>
  <si>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</si>
  <si>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</si>
  <si>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</si>
  <si>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</si>
  <si>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</si>
  <si>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</si>
  <si>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</si>
  <si>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</si>
  <si>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</si>
  <si>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</si>
  <si>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</si>
  <si>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</si>
  <si>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</si>
  <si>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</si>
  <si>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</si>
  <si>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</si>
  <si>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</si>
  <si>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</si>
  <si>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</si>
  <si>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</si>
  <si>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</si>
  <si>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</si>
  <si>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</si>
  <si>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</si>
  <si>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</si>
  <si>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</si>
  <si>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</si>
  <si>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</si>
  <si>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</si>
  <si>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</si>
  <si>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</si>
  <si>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</si>
  <si>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</si>
  <si>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</si>
  <si>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</si>
  <si>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</si>
  <si>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</si>
  <si>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</si>
  <si>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</si>
  <si>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</si>
  <si>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</si>
  <si>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</si>
  <si>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</si>
  <si>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</si>
  <si>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</si>
  <si>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</si>
  <si>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</si>
  <si>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</si>
  <si>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</si>
  <si>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</si>
  <si>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</si>
  <si>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</si>
  <si>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</si>
  <si>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</si>
  <si>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</si>
  <si>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</si>
  <si>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</si>
  <si>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</si>
  <si>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</si>
  <si>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</si>
  <si>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</si>
  <si>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</si>
  <si>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</si>
  <si>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</si>
  <si>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</si>
  <si>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</si>
  <si>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</si>
  <si>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</si>
  <si>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</si>
  <si>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</si>
  <si>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</si>
  <si>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</si>
  <si>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</si>
  <si>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</si>
  <si>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</si>
  <si>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</si>
  <si>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</si>
  <si>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</si>
  <si>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</si>
  <si>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</si>
  <si>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</si>
  <si>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</si>
  <si>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</si>
  <si>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</si>
  <si>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</si>
  <si>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</si>
  <si>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</si>
  <si>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</si>
  <si>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</si>
  <si>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</si>
  <si>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</si>
  <si>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</si>
  <si>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</si>
  <si>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</si>
  <si>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</si>
  <si>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</si>
  <si>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</si>
  <si>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</si>
  <si>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</si>
  <si>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</si>
  <si>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</si>
  <si>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</si>
  <si>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</si>
  <si>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</si>
  <si>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</si>
  <si>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</si>
  <si>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</si>
  <si>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</si>
  <si>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</si>
  <si>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</si>
  <si>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</si>
  <si>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</si>
  <si>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</si>
  <si>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</si>
  <si>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</si>
  <si>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</si>
  <si>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</si>
  <si>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</si>
  <si>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</si>
  <si>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</si>
  <si>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</si>
  <si>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</si>
  <si>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</si>
  <si>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</si>
  <si>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</si>
  <si>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</si>
  <si>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</si>
  <si>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</si>
  <si>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</si>
  <si>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</si>
  <si>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</si>
  <si>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</si>
  <si>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</si>
  <si>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</si>
  <si>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</si>
  <si>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</si>
  <si>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</si>
  <si>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</si>
  <si>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</si>
  <si>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</si>
  <si>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</si>
  <si>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</si>
  <si>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</si>
  <si>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</si>
  <si>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</si>
  <si>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</si>
  <si>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</si>
  <si>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</si>
  <si>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</si>
  <si>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</si>
  <si>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</si>
  <si>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</si>
  <si>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</si>
  <si>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</si>
  <si>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</si>
  <si>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</si>
  <si>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</si>
  <si>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</si>
  <si>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</si>
  <si>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</si>
  <si>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</si>
  <si>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</si>
  <si>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</si>
  <si>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</si>
  <si>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</si>
  <si>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</si>
  <si>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</si>
  <si>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</si>
  <si>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</si>
  <si>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</si>
  <si>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</si>
  <si>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</si>
  <si>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</si>
  <si>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</si>
  <si>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</si>
  <si>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</si>
  <si>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</si>
  <si>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</si>
  <si>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</si>
  <si>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</si>
  <si>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</si>
  <si>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</si>
  <si>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</si>
  <si>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</si>
  <si>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</si>
  <si>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</si>
  <si>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</si>
  <si>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</si>
  <si>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</si>
  <si>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</si>
  <si>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</si>
  <si>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</si>
  <si>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</si>
  <si>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</si>
  <si>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</si>
  <si>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</si>
  <si>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</si>
  <si>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</si>
  <si>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</si>
  <si>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</si>
  <si>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</si>
  <si>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</si>
  <si>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</si>
  <si>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</si>
  <si>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</si>
  <si>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</si>
  <si>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</si>
  <si>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</si>
  <si>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</si>
  <si>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</si>
  <si>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</si>
  <si>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</si>
  <si>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</si>
  <si>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</si>
  <si>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</si>
  <si>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</si>
  <si>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</si>
  <si>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</si>
  <si>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</si>
  <si>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</si>
  <si>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</si>
  <si>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</si>
  <si>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</si>
  <si>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</si>
  <si>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</si>
  <si>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</si>
  <si>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</si>
  <si>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</si>
  <si>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</si>
  <si>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</si>
  <si>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</si>
  <si>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</si>
  <si>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</si>
  <si>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</si>
  <si>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</si>
  <si>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</si>
  <si>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</si>
  <si>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</si>
  <si>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</si>
  <si>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</si>
  <si>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</si>
  <si>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</si>
  <si>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</si>
  <si>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</si>
  <si>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</si>
  <si>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</si>
  <si>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</si>
  <si>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</si>
  <si>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</si>
  <si>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</si>
  <si>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</si>
  <si>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</si>
  <si>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</si>
  <si>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</si>
  <si>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</si>
  <si>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</si>
  <si>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</si>
  <si>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</si>
  <si>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</si>
  <si>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</si>
  <si>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</si>
  <si>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</si>
  <si>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</si>
  <si>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</si>
  <si>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</si>
  <si>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</si>
  <si>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</si>
  <si>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</si>
  <si>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</si>
  <si>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</si>
  <si>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</si>
  <si>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</si>
  <si>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</si>
  <si>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</si>
  <si>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</si>
  <si>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</si>
  <si>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</si>
  <si>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</si>
  <si>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</si>
  <si>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</si>
  <si>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</si>
  <si>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</si>
  <si>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</si>
  <si>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</si>
  <si>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</si>
  <si>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</si>
  <si>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</si>
  <si>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</si>
  <si>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</si>
  <si>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</si>
  <si>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</si>
  <si>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</si>
  <si>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</si>
  <si>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</si>
  <si>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</si>
  <si>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</si>
  <si>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</si>
  <si>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</si>
  <si>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</si>
  <si>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</si>
  <si>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</si>
  <si>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</si>
  <si>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</si>
  <si>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</si>
  <si>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</si>
  <si>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</si>
  <si>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</si>
  <si>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</si>
  <si>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</si>
  <si>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</si>
  <si>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</si>
  <si>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</si>
  <si>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</si>
  <si>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</si>
  <si>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</si>
  <si>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</si>
  <si>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</si>
  <si>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</si>
  <si>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</si>
  <si>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</si>
  <si>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</si>
  <si>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</si>
  <si>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</si>
  <si>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</si>
  <si>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</si>
  <si>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</si>
  <si>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</si>
  <si>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</si>
  <si>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</si>
  <si>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</si>
  <si>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</si>
  <si>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</si>
  <si>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</si>
  <si>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</si>
  <si>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</si>
  <si>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</si>
  <si>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</si>
  <si>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</si>
  <si>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</si>
  <si>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</si>
  <si>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</si>
  <si>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</si>
  <si>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</si>
  <si>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</si>
  <si>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</si>
  <si>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</si>
  <si>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</si>
  <si>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</si>
  <si>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</si>
  <si>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</si>
  <si>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</si>
  <si>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</si>
  <si>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</si>
  <si>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</si>
  <si>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</si>
  <si>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</si>
  <si>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</si>
  <si>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</si>
  <si>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</si>
  <si>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</si>
  <si>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</si>
  <si>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</si>
  <si>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</si>
  <si>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</si>
  <si>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</si>
  <si>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</si>
  <si>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</si>
  <si>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</si>
  <si>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</si>
  <si>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</si>
  <si>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</si>
  <si>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</si>
  <si>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</si>
  <si>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</si>
  <si>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</si>
  <si>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</si>
  <si>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</si>
  <si>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</si>
  <si>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</si>
  <si>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</si>
  <si>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</si>
  <si>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</si>
  <si>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</si>
  <si>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</si>
  <si>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</si>
  <si>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</si>
  <si>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</si>
  <si>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</si>
  <si>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</si>
  <si>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</si>
  <si>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</si>
  <si>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</si>
  <si>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</si>
  <si>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</si>
  <si>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</si>
  <si>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</si>
  <si>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</si>
  <si>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</si>
  <si>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</si>
  <si>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</si>
  <si>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</si>
  <si>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</si>
  <si>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</si>
  <si>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</si>
  <si>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</si>
  <si>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</si>
  <si>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</si>
  <si>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</si>
  <si>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</si>
  <si>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</si>
  <si>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</si>
  <si>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</si>
  <si>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</si>
  <si>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</si>
  <si>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</si>
  <si>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</si>
  <si>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</si>
  <si>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</si>
  <si>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</si>
  <si>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</si>
  <si>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</si>
  <si>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</si>
  <si>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</si>
  <si>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</si>
  <si>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</si>
  <si>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</si>
  <si>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</si>
  <si>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</si>
  <si>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</si>
  <si>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</si>
  <si>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</si>
  <si>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</si>
  <si>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</si>
  <si>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</si>
  <si>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</si>
  <si>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</si>
  <si>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</si>
  <si>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</si>
  <si>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</si>
  <si>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</si>
  <si>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</si>
  <si>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</si>
  <si>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</si>
  <si>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</si>
  <si>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</si>
  <si>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</si>
  <si>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</si>
  <si>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</si>
  <si>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</si>
  <si>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</si>
  <si>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</si>
  <si>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</si>
  <si>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</si>
  <si>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</si>
  <si>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</si>
  <si>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</si>
  <si>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</si>
  <si>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</si>
  <si>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</si>
  <si>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</si>
  <si>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</si>
  <si>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</si>
  <si>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</si>
  <si>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</si>
  <si>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</si>
  <si>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</si>
  <si>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</si>
  <si>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</si>
  <si>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</si>
  <si>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</si>
  <si>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</si>
  <si>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</si>
  <si>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</si>
  <si>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</si>
  <si>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</si>
  <si>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</si>
  <si>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</si>
  <si>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</si>
  <si>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</si>
  <si>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</si>
  <si>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</si>
  <si>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</si>
  <si>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</si>
  <si>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</si>
  <si>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</si>
  <si>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</si>
  <si>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</si>
  <si>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</si>
  <si>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</si>
  <si>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</si>
  <si>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</si>
  <si>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</si>
  <si>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</si>
  <si>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</si>
  <si>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</si>
  <si>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</si>
  <si>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</si>
  <si>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</si>
  <si>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</si>
  <si>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</si>
  <si>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</si>
  <si>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</si>
  <si>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</si>
  <si>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</si>
  <si>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</si>
  <si>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</si>
  <si>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</si>
  <si>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</si>
  <si>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</si>
  <si>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</si>
  <si>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</si>
  <si>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</si>
  <si>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</si>
  <si>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</si>
  <si>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</si>
  <si>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</si>
  <si>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</si>
  <si>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</si>
  <si>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</si>
  <si>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</si>
  <si>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</si>
  <si>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</si>
  <si>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</si>
  <si>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</si>
  <si>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</si>
  <si>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</si>
  <si>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</si>
  <si>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</si>
  <si>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</si>
  <si>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</si>
  <si>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</si>
  <si>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</si>
  <si>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</si>
  <si>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</si>
  <si>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</si>
  <si>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</si>
  <si>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</si>
  <si>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</si>
  <si>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</si>
  <si>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</si>
  <si>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</si>
  <si>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</si>
  <si>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</si>
  <si>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</si>
  <si>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</si>
  <si>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</si>
  <si>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</si>
  <si>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</si>
  <si>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</si>
  <si>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</si>
  <si>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</si>
  <si>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</si>
  <si>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</si>
  <si>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</si>
  <si>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</si>
  <si>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</si>
  <si>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</si>
  <si>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</si>
  <si>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</si>
  <si>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</si>
  <si>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</si>
  <si>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</si>
  <si>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</si>
  <si>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</si>
  <si>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</si>
  <si>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</si>
  <si>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</si>
  <si>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</si>
  <si>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</si>
  <si>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</si>
  <si>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</si>
  <si>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</si>
  <si>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</si>
  <si>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</si>
  <si>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</si>
  <si>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</si>
  <si>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</si>
  <si>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</si>
  <si>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</si>
  <si>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</si>
  <si>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</si>
  <si>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</si>
  <si>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</si>
  <si>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</si>
  <si>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</si>
  <si>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</si>
  <si>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</si>
  <si>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</si>
  <si>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</si>
  <si>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</si>
  <si>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</si>
  <si>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</si>
  <si>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</si>
  <si>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</si>
  <si>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</si>
  <si>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</si>
  <si>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</si>
  <si>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</si>
  <si>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</si>
  <si>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</si>
  <si>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</si>
  <si>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</si>
  <si>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</si>
  <si>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</si>
  <si>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</si>
  <si>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</si>
  <si>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</si>
  <si>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</si>
  <si>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</si>
  <si>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</si>
  <si>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</si>
  <si>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</si>
  <si>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</si>
  <si>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</si>
  <si>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</si>
  <si>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</si>
  <si>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</si>
  <si>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</si>
  <si>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</si>
  <si>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</si>
  <si>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</si>
  <si>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</si>
  <si>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</si>
  <si>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</si>
  <si>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</si>
  <si>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</si>
  <si>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</si>
  <si>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</si>
  <si>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</si>
  <si>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</si>
  <si>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</si>
  <si>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</si>
  <si>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</si>
  <si>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</si>
  <si>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</si>
  <si>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</si>
  <si>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</si>
  <si>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</si>
  <si>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</si>
  <si>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</si>
  <si>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</si>
  <si>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</si>
  <si>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</si>
  <si>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</si>
  <si>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</si>
  <si>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</si>
  <si>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</si>
  <si>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</si>
  <si>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</si>
  <si>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</si>
  <si>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</si>
  <si>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</si>
  <si>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</si>
  <si>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</si>
  <si>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</si>
  <si>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</si>
  <si>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</si>
  <si>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</si>
  <si>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</si>
  <si>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</si>
  <si>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</si>
  <si>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</si>
  <si>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</si>
  <si>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</si>
  <si>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</si>
  <si>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</si>
  <si>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</si>
  <si>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</si>
  <si>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</si>
  <si>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</si>
  <si>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</si>
  <si>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</si>
  <si>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</si>
  <si>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</si>
  <si>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</si>
  <si>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</si>
  <si>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</si>
  <si>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</si>
  <si>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</si>
  <si>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</si>
  <si>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</si>
  <si>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</si>
  <si>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</si>
  <si>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</si>
  <si>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</si>
  <si>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</si>
  <si>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</si>
  <si>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</si>
  <si>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</si>
  <si>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</si>
  <si>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</si>
  <si>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</si>
  <si>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</si>
  <si>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</si>
  <si>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</si>
  <si>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</si>
  <si>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</si>
  <si>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</si>
  <si>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</si>
  <si>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</si>
  <si>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</si>
  <si>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</si>
  <si>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</si>
  <si>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</si>
  <si>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</si>
  <si>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</si>
  <si>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</si>
  <si>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</si>
  <si>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</si>
  <si>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</si>
  <si>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</si>
  <si>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</si>
  <si>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</si>
  <si>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</si>
  <si>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</si>
  <si>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</si>
  <si>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</si>
  <si>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</si>
  <si>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</si>
  <si>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</si>
  <si>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</si>
  <si>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</si>
  <si>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</si>
  <si>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</si>
  <si>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</si>
  <si>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</si>
  <si>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</si>
  <si>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</si>
  <si>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</si>
  <si>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</si>
  <si>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</si>
  <si>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</si>
  <si>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</si>
  <si>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</si>
  <si>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</si>
  <si>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</si>
  <si>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</si>
  <si>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</si>
  <si>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</si>
  <si>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</si>
  <si>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</si>
  <si>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</si>
  <si>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</si>
  <si>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</si>
  <si>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</si>
  <si>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</si>
  <si>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</si>
  <si>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</si>
  <si>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</si>
  <si>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</si>
  <si>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</si>
  <si>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</si>
  <si>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</si>
  <si>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</si>
  <si>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</si>
  <si>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</si>
  <si>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</si>
  <si>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</si>
  <si>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</si>
  <si>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</si>
  <si>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</si>
  <si>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</si>
  <si>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</si>
  <si>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</si>
  <si>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</si>
  <si>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</si>
  <si>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</si>
  <si>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</si>
  <si>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</si>
  <si>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</si>
  <si>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</si>
  <si>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</si>
  <si>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</si>
  <si>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</si>
  <si>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</si>
  <si>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</si>
  <si>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</si>
  <si>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</si>
  <si>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</si>
  <si>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</si>
  <si>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</si>
  <si>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</si>
  <si>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</si>
  <si>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</si>
  <si>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</si>
  <si>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</si>
  <si>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</si>
  <si>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</si>
  <si>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</si>
  <si>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</si>
  <si>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</si>
  <si>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</si>
  <si>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</si>
  <si>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</si>
  <si>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</si>
  <si>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</si>
  <si>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</si>
  <si>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</si>
  <si>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</si>
  <si>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</si>
  <si>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</si>
  <si>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</si>
  <si>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</si>
  <si>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</si>
  <si>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</si>
  <si>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</si>
  <si>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</si>
  <si>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</si>
  <si>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</si>
  <si>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</si>
  <si>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</si>
  <si>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</si>
  <si>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</si>
  <si>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</si>
  <si>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</si>
  <si>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</si>
  <si>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</si>
  <si>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</si>
  <si>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</si>
  <si>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</si>
  <si>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</si>
  <si>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</si>
  <si>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</si>
  <si>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</si>
  <si>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</si>
  <si>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</si>
  <si>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</si>
  <si>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</si>
  <si>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</si>
  <si>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</si>
  <si>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</si>
  <si>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</si>
  <si>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</si>
  <si>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</si>
  <si>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</si>
  <si>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</si>
  <si>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</si>
  <si>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</si>
  <si>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</si>
  <si>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</si>
  <si>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</si>
  <si>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</si>
  <si>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</si>
  <si>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</si>
  <si>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</si>
  <si>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</si>
  <si>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</si>
  <si>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</si>
  <si>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</si>
  <si>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</si>
  <si>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</si>
  <si>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</si>
  <si>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</si>
  <si>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</si>
  <si>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</si>
  <si>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</si>
  <si>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</si>
  <si>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</si>
  <si>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</si>
  <si>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</si>
  <si>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</si>
  <si>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</si>
  <si>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</si>
  <si>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</si>
  <si>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</si>
  <si>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</si>
  <si>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</si>
  <si>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</si>
  <si>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</si>
  <si>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</si>
  <si>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</si>
  <si>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</si>
  <si>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</si>
  <si>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</si>
  <si>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</si>
  <si>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</si>
  <si>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</si>
  <si>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</si>
  <si>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</si>
  <si>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</si>
  <si>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</si>
  <si>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</si>
  <si>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</si>
  <si>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</si>
  <si>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</si>
  <si>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</si>
  <si>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</si>
  <si>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</si>
  <si>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</si>
  <si>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</si>
  <si>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</si>
  <si>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</si>
  <si>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</si>
  <si>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</si>
  <si>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</si>
  <si>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</si>
  <si>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</si>
  <si>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</si>
  <si>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</si>
  <si>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</si>
  <si>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</si>
  <si>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</si>
  <si>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</si>
  <si>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</si>
  <si>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</si>
  <si>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</si>
  <si>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</si>
  <si>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</si>
  <si>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</si>
  <si>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</si>
  <si>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</si>
  <si>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</si>
  <si>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</si>
  <si>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</si>
  <si>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</si>
  <si>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</si>
  <si>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</si>
  <si>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</si>
  <si>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</si>
  <si>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</si>
  <si>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</si>
  <si>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</si>
  <si>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</si>
  <si>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</si>
  <si>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</si>
  <si>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</si>
  <si>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</si>
  <si>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</si>
  <si>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</si>
  <si>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</si>
  <si>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</si>
  <si>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</si>
  <si>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</si>
  <si>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</si>
  <si>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</si>
  <si>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</si>
  <si>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</si>
  <si>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</si>
  <si>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</si>
  <si>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</si>
  <si>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</si>
  <si>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</si>
  <si>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</si>
  <si>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</si>
  <si>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</si>
  <si>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</si>
  <si>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</si>
  <si>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</si>
  <si>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</si>
  <si>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</si>
  <si>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</si>
  <si>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</si>
  <si>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</si>
  <si>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</si>
  <si>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</si>
  <si>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</si>
  <si>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</si>
  <si>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</si>
  <si>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</si>
  <si>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</si>
  <si>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</si>
  <si>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</si>
  <si>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</si>
  <si>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</si>
  <si>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</si>
  <si>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</si>
  <si>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</si>
  <si>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</si>
  <si>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</si>
  <si>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</si>
  <si>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</si>
  <si>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</si>
  <si>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</si>
  <si>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</si>
  <si>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</si>
  <si>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</si>
  <si>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</si>
  <si>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</si>
  <si>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</si>
  <si>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</si>
  <si>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</si>
  <si>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</si>
  <si>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</si>
  <si>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</si>
  <si>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</si>
  <si>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</si>
  <si>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</si>
  <si>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</si>
  <si>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</si>
  <si>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</si>
  <si>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</si>
  <si>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</si>
  <si>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</si>
  <si>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</si>
  <si>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</si>
  <si>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</si>
  <si>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</si>
  <si>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</si>
  <si>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</si>
  <si>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</si>
  <si>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</si>
  <si>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</si>
  <si>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</si>
  <si>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</si>
  <si>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</si>
  <si>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</si>
  <si>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</si>
  <si>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</si>
  <si>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</si>
  <si>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</si>
  <si>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</si>
  <si>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</si>
  <si>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</si>
  <si>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</si>
  <si>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</si>
  <si>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</si>
  <si>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</si>
  <si>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</si>
  <si>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</si>
  <si>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</si>
  <si>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</si>
  <si>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</si>
  <si>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</si>
  <si>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</si>
  <si>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</si>
  <si>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</si>
  <si>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</si>
  <si>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</si>
  <si>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</si>
  <si>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</si>
  <si>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</si>
  <si>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</si>
  <si>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</si>
  <si>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</si>
  <si>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</si>
  <si>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</si>
  <si>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</si>
  <si>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</si>
  <si>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</si>
  <si>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</si>
  <si>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</si>
  <si>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</si>
  <si>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</si>
  <si>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</si>
  <si>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</si>
  <si>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</si>
  <si>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</si>
  <si>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</si>
  <si>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</si>
  <si>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</si>
  <si>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</si>
  <si>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</si>
  <si>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</si>
  <si>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</si>
  <si>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</si>
  <si>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</si>
  <si>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</si>
  <si>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</si>
  <si>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</si>
  <si>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</si>
  <si>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</si>
  <si>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</si>
  <si>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</si>
  <si>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</si>
  <si>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</si>
  <si>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</si>
  <si>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</si>
  <si>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</si>
  <si>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</si>
  <si>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</si>
  <si>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</si>
  <si>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</si>
  <si>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</si>
  <si>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</si>
  <si>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</si>
  <si>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</si>
  <si>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</si>
  <si>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</si>
  <si>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</si>
  <si>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</si>
  <si>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</si>
  <si>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</si>
  <si>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</si>
  <si>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</si>
  <si>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</si>
  <si>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</si>
  <si>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</si>
  <si>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</si>
  <si>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</si>
  <si>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</si>
  <si>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</si>
  <si>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</si>
  <si>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</si>
  <si>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</si>
  <si>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</si>
  <si>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</si>
  <si>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</si>
  <si>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</si>
  <si>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</si>
  <si>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</si>
  <si>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</si>
  <si>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</si>
  <si>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</si>
  <si>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</si>
  <si>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</si>
  <si>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</si>
  <si>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</si>
  <si>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</si>
  <si>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</si>
  <si>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</si>
  <si>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</si>
  <si>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</si>
  <si>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</si>
  <si>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</si>
  <si>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</si>
  <si>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</si>
  <si>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</si>
  <si>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</si>
  <si>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</si>
  <si>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</si>
  <si>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</si>
  <si>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</si>
  <si>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</si>
  <si>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</si>
  <si>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</si>
  <si>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</si>
  <si>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</si>
  <si>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</si>
  <si>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</si>
  <si>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</si>
  <si>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</si>
  <si>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</si>
  <si>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</si>
  <si>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</si>
  <si>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</si>
  <si>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</si>
  <si>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</si>
  <si>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</si>
  <si>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</si>
  <si>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</si>
  <si>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</si>
  <si>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</si>
  <si>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</si>
  <si>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</si>
  <si>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</si>
  <si>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</si>
  <si>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</si>
  <si>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</si>
  <si>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</si>
  <si>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</si>
  <si>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</si>
  <si>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</si>
  <si>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</si>
  <si>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</si>
  <si>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</si>
  <si>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</si>
  <si>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</si>
  <si>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</si>
  <si>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</si>
  <si>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</si>
  <si>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</si>
  <si>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</si>
  <si>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</si>
  <si>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</si>
  <si>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</si>
  <si>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</si>
  <si>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</si>
  <si>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</si>
  <si>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</si>
  <si>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</si>
  <si>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</si>
  <si>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</si>
  <si>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</si>
  <si>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</si>
  <si>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</si>
  <si>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</si>
  <si>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</si>
  <si>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</si>
  <si>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</si>
  <si>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</si>
  <si>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</si>
  <si>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</si>
  <si>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</si>
  <si>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</si>
  <si>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</si>
  <si>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</si>
  <si>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</si>
  <si>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</si>
  <si>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</si>
  <si>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</si>
  <si>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</si>
  <si>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</si>
  <si>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</si>
  <si>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</si>
  <si>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</si>
  <si>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</si>
  <si>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</si>
  <si>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</si>
  <si>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</si>
  <si>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</si>
  <si>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</si>
  <si>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</si>
  <si>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</si>
  <si>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</si>
  <si>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</si>
  <si>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</si>
  <si>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</si>
  <si>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</si>
  <si>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</si>
  <si>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</si>
  <si>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</si>
  <si>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</si>
  <si>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</si>
  <si>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</si>
  <si>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</si>
  <si>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</si>
  <si>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</si>
  <si>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</si>
  <si>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</si>
  <si>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</si>
  <si>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</si>
  <si>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</si>
  <si>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</si>
  <si>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</si>
  <si>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</si>
  <si>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</si>
  <si>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</si>
  <si>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</si>
  <si>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</si>
  <si>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</si>
  <si>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</si>
  <si>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</si>
  <si>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</si>
  <si>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</si>
  <si>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</si>
  <si>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</si>
  <si>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</si>
  <si>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</si>
  <si>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</si>
  <si>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</si>
  <si>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</si>
  <si>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</si>
  <si>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</si>
  <si>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</si>
  <si>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</si>
  <si>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</si>
  <si>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</si>
  <si>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</si>
  <si>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</si>
  <si>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</si>
  <si>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</si>
  <si>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</si>
  <si>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</si>
  <si>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</si>
  <si>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</si>
  <si>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</si>
  <si>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</si>
  <si>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</si>
  <si>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</si>
  <si>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</si>
  <si>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</si>
  <si>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</si>
  <si>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</si>
  <si>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</si>
  <si>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</si>
  <si>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</si>
  <si>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</si>
  <si>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</si>
  <si>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</si>
  <si>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</si>
  <si>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</si>
  <si>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</si>
  <si>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</si>
  <si>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</si>
  <si>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</si>
  <si>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</si>
  <si>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</si>
  <si>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</si>
  <si>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</si>
  <si>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</si>
  <si>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</si>
  <si>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</si>
  <si>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</si>
  <si>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</si>
  <si>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</si>
  <si>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</si>
  <si>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</si>
  <si>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</si>
  <si>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</si>
  <si>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</si>
  <si>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</si>
  <si>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</si>
  <si>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</si>
  <si>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</si>
  <si>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</si>
  <si>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</si>
  <si>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</si>
  <si>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</si>
  <si>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</si>
  <si>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</si>
  <si>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</si>
  <si>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</si>
  <si>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</si>
  <si>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</si>
  <si>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</si>
  <si>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</si>
  <si>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</si>
  <si>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</si>
  <si>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</si>
  <si>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</si>
  <si>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</si>
  <si>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</si>
  <si>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</si>
  <si>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</si>
  <si>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</si>
  <si>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</si>
  <si>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</si>
  <si>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</si>
  <si>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</si>
  <si>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</si>
  <si>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</si>
  <si>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</si>
  <si>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</si>
  <si>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</si>
  <si>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</si>
  <si>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</si>
  <si>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</si>
  <si>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</si>
  <si>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</si>
  <si>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</si>
  <si>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</si>
  <si>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</si>
  <si>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</si>
  <si>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</si>
  <si>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</si>
  <si>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</si>
  <si>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</si>
  <si>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</si>
  <si>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</si>
  <si>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</si>
  <si>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</si>
  <si>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</si>
  <si>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</si>
  <si>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</si>
  <si>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</si>
  <si>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</si>
  <si>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</si>
  <si>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</si>
  <si>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</si>
  <si>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</si>
  <si>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</si>
  <si>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</si>
  <si>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</si>
  <si>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</si>
  <si>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</si>
  <si>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</si>
  <si>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</si>
  <si>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</si>
  <si>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</si>
  <si>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</si>
  <si>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</si>
  <si>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</si>
  <si>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</si>
  <si>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</si>
  <si>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</si>
  <si>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</si>
  <si>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</si>
  <si>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</si>
  <si>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</si>
  <si>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</si>
  <si>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</si>
  <si>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</si>
  <si>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</si>
  <si>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</si>
  <si>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</si>
  <si>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</si>
  <si>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</si>
  <si>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</si>
  <si>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</si>
  <si>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</si>
  <si>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</si>
  <si>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</si>
  <si>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</si>
  <si>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</si>
  <si>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</si>
  <si>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</si>
  <si>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</si>
  <si>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</si>
  <si>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</si>
  <si>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</si>
  <si>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</si>
  <si>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</si>
  <si>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</si>
  <si>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</si>
  <si>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</si>
  <si>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</si>
  <si>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</si>
  <si>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</si>
  <si>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</si>
  <si>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</si>
  <si>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</si>
  <si>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</si>
  <si>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</si>
  <si>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</si>
  <si>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</si>
  <si>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</si>
  <si>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</si>
  <si>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</si>
  <si>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</si>
  <si>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</si>
  <si>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</si>
  <si>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</si>
  <si>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</si>
  <si>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</si>
  <si>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</si>
  <si>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</si>
  <si>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</si>
  <si>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</si>
  <si>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</si>
  <si>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</si>
  <si>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</si>
  <si>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</si>
  <si>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</si>
  <si>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</si>
  <si>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</si>
  <si>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</si>
  <si>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</si>
  <si>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</si>
  <si>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</si>
  <si>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</si>
  <si>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</si>
  <si>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</si>
  <si>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</si>
  <si>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</si>
  <si>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</si>
  <si>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</si>
  <si>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</si>
  <si>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</si>
  <si>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</si>
  <si>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</si>
  <si>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</si>
  <si>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</si>
  <si>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</si>
  <si>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</si>
  <si>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</si>
  <si>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</si>
  <si>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</si>
  <si>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</si>
  <si>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</si>
  <si>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</si>
  <si>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</si>
  <si>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</si>
  <si>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</si>
  <si>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</si>
  <si>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</si>
  <si>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</si>
  <si>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</si>
  <si>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</si>
  <si>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</si>
  <si>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</si>
  <si>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</si>
  <si>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</si>
  <si>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</si>
  <si>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</si>
  <si>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</si>
  <si>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</si>
  <si>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</si>
  <si>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</si>
  <si>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</si>
  <si>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</si>
  <si>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</si>
  <si>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</si>
  <si>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</si>
  <si>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</si>
  <si>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</si>
  <si>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</si>
  <si>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</si>
  <si>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</si>
  <si>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</si>
  <si>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</si>
  <si>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</si>
  <si>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</si>
  <si>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</si>
  <si>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</si>
  <si>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</si>
  <si>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</si>
  <si>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</si>
  <si>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</si>
  <si>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</si>
  <si>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</si>
  <si>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</si>
  <si>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</si>
  <si>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</si>
  <si>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</si>
  <si>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</si>
  <si>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</si>
  <si>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</si>
  <si>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</si>
  <si>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</si>
  <si>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</si>
  <si>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</si>
  <si>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</si>
  <si>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</si>
  <si>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</si>
  <si>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</si>
  <si>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</si>
  <si>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</si>
  <si>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</si>
  <si>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</si>
  <si>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</si>
  <si>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</si>
  <si>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</si>
  <si>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</si>
  <si>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</si>
  <si>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</si>
  <si>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</si>
  <si>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</si>
  <si>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</si>
  <si>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</si>
  <si>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</si>
  <si>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</si>
  <si>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</si>
  <si>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</si>
  <si>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</si>
  <si>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</si>
  <si>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</si>
  <si>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</si>
  <si>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</si>
  <si>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</si>
  <si>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</si>
  <si>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</si>
  <si>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</si>
  <si>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</si>
  <si>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</si>
  <si>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</si>
  <si>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</si>
  <si>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</si>
  <si>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</si>
  <si>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</si>
  <si>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</si>
  <si>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</si>
  <si>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</si>
  <si>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</si>
  <si>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</si>
  <si>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</si>
  <si>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</si>
  <si>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</si>
  <si>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</si>
  <si>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</si>
  <si>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</si>
  <si>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</si>
  <si>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</si>
  <si>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</si>
  <si>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</si>
  <si>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</si>
  <si>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</si>
  <si>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</si>
  <si>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</si>
  <si>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</si>
  <si>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</si>
  <si>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</si>
  <si>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</si>
  <si>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</si>
  <si>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</si>
  <si>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</si>
  <si>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</si>
  <si>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</si>
  <si>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</si>
  <si>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</si>
  <si>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</si>
  <si>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</si>
  <si>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</si>
  <si>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</si>
  <si>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</si>
  <si>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</si>
  <si>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</si>
  <si>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</si>
  <si>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</si>
  <si>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</si>
  <si>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</si>
  <si>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</si>
  <si>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</si>
  <si>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</si>
  <si>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</si>
  <si>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</si>
  <si>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</si>
  <si>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</si>
  <si>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</si>
  <si>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</si>
  <si>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</si>
  <si>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</si>
  <si>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</si>
  <si>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</si>
  <si>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</si>
  <si>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</si>
  <si>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</si>
  <si>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</si>
  <si>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</si>
  <si>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</si>
  <si>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</si>
  <si>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</si>
  <si>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</si>
  <si>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</si>
  <si>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</si>
  <si>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</si>
  <si>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</si>
  <si>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</si>
  <si>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</si>
  <si>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</si>
  <si>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</si>
  <si>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</si>
  <si>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</si>
  <si>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</si>
  <si>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</si>
  <si>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</si>
  <si>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</si>
  <si>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</si>
  <si>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</si>
  <si>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</si>
  <si>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</si>
  <si>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</si>
  <si>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</si>
  <si>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</si>
  <si>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</si>
  <si>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</si>
  <si>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</si>
  <si>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</si>
  <si>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</si>
  <si>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</si>
  <si>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</si>
  <si>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</si>
  <si>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</si>
  <si>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</si>
  <si>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</si>
  <si>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</si>
  <si>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</si>
  <si>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</si>
  <si>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</si>
  <si>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</si>
  <si>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</si>
  <si>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</si>
  <si>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</si>
  <si>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</si>
  <si>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</si>
  <si>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</si>
  <si>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</si>
  <si>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</si>
  <si>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</si>
  <si>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</si>
  <si>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</si>
  <si>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</si>
  <si>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</si>
  <si>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</si>
  <si>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</si>
  <si>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</si>
  <si>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</si>
  <si>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</si>
  <si>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</si>
  <si>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</si>
  <si>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</si>
  <si>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</si>
  <si>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</si>
  <si>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</si>
  <si>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</si>
  <si>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</si>
  <si>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</si>
  <si>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</si>
  <si>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</si>
  <si>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</si>
  <si>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</si>
  <si>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</si>
  <si>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</si>
  <si>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</si>
  <si>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</si>
  <si>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</si>
  <si>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</si>
  <si>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</si>
  <si>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</si>
  <si>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</si>
  <si>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</si>
  <si>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</si>
  <si>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</si>
  <si>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</si>
  <si>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</si>
  <si>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</si>
  <si>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</si>
  <si>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</si>
  <si>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</si>
  <si>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</si>
  <si>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</si>
  <si>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</si>
  <si>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</si>
  <si>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</si>
  <si>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</si>
  <si>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</si>
  <si>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</si>
  <si>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</si>
  <si>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</si>
  <si>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</si>
  <si>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</si>
  <si>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</si>
  <si>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</si>
  <si>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</si>
  <si>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</si>
  <si>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</si>
  <si>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</si>
  <si>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</si>
  <si>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</si>
  <si>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</si>
  <si>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</si>
  <si>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</si>
  <si>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</si>
  <si>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</si>
  <si>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</si>
  <si>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</si>
  <si>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</si>
  <si>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</si>
  <si>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</si>
  <si>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</si>
  <si>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</si>
  <si>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</si>
  <si>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</si>
  <si>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</si>
  <si>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</si>
  <si>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</si>
  <si>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</si>
  <si>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</si>
  <si>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</si>
  <si>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</si>
  <si>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</si>
  <si>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</si>
  <si>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</si>
  <si>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</si>
  <si>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</si>
  <si>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</si>
  <si>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</si>
  <si>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</si>
  <si>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</si>
  <si>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</si>
  <si>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</si>
  <si>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</si>
  <si>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</si>
  <si>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</si>
  <si>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</si>
  <si>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</si>
  <si>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</si>
  <si>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</si>
  <si>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</si>
  <si>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</si>
  <si>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</si>
  <si>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</si>
  <si>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</si>
  <si>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</si>
  <si>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</si>
  <si>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</si>
  <si>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</si>
  <si>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</si>
  <si>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</si>
  <si>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</si>
  <si>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</si>
  <si>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</si>
  <si>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</si>
  <si>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</si>
  <si>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</si>
  <si>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</si>
  <si>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</si>
  <si>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</si>
  <si>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</si>
  <si>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</si>
  <si>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</si>
  <si>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</si>
  <si>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</si>
  <si>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</si>
  <si>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</si>
  <si>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</si>
  <si>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</si>
  <si>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</si>
  <si>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</si>
  <si>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</si>
  <si>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</si>
  <si>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</si>
  <si>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</si>
  <si>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</si>
  <si>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</si>
  <si>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</si>
  <si>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</si>
  <si>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</si>
  <si>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</si>
  <si>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</si>
  <si>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</si>
  <si>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</si>
  <si>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</si>
  <si>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</si>
  <si>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</si>
  <si>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</si>
  <si>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</si>
  <si>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</si>
  <si>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</si>
  <si>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</si>
  <si>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</si>
  <si>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</si>
  <si>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</si>
  <si>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</si>
  <si>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</si>
  <si>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</si>
  <si>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</si>
  <si>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</si>
  <si>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</si>
  <si>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</si>
  <si>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</si>
  <si>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</si>
  <si>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</si>
  <si>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</si>
  <si>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</si>
  <si>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</si>
  <si>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</si>
  <si>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</si>
  <si>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</si>
  <si>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</si>
  <si>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</si>
  <si>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</si>
  <si>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</si>
  <si>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</si>
  <si>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</si>
  <si>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</si>
  <si>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</si>
  <si>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</si>
  <si>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</si>
  <si>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</si>
  <si>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</si>
  <si>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</si>
  <si>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</si>
  <si>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</si>
  <si>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</si>
  <si>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</si>
  <si>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</si>
  <si>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</si>
  <si>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</si>
  <si>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</si>
  <si>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</si>
  <si>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</si>
  <si>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</si>
  <si>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</si>
  <si>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</si>
  <si>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</si>
  <si>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</si>
  <si>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</si>
  <si>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</si>
  <si>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</si>
  <si>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</si>
  <si>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</si>
  <si>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</si>
  <si>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</si>
  <si>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</si>
  <si>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</si>
  <si>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</si>
  <si>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</si>
  <si>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</si>
  <si>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</si>
  <si>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</si>
  <si>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</si>
  <si>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</si>
  <si>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</si>
  <si>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</si>
  <si>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</si>
  <si>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</si>
  <si>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</si>
  <si>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</si>
  <si>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</si>
  <si>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</si>
  <si>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</si>
  <si>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</si>
  <si>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</si>
  <si>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</si>
  <si>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</si>
  <si>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</si>
  <si>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</si>
  <si>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</si>
  <si>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</si>
  <si>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</si>
  <si>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</si>
  <si>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</si>
  <si>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</si>
  <si>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</si>
  <si>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</si>
  <si>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</si>
  <si>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</si>
  <si>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</si>
  <si>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</si>
  <si>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</si>
  <si>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</si>
  <si>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</si>
  <si>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</si>
  <si>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</si>
  <si>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</si>
  <si>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</si>
  <si>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</si>
  <si>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</si>
  <si>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</si>
  <si>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</si>
  <si>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</si>
  <si>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</si>
  <si>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</si>
  <si>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</si>
  <si>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</si>
  <si>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</si>
  <si>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</si>
  <si>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</si>
  <si>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</si>
  <si>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</si>
  <si>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</si>
  <si>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</si>
  <si>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</si>
  <si>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</si>
  <si>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</si>
  <si>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</si>
  <si>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</si>
  <si>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</si>
  <si>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</si>
  <si>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</si>
  <si>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</si>
  <si>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</si>
  <si>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</si>
  <si>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</si>
  <si>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</si>
  <si>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</si>
  <si>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</si>
  <si>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</si>
  <si>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</si>
  <si>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</si>
  <si>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</si>
  <si>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</si>
  <si>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</si>
  <si>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</si>
  <si>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</si>
  <si>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</si>
  <si>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</si>
  <si>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</si>
  <si>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</si>
  <si>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</si>
  <si>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</si>
  <si>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</si>
  <si>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</si>
  <si>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</si>
  <si>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</si>
  <si>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</si>
  <si>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</si>
  <si>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</si>
  <si>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</si>
  <si>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</si>
  <si>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</si>
  <si>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</si>
  <si>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</si>
  <si>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</si>
  <si>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</si>
  <si>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</si>
  <si>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</si>
  <si>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</si>
  <si>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</si>
  <si>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</si>
  <si>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</si>
  <si>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</si>
  <si>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</si>
  <si>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</si>
  <si>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</si>
  <si>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</si>
  <si>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</si>
  <si>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</si>
  <si>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</si>
  <si>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</si>
  <si>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</si>
  <si>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</si>
  <si>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</si>
  <si>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</si>
  <si>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</si>
  <si>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</si>
  <si>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</si>
  <si>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</si>
  <si>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</si>
  <si>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</si>
  <si>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</si>
  <si>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</si>
  <si>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</si>
  <si>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</si>
  <si>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</si>
  <si>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</si>
  <si>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</si>
  <si>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</si>
  <si>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</si>
  <si>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</si>
  <si>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</si>
  <si>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</si>
  <si>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</si>
  <si>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</si>
  <si>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</si>
  <si>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</si>
  <si>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</si>
  <si>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</si>
  <si>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</si>
  <si>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</si>
  <si>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</si>
  <si>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</si>
  <si>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</si>
  <si>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</si>
  <si>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</si>
  <si>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</si>
  <si>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</si>
  <si>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</si>
  <si>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</si>
  <si>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</si>
  <si>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</si>
  <si>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</si>
  <si>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</si>
  <si>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</si>
  <si>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</si>
  <si>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</si>
  <si>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</si>
  <si>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</si>
  <si>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</si>
  <si>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</si>
  <si>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</si>
  <si>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</si>
  <si>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</si>
  <si>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</si>
  <si>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</si>
  <si>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</si>
  <si>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</si>
  <si>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</si>
  <si>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</si>
  <si>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</si>
  <si>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</si>
  <si>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</si>
  <si>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</si>
  <si>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</si>
  <si>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</si>
  <si>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</si>
  <si>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</si>
  <si>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</si>
  <si>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</si>
  <si>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</si>
  <si>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</si>
  <si>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</si>
  <si>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</si>
  <si>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</si>
  <si>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</si>
  <si>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</si>
  <si>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</si>
  <si>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</si>
  <si>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</si>
  <si>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</si>
  <si>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</si>
  <si>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</si>
  <si>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</si>
  <si>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</si>
  <si>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</si>
  <si>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</si>
  <si>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</si>
  <si>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</si>
  <si>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</si>
  <si>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</si>
  <si>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</si>
  <si>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</si>
  <si>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</si>
  <si>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</si>
  <si>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</si>
  <si>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</si>
  <si>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</si>
  <si>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</si>
  <si>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</si>
  <si>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</si>
  <si>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</si>
  <si>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</si>
  <si>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</si>
  <si>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</si>
  <si>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</si>
  <si>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</si>
  <si>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</si>
  <si>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</si>
  <si>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</si>
  <si>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</si>
  <si>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</si>
  <si>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</si>
  <si>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</si>
  <si>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</si>
  <si>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</si>
  <si>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</si>
  <si>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</si>
  <si>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</si>
  <si>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</si>
  <si>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</si>
  <si>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</si>
  <si>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</si>
  <si>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</si>
  <si>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</si>
  <si>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</si>
  <si>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</si>
  <si>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</si>
  <si>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</si>
  <si>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</si>
  <si>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</si>
  <si>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</si>
  <si>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</si>
  <si>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</si>
  <si>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</si>
  <si>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</si>
  <si>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</si>
  <si>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</si>
  <si>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</si>
  <si>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</si>
  <si>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</si>
  <si>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</si>
  <si>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</si>
  <si>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</si>
  <si>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</si>
  <si>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</si>
  <si>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</si>
  <si>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</si>
  <si>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</si>
  <si>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</si>
  <si>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</si>
  <si>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</si>
  <si>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</si>
  <si>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</si>
  <si>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</si>
  <si>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</si>
  <si>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</si>
  <si>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</si>
  <si>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</si>
  <si>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</si>
  <si>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</si>
  <si>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</si>
  <si>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</si>
  <si>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</si>
  <si>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</si>
  <si>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</si>
  <si>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</si>
  <si>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</si>
  <si>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</si>
  <si>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</si>
  <si>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</si>
  <si>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</si>
  <si>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</si>
  <si>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</si>
  <si>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</si>
  <si>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</si>
  <si>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</si>
  <si>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</si>
  <si>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</si>
  <si>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</si>
  <si>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</si>
  <si>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</si>
  <si>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</si>
  <si>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</si>
  <si>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</si>
  <si>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</si>
  <si>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</si>
  <si>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</si>
  <si>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</si>
  <si>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</si>
  <si>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</si>
  <si>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</si>
  <si>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</si>
  <si>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</si>
  <si>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</si>
  <si>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</si>
  <si>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</si>
  <si>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</si>
  <si>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</si>
  <si>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</si>
  <si>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</si>
  <si>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</si>
  <si>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</si>
  <si>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</si>
  <si>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</si>
  <si>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</si>
  <si>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</si>
  <si>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</si>
  <si>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</si>
  <si>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</si>
  <si>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</si>
  <si>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</si>
  <si>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</si>
  <si>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</si>
  <si>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</si>
  <si>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</si>
  <si>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</si>
  <si>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</si>
  <si>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</si>
  <si>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</si>
  <si>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</si>
  <si>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</si>
  <si>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</si>
  <si>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</si>
  <si>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</si>
  <si>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</si>
  <si>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</si>
  <si>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</si>
  <si>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</si>
  <si>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</si>
  <si>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</si>
  <si>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</si>
  <si>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</si>
  <si>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</si>
  <si>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</si>
  <si>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</si>
  <si>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</si>
  <si>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</si>
  <si>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</si>
  <si>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</si>
  <si>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</si>
  <si>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</si>
  <si>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</si>
  <si>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</si>
  <si>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</si>
  <si>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</si>
  <si>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</si>
  <si>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</si>
  <si>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</si>
  <si>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</si>
  <si>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</si>
  <si>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</si>
  <si>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</si>
  <si>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</si>
  <si>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</si>
  <si>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</si>
  <si>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</si>
  <si>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</si>
  <si>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</si>
  <si>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</si>
  <si>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</si>
  <si>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</si>
  <si>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</si>
  <si>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</si>
  <si>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</si>
  <si>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</si>
  <si>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</si>
  <si>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</si>
  <si>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</si>
  <si>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</si>
  <si>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</si>
  <si>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</si>
  <si>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</si>
  <si>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</si>
  <si>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</si>
  <si>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</si>
  <si>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</si>
  <si>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</si>
  <si>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</si>
  <si>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</si>
  <si>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</si>
  <si>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</si>
  <si>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</si>
  <si>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</si>
  <si>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</si>
  <si>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</si>
  <si>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</si>
  <si>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</si>
  <si>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</si>
  <si>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</si>
  <si>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</si>
  <si>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</si>
  <si>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</si>
  <si>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</si>
  <si>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</si>
  <si>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</si>
  <si>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</si>
  <si>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</si>
  <si>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</si>
  <si>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</si>
  <si>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</si>
  <si>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</si>
  <si>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</si>
  <si>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</si>
  <si>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</si>
  <si>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</si>
  <si>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</si>
  <si>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</si>
  <si>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</si>
  <si>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</si>
  <si>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</si>
  <si>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</si>
  <si>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</si>
  <si>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</si>
  <si>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</si>
  <si>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</si>
  <si>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</si>
  <si>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</si>
  <si>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</si>
  <si>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</si>
  <si>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</si>
  <si>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</si>
  <si>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</si>
  <si>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</si>
  <si>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</si>
  <si>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</si>
  <si>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</si>
  <si>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</si>
  <si>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</si>
  <si>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</si>
  <si>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</si>
  <si>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</si>
  <si>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</si>
  <si>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</si>
  <si>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</si>
  <si>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</si>
  <si>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</si>
  <si>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</si>
  <si>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</si>
  <si>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</si>
  <si>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</si>
  <si>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</si>
  <si>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</si>
  <si>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</si>
  <si>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</si>
  <si>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</si>
  <si>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</si>
  <si>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</si>
  <si>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</si>
  <si>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</si>
  <si>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</si>
  <si>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</si>
  <si>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</si>
  <si>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</si>
  <si>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</si>
  <si>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</si>
  <si>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</si>
  <si>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</si>
  <si>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</si>
  <si>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</si>
  <si>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</si>
  <si>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</si>
  <si>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</si>
  <si>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</si>
  <si>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</si>
  <si>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</si>
  <si>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</si>
  <si>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</si>
  <si>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</si>
  <si>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</si>
  <si>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</si>
  <si>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</si>
  <si>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</si>
  <si>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</si>
  <si>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</si>
  <si>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</si>
  <si>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</si>
  <si>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</si>
  <si>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</si>
  <si>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</si>
  <si>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</si>
  <si>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</si>
  <si>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</si>
  <si>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</si>
  <si>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</si>
  <si>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</si>
  <si>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</si>
  <si>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</si>
  <si>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</si>
  <si>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</si>
  <si>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</si>
  <si>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</si>
  <si>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</si>
  <si>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</si>
  <si>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</si>
  <si>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</si>
  <si>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</si>
  <si>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</si>
  <si>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</si>
  <si>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</si>
  <si>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</si>
  <si>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</si>
  <si>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</si>
  <si>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</si>
  <si>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</si>
  <si>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</si>
  <si>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</si>
  <si>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</si>
  <si>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</si>
  <si>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</si>
  <si>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</si>
  <si>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</si>
  <si>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</si>
  <si>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</si>
  <si>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</si>
  <si>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</si>
  <si>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</si>
  <si>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</si>
  <si>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</si>
  <si>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</si>
  <si>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</si>
  <si>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</si>
  <si>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</si>
  <si>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</si>
  <si>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</si>
  <si>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</si>
  <si>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</si>
  <si>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</si>
  <si>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</si>
  <si>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</si>
  <si>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</si>
  <si>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</si>
  <si>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</si>
  <si>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</si>
  <si>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</si>
  <si>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</si>
  <si>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</si>
  <si>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</si>
  <si>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</si>
  <si>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</si>
  <si>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</si>
  <si>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</si>
  <si>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</si>
  <si>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</si>
  <si>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</si>
  <si>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</si>
  <si>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</si>
  <si>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</si>
  <si>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</si>
  <si>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</si>
  <si>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</si>
  <si>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</si>
  <si>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</si>
  <si>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</si>
  <si>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</si>
  <si>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</si>
  <si>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</si>
  <si>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</si>
  <si>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</si>
  <si>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</si>
  <si>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</si>
  <si>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</si>
  <si>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</si>
  <si>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</si>
  <si>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</si>
  <si>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</si>
  <si>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</si>
  <si>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</si>
  <si>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</si>
  <si>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</si>
  <si>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</si>
  <si>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</si>
  <si>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</si>
  <si>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</si>
  <si>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</si>
  <si>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</si>
  <si>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</si>
  <si>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</si>
  <si>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</si>
  <si>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</si>
  <si>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</si>
  <si>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</si>
  <si>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</si>
  <si>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</si>
  <si>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</si>
  <si>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</si>
  <si>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</si>
  <si>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</si>
  <si>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</si>
  <si>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</si>
  <si>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</si>
  <si>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</si>
  <si>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</si>
  <si>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</si>
  <si>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</si>
  <si>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</si>
  <si>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</si>
  <si>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</si>
  <si>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</si>
  <si>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</si>
  <si>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</si>
  <si>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</si>
  <si>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</si>
  <si>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</si>
  <si>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</si>
  <si>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</si>
  <si>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</si>
  <si>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</si>
  <si>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</si>
  <si>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</si>
  <si>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</si>
  <si>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</si>
  <si>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</si>
  <si>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</si>
  <si>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</si>
  <si>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</si>
  <si>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</si>
  <si>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</si>
  <si>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</si>
  <si>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</si>
  <si>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</si>
  <si>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</si>
  <si>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</si>
  <si>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</si>
  <si>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</si>
  <si>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</si>
  <si>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</si>
  <si>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</si>
  <si>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</si>
  <si>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</si>
  <si>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</si>
  <si>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</si>
  <si>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</si>
  <si>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</si>
  <si>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</si>
  <si>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</si>
  <si>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</si>
  <si>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</si>
  <si>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</si>
  <si>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</si>
  <si>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</si>
  <si>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</si>
  <si>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</si>
  <si>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</si>
  <si>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</si>
  <si>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</si>
  <si>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</si>
  <si>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</si>
  <si>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</si>
  <si>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</si>
  <si>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</si>
  <si>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</si>
  <si>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</si>
  <si>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</si>
  <si>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</si>
  <si>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</si>
  <si>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</si>
  <si>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</si>
  <si>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</si>
  <si>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</si>
  <si>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</si>
  <si>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</si>
  <si>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</si>
  <si>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</si>
  <si>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</si>
  <si>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</si>
  <si>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</si>
  <si>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</si>
  <si>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</si>
  <si>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</si>
  <si>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</si>
  <si>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</si>
  <si>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</si>
  <si>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</si>
  <si>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</si>
  <si>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</si>
  <si>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</si>
  <si>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</si>
  <si>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</si>
  <si>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</si>
  <si>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</si>
  <si>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</si>
  <si>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</si>
  <si>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</si>
  <si>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</si>
  <si>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</si>
  <si>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</si>
  <si>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</si>
  <si>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</si>
  <si>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</si>
  <si>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</si>
  <si>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</si>
  <si>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</si>
  <si>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</si>
  <si>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</si>
  <si>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</si>
  <si>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</si>
  <si>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</si>
  <si>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</si>
  <si>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</si>
  <si>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</si>
  <si>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</si>
  <si>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</si>
  <si>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</si>
  <si>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</si>
  <si>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</si>
  <si>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</si>
  <si>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</si>
  <si>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</si>
  <si>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</si>
  <si>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</si>
  <si>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</si>
  <si>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</si>
  <si>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</si>
  <si>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</si>
  <si>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</si>
  <si>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</si>
  <si>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</si>
  <si>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</si>
  <si>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</si>
  <si>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</si>
  <si>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</si>
  <si>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</si>
  <si>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</si>
  <si>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</si>
  <si>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</si>
  <si>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</si>
  <si>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</si>
  <si>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</si>
  <si>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</si>
  <si>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</si>
  <si>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</si>
  <si>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</si>
  <si>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</si>
  <si>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</si>
  <si>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</si>
  <si>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</si>
  <si>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</si>
  <si>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</si>
  <si>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</si>
  <si>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</si>
  <si>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</si>
  <si>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</si>
  <si>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</si>
  <si>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</si>
  <si>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</si>
  <si>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</si>
  <si>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</si>
  <si>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</si>
  <si>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</si>
  <si>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</si>
  <si>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</si>
  <si>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</si>
  <si>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</si>
  <si>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</si>
  <si>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</si>
  <si>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</si>
  <si>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</si>
  <si>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</si>
  <si>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</si>
  <si>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</si>
  <si>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</si>
  <si>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</si>
  <si>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</si>
  <si>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</si>
  <si>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</si>
  <si>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</si>
  <si>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</si>
  <si>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</si>
  <si>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</si>
  <si>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</si>
  <si>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</si>
  <si>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</si>
  <si>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</si>
  <si>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</si>
  <si>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</si>
  <si>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</si>
  <si>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</si>
  <si>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</si>
  <si>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</si>
  <si>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</si>
  <si>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</si>
  <si>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</si>
  <si>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</si>
  <si>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</si>
  <si>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</si>
  <si>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</si>
  <si>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</si>
  <si>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</si>
  <si>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</si>
  <si>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</si>
  <si>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</si>
  <si>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</si>
  <si>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</si>
  <si>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</si>
  <si>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</si>
  <si>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</si>
  <si>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</si>
  <si>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</si>
  <si>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</si>
  <si>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</si>
  <si>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</si>
  <si>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</si>
  <si>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</si>
  <si>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</si>
  <si>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</si>
  <si>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</si>
  <si>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</si>
  <si>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</si>
  <si>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</si>
  <si>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</si>
  <si>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</si>
  <si>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</si>
  <si>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</si>
  <si>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</si>
  <si>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</si>
  <si>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</si>
  <si>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</si>
  <si>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</si>
  <si>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</si>
  <si>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</si>
  <si>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</si>
  <si>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</si>
  <si>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</si>
  <si>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</si>
  <si>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</si>
  <si>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</si>
  <si>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</si>
  <si>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</si>
  <si>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</si>
  <si>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</si>
  <si>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</si>
  <si>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</si>
  <si>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</si>
  <si>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</si>
  <si>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</si>
  <si>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</si>
  <si>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</si>
  <si>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</si>
  <si>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</si>
  <si>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</si>
  <si>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</si>
  <si>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</si>
  <si>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</si>
  <si>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</si>
  <si>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</si>
  <si>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</si>
  <si>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</si>
  <si>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</si>
  <si>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</si>
  <si>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</si>
  <si>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</si>
  <si>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</si>
  <si>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</si>
  <si>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</si>
  <si>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</si>
  <si>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</si>
  <si>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</si>
  <si>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</si>
  <si>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</si>
  <si>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</si>
  <si>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</si>
  <si>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</si>
  <si>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</si>
  <si>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</si>
  <si>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</si>
  <si>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</si>
  <si>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</si>
  <si>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</si>
  <si>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</si>
  <si>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</si>
  <si>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</si>
  <si>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</si>
  <si>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</si>
  <si>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</si>
  <si>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</si>
  <si>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</si>
  <si>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</si>
  <si>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</si>
  <si>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</si>
  <si>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</si>
  <si>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</si>
  <si>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</si>
  <si>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</si>
  <si>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</si>
  <si>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</si>
  <si>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</si>
  <si>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</si>
  <si>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</si>
  <si>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</si>
  <si>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</si>
  <si>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</si>
  <si>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</si>
  <si>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</si>
  <si>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</si>
  <si>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</si>
  <si>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</si>
  <si>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</si>
  <si>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</si>
  <si>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</si>
  <si>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</si>
  <si>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</si>
  <si>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</si>
  <si>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</si>
  <si>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</si>
  <si>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</si>
  <si>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</si>
  <si>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</si>
  <si>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</si>
  <si>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</si>
  <si>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</si>
  <si>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</si>
  <si>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</si>
  <si>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</si>
  <si>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</si>
  <si>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</si>
  <si>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</si>
  <si>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</si>
  <si>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</si>
  <si>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</si>
  <si>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</si>
  <si>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</si>
  <si>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</si>
  <si>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</si>
  <si>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</si>
  <si>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</si>
  <si>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</si>
  <si>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</si>
  <si>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</si>
  <si>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</si>
  <si>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</si>
  <si>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</si>
  <si>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</si>
  <si>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</si>
  <si>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</si>
  <si>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</si>
  <si>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</si>
  <si>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</si>
  <si>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</si>
  <si>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</si>
  <si>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</si>
  <si>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</si>
  <si>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</si>
  <si>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</si>
  <si>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</si>
  <si>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</si>
  <si>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</si>
  <si>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</si>
  <si>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</si>
  <si>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</si>
  <si>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</si>
  <si>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</si>
  <si>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</si>
  <si>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</si>
  <si>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</si>
  <si>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</si>
  <si>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</si>
  <si>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</si>
  <si>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</si>
  <si>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</si>
  <si>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</si>
  <si>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</si>
  <si>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</si>
  <si>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</si>
  <si>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</si>
  <si>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</si>
  <si>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</si>
  <si>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</si>
  <si>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</si>
  <si>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</si>
  <si>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</si>
  <si>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</si>
  <si>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</si>
  <si>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</si>
  <si>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</si>
  <si>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</si>
  <si>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</si>
  <si>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</si>
  <si>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</si>
  <si>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</si>
  <si>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</si>
  <si>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</si>
  <si>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</si>
  <si>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</si>
  <si>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</si>
  <si>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</si>
  <si>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</si>
  <si>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</si>
  <si>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</si>
  <si>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</si>
  <si>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</si>
  <si>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</si>
  <si>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</si>
  <si>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</si>
  <si>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</si>
  <si>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</si>
  <si>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</si>
  <si>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</si>
  <si>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</si>
  <si>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</si>
  <si>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</si>
  <si>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</si>
  <si>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</si>
  <si>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</si>
  <si>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</si>
  <si>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</si>
  <si>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</si>
  <si>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</si>
  <si>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</si>
  <si>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</si>
  <si>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</si>
  <si>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</si>
  <si>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</si>
  <si>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</si>
  <si>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</si>
  <si>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</si>
  <si>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</si>
  <si>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</si>
  <si>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</si>
  <si>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</si>
  <si>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</si>
  <si>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</si>
  <si>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</si>
  <si>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</si>
  <si>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</si>
  <si>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</si>
  <si>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</si>
  <si>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</si>
  <si>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</si>
  <si>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</si>
  <si>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</si>
  <si>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</si>
  <si>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</si>
  <si>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</si>
  <si>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</si>
  <si>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</si>
  <si>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</si>
  <si>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</si>
  <si>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</si>
  <si>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</si>
  <si>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</si>
  <si>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</si>
  <si>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</si>
  <si>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</si>
  <si>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</si>
  <si>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</si>
  <si>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</si>
  <si>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</si>
  <si>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</si>
  <si>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</si>
  <si>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</si>
  <si>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</si>
  <si>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</si>
  <si>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</si>
  <si>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</si>
  <si>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</si>
  <si>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</si>
  <si>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</si>
  <si>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</si>
  <si>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</si>
  <si>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</si>
  <si>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</si>
  <si>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</si>
  <si>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</si>
  <si>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</si>
  <si>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</si>
  <si>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</si>
  <si>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</si>
  <si>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</si>
  <si>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</si>
  <si>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</si>
  <si>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</si>
  <si>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</si>
  <si>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</si>
  <si>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</si>
  <si>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</si>
  <si>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</si>
  <si>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</si>
  <si>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</si>
  <si>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</si>
  <si>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</si>
  <si>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</si>
  <si>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</si>
  <si>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</si>
  <si>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</si>
  <si>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</si>
  <si>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</si>
  <si>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</si>
  <si>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</si>
  <si>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</si>
  <si>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</si>
  <si>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</si>
  <si>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</si>
  <si>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</si>
  <si>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</si>
  <si>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</si>
  <si>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</si>
  <si>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</si>
  <si>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</si>
  <si>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</si>
  <si>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</si>
  <si>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</si>
  <si>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</si>
  <si>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</si>
  <si>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</si>
  <si>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</si>
  <si>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</si>
  <si>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</si>
  <si>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</si>
  <si>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</si>
  <si>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</si>
  <si>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</si>
  <si>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</si>
  <si>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</si>
  <si>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</si>
  <si>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</si>
  <si>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</si>
  <si>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</si>
  <si>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</si>
  <si>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</si>
  <si>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</si>
  <si>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</si>
  <si>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</si>
  <si>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</si>
  <si>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</si>
  <si>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</si>
  <si>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</si>
  <si>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</si>
  <si>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</si>
  <si>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</si>
  <si>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</si>
  <si>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</si>
  <si>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</si>
  <si>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</si>
  <si>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</si>
  <si>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</si>
  <si>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</si>
  <si>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</si>
  <si>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</si>
  <si>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</si>
  <si>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</si>
  <si>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</si>
  <si>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</si>
  <si>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</si>
  <si>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</si>
  <si>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</si>
  <si>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</si>
  <si>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</si>
  <si>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</si>
  <si>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</si>
  <si>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</si>
  <si>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</si>
  <si>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</si>
  <si>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</si>
  <si>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</si>
  <si>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</si>
  <si>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</si>
  <si>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</si>
  <si>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</si>
  <si>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</si>
  <si>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</si>
  <si>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</si>
  <si>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</si>
  <si>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</si>
  <si>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</si>
  <si>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</si>
  <si>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</si>
  <si>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</si>
  <si>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</si>
  <si>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</si>
  <si>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</si>
  <si>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</si>
  <si>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</si>
  <si>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</si>
  <si>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</si>
  <si>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</si>
  <si>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</si>
  <si>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</si>
  <si>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</si>
  <si>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</si>
  <si>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</si>
  <si>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</si>
  <si>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</si>
  <si>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</si>
  <si>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</si>
  <si>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</si>
  <si>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</si>
  <si>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</si>
  <si>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</si>
  <si>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</si>
  <si>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</si>
  <si>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</si>
  <si>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</si>
  <si>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</si>
  <si>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</si>
  <si>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</si>
  <si>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</si>
  <si>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</si>
  <si>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</si>
  <si>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</si>
  <si>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</si>
  <si>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</si>
  <si>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</si>
  <si>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</si>
  <si>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</si>
  <si>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</si>
  <si>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</si>
  <si>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</si>
  <si>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</si>
  <si>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</si>
  <si>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</si>
  <si>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</si>
  <si>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</si>
  <si>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</si>
  <si>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</si>
  <si>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</si>
  <si>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</si>
  <si>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</si>
  <si>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</si>
  <si>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</si>
  <si>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</si>
  <si>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</si>
  <si>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</si>
  <si>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</si>
  <si>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</si>
  <si>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</si>
  <si>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</si>
  <si>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</si>
  <si>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</si>
  <si>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</si>
  <si>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</si>
  <si>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</si>
  <si>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</si>
  <si>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</si>
  <si>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</si>
  <si>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</si>
  <si>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</si>
  <si>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</si>
  <si>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</si>
  <si>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</si>
  <si>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</si>
  <si>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</si>
  <si>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</si>
  <si>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</si>
  <si>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</si>
  <si>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</si>
  <si>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</si>
  <si>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</si>
  <si>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</si>
  <si>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</si>
  <si>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</si>
  <si>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</si>
  <si>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</si>
  <si>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</si>
  <si>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</si>
  <si>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</si>
  <si>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</si>
  <si>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</si>
  <si>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</si>
  <si>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</si>
  <si>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</si>
  <si>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</si>
  <si>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</si>
  <si>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</si>
  <si>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</si>
  <si>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</si>
  <si>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</si>
  <si>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</si>
  <si>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</si>
  <si>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</si>
  <si>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</si>
  <si>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</si>
  <si>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</si>
  <si>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</si>
  <si>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</si>
  <si>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</si>
  <si>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</si>
  <si>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</si>
  <si>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</si>
  <si>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</si>
  <si>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</si>
  <si>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</si>
  <si>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</si>
  <si>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</si>
  <si>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</si>
  <si>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</si>
  <si>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</si>
  <si>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</si>
  <si>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</si>
  <si>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</si>
  <si>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</si>
  <si>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</si>
  <si>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</si>
  <si>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</si>
  <si>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</si>
  <si>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</si>
  <si>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</si>
  <si>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</si>
  <si>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</si>
  <si>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</si>
  <si>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</si>
  <si>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</si>
  <si>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</si>
  <si>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</si>
  <si>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</si>
  <si>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</si>
  <si>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</si>
  <si>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</si>
  <si>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</si>
  <si>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</si>
  <si>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</si>
  <si>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</si>
  <si>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</si>
  <si>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</si>
  <si>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</si>
  <si>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</si>
  <si>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</si>
  <si>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</si>
  <si>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</si>
  <si>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</si>
  <si>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</si>
  <si>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</si>
  <si>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</si>
  <si>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</si>
  <si>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</si>
  <si>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</si>
  <si>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</si>
  <si>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</si>
  <si>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</si>
  <si>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</si>
  <si>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</si>
  <si>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</si>
  <si>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</si>
  <si>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</si>
  <si>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</si>
  <si>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</si>
  <si>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</si>
  <si>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</si>
  <si>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</si>
  <si>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</si>
  <si>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</si>
  <si>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</si>
  <si>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</si>
  <si>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</si>
  <si>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</si>
  <si>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</si>
  <si>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</si>
  <si>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</si>
  <si>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</si>
  <si>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</si>
  <si>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</si>
  <si>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</si>
  <si>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</si>
  <si>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</si>
  <si>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</si>
  <si>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</si>
  <si>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</si>
  <si>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</si>
  <si>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</si>
  <si>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</si>
  <si>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</si>
  <si>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</si>
  <si>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</si>
  <si>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</si>
  <si>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</si>
  <si>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</si>
  <si>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</si>
  <si>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</si>
  <si>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</si>
  <si>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</si>
  <si>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</si>
  <si>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</si>
  <si>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</si>
  <si>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</si>
  <si>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</si>
  <si>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</si>
  <si>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</si>
  <si>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</si>
  <si>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</si>
  <si>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</si>
  <si>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</si>
  <si>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</si>
  <si>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</si>
  <si>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</si>
  <si>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</si>
  <si>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</si>
  <si>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</si>
  <si>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</si>
  <si>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</si>
  <si>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</si>
  <si>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</si>
  <si>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</si>
  <si>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</si>
  <si>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</si>
  <si>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</si>
  <si>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</si>
  <si>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</si>
  <si>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</si>
  <si>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</si>
  <si>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</si>
  <si>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</si>
  <si>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</si>
  <si>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</si>
  <si>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</si>
  <si>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</si>
  <si>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</si>
  <si>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</si>
  <si>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</si>
  <si>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</si>
  <si>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</si>
  <si>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</si>
  <si>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</si>
  <si>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</si>
  <si>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</si>
  <si>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</si>
  <si>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</si>
  <si>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</si>
  <si>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</si>
  <si>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</si>
  <si>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</si>
  <si>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</si>
  <si>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</si>
  <si>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</si>
  <si>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</si>
  <si>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</si>
  <si>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</si>
  <si>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</si>
  <si>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</si>
  <si>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</si>
  <si>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</si>
  <si>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</si>
  <si>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</si>
  <si>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</si>
  <si>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</si>
  <si>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</si>
  <si>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</si>
  <si>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</si>
  <si>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</si>
  <si>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</si>
  <si>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</si>
  <si>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</si>
  <si>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</si>
  <si>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</si>
  <si>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</si>
  <si>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</si>
  <si>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</si>
  <si>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</si>
  <si>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</si>
  <si>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</si>
  <si>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</si>
  <si>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</si>
  <si>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</si>
  <si>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</si>
  <si>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</si>
  <si>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</si>
  <si>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</si>
  <si>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</si>
  <si>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</si>
  <si>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</si>
  <si>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</si>
  <si>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</si>
  <si>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</si>
  <si>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</si>
  <si>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</si>
  <si>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</si>
  <si>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</si>
  <si>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</si>
  <si>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</si>
  <si>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</si>
  <si>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</si>
  <si>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</si>
  <si>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</si>
  <si>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</si>
  <si>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</si>
  <si>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</si>
  <si>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</si>
  <si>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</si>
  <si>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</si>
  <si>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</si>
  <si>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</si>
  <si>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</si>
  <si>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</si>
  <si>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</si>
  <si>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</si>
  <si>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</si>
  <si>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</si>
  <si>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</si>
  <si>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</si>
  <si>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</si>
  <si>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</si>
  <si>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</si>
  <si>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</si>
  <si>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</si>
  <si>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</si>
  <si>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</si>
  <si>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</si>
  <si>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</si>
  <si>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</si>
  <si>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</si>
  <si>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</si>
  <si>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</si>
  <si>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</si>
  <si>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</si>
  <si>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</si>
  <si>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</si>
  <si>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</si>
  <si>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</si>
  <si>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</si>
  <si>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</si>
  <si>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</si>
  <si>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</si>
  <si>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</si>
  <si>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</si>
  <si>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</si>
  <si>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</si>
  <si>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</si>
  <si>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</si>
  <si>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</si>
  <si>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</si>
  <si>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</si>
  <si>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</si>
  <si>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</si>
  <si>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</si>
  <si>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</si>
  <si>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</si>
  <si>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</si>
  <si>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</si>
  <si>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</si>
  <si>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</si>
  <si>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</si>
  <si>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</si>
  <si>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</si>
  <si>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</si>
  <si>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</si>
  <si>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</si>
  <si>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</si>
  <si>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</si>
  <si>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</si>
  <si>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</si>
  <si>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</si>
  <si>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</si>
  <si>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</si>
  <si>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</si>
  <si>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</si>
  <si>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</si>
  <si>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</si>
  <si>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</si>
  <si>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</si>
  <si>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</si>
  <si>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</si>
  <si>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</si>
  <si>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</si>
  <si>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</si>
  <si>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</si>
  <si>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</si>
  <si>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</si>
  <si>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</si>
  <si>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</si>
  <si>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</si>
  <si>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</si>
  <si>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</si>
  <si>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</si>
  <si>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</si>
  <si>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</si>
  <si>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</si>
  <si>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</si>
  <si>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</si>
  <si>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</si>
  <si>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</si>
  <si>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</si>
  <si>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</si>
  <si>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</si>
  <si>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</si>
  <si>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</si>
  <si>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</si>
  <si>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</si>
  <si>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</si>
  <si>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</si>
  <si>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</si>
  <si>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</si>
  <si>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</si>
  <si>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</si>
  <si>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</si>
  <si>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</si>
  <si>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</si>
  <si>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</si>
  <si>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</si>
  <si>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</si>
  <si>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</si>
  <si>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</si>
  <si>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</si>
  <si>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</si>
  <si>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</si>
  <si>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</si>
  <si>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</si>
  <si>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</si>
  <si>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</si>
  <si>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</si>
  <si>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</si>
  <si>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</si>
  <si>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</si>
  <si>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</si>
  <si>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</si>
  <si>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</si>
  <si>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</si>
  <si>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</si>
  <si>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</si>
  <si>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</si>
  <si>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</si>
  <si>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</si>
  <si>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</si>
  <si>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</si>
  <si>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</si>
  <si>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</si>
  <si>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</si>
  <si>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</si>
  <si>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</si>
  <si>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</si>
  <si>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</si>
  <si>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</si>
  <si>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</si>
  <si>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</si>
  <si>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</si>
  <si>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</si>
  <si>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</si>
  <si>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</si>
  <si>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</si>
  <si>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</si>
  <si>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</si>
  <si>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</si>
  <si>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</si>
  <si>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</si>
  <si>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</si>
  <si>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</si>
  <si>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</si>
  <si>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</si>
  <si>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</si>
  <si>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</si>
  <si>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</si>
  <si>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</si>
  <si>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</si>
  <si>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</si>
  <si>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</si>
  <si>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</si>
  <si>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</si>
  <si>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</si>
  <si>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</si>
  <si>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</si>
  <si>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</si>
  <si>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</si>
  <si>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</si>
  <si>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</si>
  <si>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</si>
  <si>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</si>
  <si>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</si>
  <si>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</si>
  <si>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</si>
  <si>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</si>
  <si>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</si>
  <si>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</si>
  <si>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</si>
  <si>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</si>
  <si>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</si>
  <si>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</si>
  <si>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</si>
  <si>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</si>
  <si>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</si>
  <si>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</si>
  <si>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</si>
  <si>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</si>
  <si>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</si>
  <si>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</si>
  <si>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</si>
  <si>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</si>
  <si>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</si>
  <si>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</si>
  <si>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</si>
  <si>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</si>
  <si>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</si>
  <si>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</si>
  <si>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</si>
  <si>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</si>
  <si>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</si>
  <si>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</si>
  <si>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</si>
  <si>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</si>
  <si>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</si>
  <si>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</si>
  <si>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</si>
  <si>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</si>
  <si>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</si>
  <si>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</si>
  <si>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</si>
  <si>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</si>
  <si>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</si>
  <si>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</si>
  <si>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</si>
  <si>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</si>
  <si>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</si>
  <si>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</si>
  <si>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</si>
  <si>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</si>
  <si>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</si>
  <si>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</si>
  <si>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</si>
  <si>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</si>
  <si>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</si>
  <si>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</si>
  <si>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</si>
  <si>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</si>
  <si>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</si>
  <si>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</si>
  <si>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</si>
  <si>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</si>
  <si>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</si>
  <si>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</si>
  <si>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</si>
  <si>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</si>
  <si>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</si>
  <si>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</si>
  <si>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</si>
  <si>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</si>
  <si>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</si>
  <si>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</si>
  <si>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</si>
  <si>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</si>
  <si>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</si>
  <si>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</si>
  <si>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</si>
  <si>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</si>
  <si>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</si>
  <si>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</si>
  <si>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</si>
  <si>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</si>
  <si>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</si>
  <si>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</si>
  <si>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</si>
  <si>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</si>
  <si>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</si>
  <si>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</si>
  <si>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</si>
  <si>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</si>
  <si>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</si>
  <si>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</si>
  <si>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</si>
  <si>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</si>
  <si>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</si>
  <si>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</si>
  <si>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</si>
  <si>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</si>
  <si>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</si>
  <si>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</si>
  <si>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</si>
  <si>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</si>
  <si>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</si>
  <si>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</si>
  <si>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</si>
  <si>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</si>
  <si>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</si>
  <si>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</si>
  <si>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</si>
  <si>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</si>
  <si>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</si>
  <si>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</si>
  <si>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</si>
  <si>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</si>
  <si>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</si>
  <si>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</si>
  <si>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</si>
  <si>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</si>
  <si>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</si>
  <si>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</si>
  <si>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</si>
  <si>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</si>
  <si>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</si>
  <si>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</si>
  <si>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</si>
  <si>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</si>
  <si>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</si>
  <si>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</si>
  <si>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</si>
  <si>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</si>
  <si>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</si>
  <si>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</si>
  <si>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</si>
  <si>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</si>
  <si>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</si>
  <si>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</si>
  <si>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</si>
  <si>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</si>
  <si>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</si>
  <si>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</si>
  <si>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</si>
  <si>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</si>
  <si>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</si>
  <si>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</si>
  <si>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</si>
  <si>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</si>
  <si>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</si>
  <si>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</si>
  <si>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</si>
  <si>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</si>
  <si>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</si>
  <si>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</si>
  <si>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</si>
  <si>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</si>
  <si>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</si>
  <si>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</si>
  <si>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</si>
  <si>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</si>
  <si>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</si>
  <si>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</si>
  <si>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</si>
  <si>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</si>
  <si>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</si>
  <si>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</si>
  <si>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</si>
  <si>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</si>
  <si>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</si>
  <si>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</si>
  <si>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</si>
  <si>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</si>
  <si>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</si>
  <si>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</si>
  <si>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</si>
  <si>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</si>
  <si>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</si>
  <si>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</si>
  <si>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</si>
  <si>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</si>
  <si>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</si>
  <si>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</si>
  <si>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</si>
  <si>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</si>
  <si>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</si>
  <si>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</si>
  <si>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</si>
  <si>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</si>
  <si>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</si>
  <si>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</si>
  <si>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</si>
  <si>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</si>
  <si>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</si>
  <si>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</si>
  <si>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</si>
  <si>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</si>
  <si>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</si>
  <si>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</si>
  <si>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</si>
  <si>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</si>
  <si>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</si>
  <si>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</si>
  <si>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</si>
  <si>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</si>
  <si>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</si>
  <si>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</si>
  <si>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</si>
  <si>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</si>
  <si>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</si>
  <si>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</si>
  <si>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</si>
  <si>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</si>
  <si>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</si>
  <si>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</si>
  <si>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</si>
  <si>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</si>
  <si>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</si>
  <si>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</si>
  <si>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</si>
  <si>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</si>
  <si>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</si>
  <si>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</si>
  <si>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</si>
  <si>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</si>
  <si>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</si>
  <si>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</si>
  <si>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</si>
  <si>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</si>
  <si>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</si>
  <si>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</si>
  <si>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</si>
  <si>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</si>
  <si>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</si>
  <si>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</si>
  <si>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</si>
  <si>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</si>
  <si>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</si>
  <si>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</si>
  <si>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</si>
  <si>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</si>
  <si>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</si>
  <si>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</si>
  <si>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</si>
  <si>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</si>
  <si>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</si>
  <si>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</si>
  <si>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</si>
  <si>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</si>
  <si>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</si>
  <si>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</si>
  <si>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</si>
  <si>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</si>
  <si>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</si>
  <si>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</si>
  <si>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</si>
  <si>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</si>
  <si>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</si>
  <si>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</si>
  <si>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</si>
  <si>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</si>
  <si>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</si>
  <si>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</si>
  <si>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</si>
  <si>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</si>
  <si>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</si>
  <si>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</si>
  <si>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</si>
  <si>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</si>
  <si>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</si>
  <si>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</si>
  <si>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</si>
  <si>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</si>
  <si>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</si>
  <si>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</si>
  <si>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</si>
  <si>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</si>
  <si>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</si>
  <si>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</si>
  <si>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</si>
  <si>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</si>
  <si>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</si>
  <si>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</si>
  <si>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</si>
  <si>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</si>
  <si>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</si>
  <si>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</si>
  <si>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</si>
  <si>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</si>
  <si>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</si>
  <si>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</si>
  <si>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</si>
  <si>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</si>
  <si>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</si>
  <si>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</si>
  <si>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</si>
  <si>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</si>
  <si>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</si>
  <si>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</si>
  <si>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</si>
  <si>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</si>
  <si>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</si>
  <si>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</si>
  <si>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</si>
  <si>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</si>
  <si>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</si>
  <si>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</si>
  <si>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</si>
  <si>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</si>
  <si>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</si>
  <si>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</si>
  <si>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</si>
  <si>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</si>
  <si>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</si>
  <si>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</si>
  <si>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</si>
  <si>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</si>
  <si>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</si>
  <si>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</si>
  <si>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</si>
  <si>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</si>
  <si>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</si>
  <si>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</si>
  <si>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</si>
  <si>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</si>
  <si>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</si>
  <si>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</si>
  <si>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</si>
  <si>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</si>
  <si>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</si>
  <si>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</si>
  <si>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</si>
  <si>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</si>
  <si>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</si>
  <si>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</si>
  <si>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</si>
  <si>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</si>
  <si>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</si>
  <si>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</si>
  <si>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</si>
  <si>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</si>
  <si>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</si>
  <si>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</si>
  <si>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</si>
  <si>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</si>
  <si>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</si>
  <si>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</si>
  <si>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</si>
  <si>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</si>
  <si>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</si>
  <si>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</si>
  <si>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</si>
  <si>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</si>
  <si>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</si>
  <si>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</si>
  <si>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</si>
  <si>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</si>
  <si>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</si>
  <si>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</si>
  <si>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</si>
  <si>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</si>
  <si>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</si>
  <si>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</si>
  <si>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</si>
  <si>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</si>
  <si>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</si>
  <si>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</si>
  <si>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</si>
  <si>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</si>
  <si>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</si>
  <si>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</si>
  <si>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</si>
  <si>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</si>
  <si>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</si>
  <si>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</si>
  <si>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</si>
  <si>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</si>
  <si>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</si>
  <si>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</si>
  <si>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</si>
  <si>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</si>
  <si>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</si>
  <si>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</si>
  <si>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</si>
  <si>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</si>
  <si>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</si>
  <si>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</si>
  <si>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</si>
  <si>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</si>
  <si>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</si>
  <si>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</si>
  <si>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</si>
  <si>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</si>
  <si>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</si>
  <si>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</si>
  <si>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</si>
  <si>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</si>
  <si>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</si>
  <si>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</si>
  <si>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</si>
  <si>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</si>
  <si>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</si>
  <si>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</si>
  <si>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</si>
  <si>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</si>
  <si>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</si>
  <si>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</si>
  <si>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</si>
  <si>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</si>
  <si>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</si>
  <si>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</si>
  <si>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</si>
  <si>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</si>
  <si>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</si>
  <si>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</si>
  <si>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</si>
  <si>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</si>
  <si>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</si>
  <si>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</si>
  <si>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</si>
  <si>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</si>
  <si>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</si>
  <si>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</si>
  <si>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</si>
  <si>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</si>
  <si>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</si>
  <si>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</si>
  <si>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</si>
  <si>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</si>
  <si>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</si>
  <si>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</si>
  <si>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</si>
  <si>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</si>
  <si>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</si>
  <si>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</si>
  <si>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</si>
  <si>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</si>
  <si>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</si>
  <si>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</si>
  <si>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</si>
  <si>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</si>
  <si>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</si>
  <si>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</si>
  <si>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</si>
  <si>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</si>
  <si>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</si>
  <si>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</si>
  <si>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</si>
  <si>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</si>
  <si>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</si>
  <si>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</si>
  <si>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</si>
  <si>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</si>
  <si>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</si>
  <si>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</si>
  <si>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</si>
  <si>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</si>
  <si>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</si>
  <si>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</si>
  <si>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</si>
  <si>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</si>
  <si>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</si>
  <si>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</si>
  <si>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</si>
  <si>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</si>
  <si>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</si>
  <si>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</si>
  <si>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</si>
  <si>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</si>
  <si>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</si>
  <si>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</si>
  <si>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</si>
  <si>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</si>
  <si>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</si>
  <si>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</si>
  <si>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</si>
  <si>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</si>
  <si>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</si>
  <si>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</si>
  <si>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</si>
  <si>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</si>
  <si>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</si>
  <si>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</si>
  <si>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</si>
  <si>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</si>
  <si>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</si>
  <si>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</si>
  <si>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</si>
  <si>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</si>
  <si>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</si>
  <si>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</si>
  <si>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</si>
  <si>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</si>
  <si>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</si>
  <si>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</si>
  <si>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</si>
  <si>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</si>
  <si>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</si>
  <si>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</si>
  <si>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</si>
  <si>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</si>
  <si>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</si>
  <si>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</si>
  <si>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</si>
  <si>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</si>
  <si>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</si>
  <si>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</si>
  <si>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</si>
  <si>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</si>
  <si>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</si>
  <si>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</si>
  <si>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</si>
  <si>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</si>
  <si>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</si>
  <si>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</si>
  <si>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</si>
  <si>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</si>
  <si>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</si>
  <si>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</si>
  <si>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</si>
  <si>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</si>
  <si>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</si>
  <si>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</si>
  <si>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</si>
  <si>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</si>
  <si>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</si>
  <si>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</si>
  <si>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</si>
  <si>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</si>
  <si>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</si>
  <si>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</si>
  <si>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</si>
  <si>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</si>
  <si>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</si>
  <si>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</si>
  <si>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</si>
  <si>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</si>
  <si>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</si>
  <si>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</si>
  <si>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</si>
  <si>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</si>
  <si>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</si>
  <si>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</si>
  <si>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</si>
  <si>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</si>
  <si>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</si>
  <si>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</si>
  <si>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</si>
  <si>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</si>
  <si>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</si>
  <si>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</si>
  <si>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</si>
  <si>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</si>
  <si>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</si>
  <si>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</si>
  <si>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</si>
  <si>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</si>
  <si>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</si>
  <si>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</si>
  <si>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</si>
  <si>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</si>
  <si>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</si>
  <si>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</si>
  <si>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</si>
  <si>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</si>
  <si>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</si>
  <si>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</si>
  <si>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</si>
  <si>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</si>
  <si>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</si>
  <si>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</si>
  <si>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</si>
  <si>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</si>
  <si>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</si>
  <si>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</si>
  <si>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</si>
  <si>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</si>
  <si>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</si>
  <si>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</si>
  <si>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</si>
  <si>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</si>
  <si>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</si>
  <si>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</si>
  <si>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</si>
  <si>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</si>
  <si>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</si>
  <si>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</si>
  <si>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</si>
  <si>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</si>
  <si>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</si>
  <si>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</si>
  <si>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</si>
  <si>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</si>
  <si>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</si>
  <si>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</si>
  <si>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</si>
  <si>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</si>
  <si>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</si>
  <si>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</si>
  <si>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</si>
  <si>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</si>
  <si>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</si>
  <si>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</si>
  <si>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</si>
  <si>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</si>
  <si>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</si>
  <si>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</si>
  <si>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</si>
  <si>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</si>
  <si>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</si>
  <si>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</si>
  <si>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</si>
  <si>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</si>
  <si>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</si>
  <si>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</si>
  <si>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</si>
  <si>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</si>
  <si>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</si>
  <si>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</si>
  <si>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</si>
  <si>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</si>
  <si>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</si>
  <si>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</si>
  <si>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</si>
  <si>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</si>
  <si>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</si>
  <si>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</si>
  <si>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</si>
  <si>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</si>
  <si>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</si>
  <si>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</si>
  <si>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</si>
  <si>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</si>
  <si>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</si>
  <si>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</si>
  <si>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</si>
  <si>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</si>
  <si>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</si>
  <si>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</si>
  <si>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</si>
  <si>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</si>
  <si>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</si>
  <si>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</si>
  <si>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</si>
  <si>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</si>
  <si>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</si>
  <si>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</si>
  <si>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</si>
  <si>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</si>
  <si>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</si>
  <si>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</si>
  <si>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</si>
  <si>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</si>
  <si>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</si>
  <si>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</si>
  <si>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</si>
  <si>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</si>
  <si>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</si>
  <si>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</si>
  <si>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</si>
  <si>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</si>
  <si>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</si>
  <si>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</si>
  <si>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</si>
  <si>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</si>
  <si>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</si>
  <si>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</si>
  <si>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</si>
  <si>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</si>
  <si>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</si>
  <si>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</si>
  <si>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</si>
  <si>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</si>
  <si>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</si>
  <si>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</si>
  <si>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</si>
  <si>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</si>
  <si>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</si>
  <si>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</si>
  <si>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</si>
  <si>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</si>
  <si>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</si>
  <si>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</si>
  <si>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</si>
  <si>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</si>
  <si>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</si>
  <si>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</si>
  <si>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</si>
  <si>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</si>
  <si>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</si>
  <si>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</si>
  <si>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</si>
  <si>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</si>
  <si>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</si>
  <si>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</si>
  <si>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</si>
  <si>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</si>
  <si>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</si>
  <si>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</si>
  <si>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</si>
  <si>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</si>
  <si>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</si>
  <si>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</si>
  <si>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</si>
  <si>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</si>
  <si>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</si>
  <si>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</si>
  <si>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</si>
  <si>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</si>
  <si>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</si>
  <si>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</si>
  <si>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</si>
  <si>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</si>
  <si>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</si>
  <si>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</si>
  <si>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</si>
  <si>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</si>
  <si>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</si>
  <si>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</si>
  <si>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</si>
  <si>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</si>
  <si>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</si>
  <si>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</si>
  <si>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</si>
  <si>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</si>
  <si>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</si>
  <si>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</si>
  <si>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</si>
  <si>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</si>
  <si>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</si>
  <si>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</si>
  <si>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</si>
  <si>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</si>
  <si>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</si>
  <si>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</si>
  <si>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</si>
  <si>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</si>
  <si>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</si>
  <si>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</si>
  <si>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</si>
  <si>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</si>
  <si>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</si>
  <si>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</si>
  <si>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</si>
  <si>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</si>
  <si>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</si>
  <si>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</si>
  <si>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</si>
  <si>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</si>
  <si>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</si>
  <si>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</si>
  <si>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</si>
  <si>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</si>
  <si>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</si>
  <si>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</si>
  <si>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</si>
  <si>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</si>
  <si>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</si>
  <si>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</si>
  <si>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</si>
  <si>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</si>
  <si>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</si>
  <si>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</si>
  <si>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</si>
  <si>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</si>
  <si>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</si>
  <si>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</si>
  <si>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</si>
  <si>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</si>
  <si>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</si>
  <si>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</si>
  <si>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</si>
  <si>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</si>
  <si>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</si>
  <si>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</si>
  <si>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</si>
  <si>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</si>
  <si>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</si>
  <si>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</si>
  <si>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</si>
  <si>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</si>
  <si>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</si>
  <si>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</si>
  <si>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</si>
  <si>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</si>
  <si>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</si>
  <si>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</si>
  <si>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</si>
  <si>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</si>
  <si>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</si>
  <si>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</si>
  <si>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</si>
  <si>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</si>
  <si>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</si>
  <si>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</si>
  <si>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</si>
  <si>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</si>
  <si>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</si>
  <si>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</si>
  <si>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</si>
  <si>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</si>
  <si>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</si>
  <si>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</si>
  <si>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</si>
  <si>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</si>
  <si>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</si>
  <si>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</si>
  <si>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</si>
  <si>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</si>
  <si>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</si>
  <si>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</si>
  <si>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</si>
  <si>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</si>
  <si>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</si>
  <si>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</si>
  <si>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</si>
  <si>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</si>
  <si>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</si>
  <si>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</si>
  <si>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</si>
  <si>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</si>
  <si>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</si>
  <si>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</si>
  <si>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</si>
  <si>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</si>
  <si>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</si>
  <si>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</si>
  <si>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</si>
  <si>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</si>
  <si>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</si>
  <si>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</si>
  <si>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</si>
  <si>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</si>
  <si>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</si>
  <si>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</si>
  <si>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</si>
  <si>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</si>
  <si>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</si>
  <si>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</si>
  <si>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</si>
  <si>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</si>
  <si>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</si>
  <si>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</si>
  <si>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</si>
  <si>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</si>
  <si>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</si>
  <si>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</si>
  <si>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</si>
  <si>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</si>
  <si>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</si>
  <si>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</si>
  <si>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</si>
  <si>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</si>
  <si>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</si>
  <si>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</si>
  <si>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</si>
  <si>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</si>
  <si>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</si>
  <si>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</si>
  <si>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</si>
  <si>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</si>
  <si>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</si>
  <si>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</si>
  <si>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</si>
  <si>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</si>
  <si>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</si>
  <si>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</si>
  <si>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</si>
  <si>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</si>
  <si>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</si>
  <si>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</si>
  <si>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</si>
  <si>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</si>
  <si>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</si>
  <si>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</si>
  <si>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</si>
  <si>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</si>
  <si>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</si>
  <si>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</si>
  <si>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</si>
  <si>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</si>
  <si>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</si>
  <si>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</si>
  <si>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</si>
  <si>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</si>
  <si>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</si>
  <si>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</si>
  <si>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</si>
  <si>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</si>
  <si>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</si>
  <si>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</si>
  <si>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</si>
  <si>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</si>
  <si>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</si>
  <si>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</si>
  <si>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</si>
  <si>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</si>
  <si>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</si>
  <si>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</si>
  <si>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</si>
  <si>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</si>
  <si>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</si>
  <si>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</si>
  <si>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</si>
  <si>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</si>
  <si>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</si>
  <si>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</si>
  <si>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</si>
  <si>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</si>
  <si>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</si>
  <si>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</si>
  <si>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</si>
  <si>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</si>
  <si>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</si>
  <si>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</si>
  <si>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</si>
  <si>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</si>
  <si>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</si>
  <si>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</si>
  <si>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</si>
  <si>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</si>
  <si>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</si>
  <si>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</si>
  <si>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</si>
  <si>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</si>
  <si>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</si>
  <si>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</si>
  <si>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</si>
  <si>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</si>
  <si>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</si>
  <si>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</si>
  <si>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</si>
  <si>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</si>
  <si>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</si>
  <si>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</si>
  <si>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</si>
  <si>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</si>
  <si>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</si>
  <si>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</si>
  <si>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</si>
  <si>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</si>
  <si>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</si>
  <si>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</si>
  <si>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</si>
  <si>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</si>
  <si>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</si>
  <si>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</si>
  <si>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</si>
  <si>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</si>
  <si>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</si>
  <si>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</si>
  <si>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</si>
  <si>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</si>
  <si>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</si>
  <si>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</si>
  <si>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</si>
  <si>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</si>
  <si>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</si>
  <si>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</si>
  <si>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</si>
  <si>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</si>
  <si>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</si>
  <si>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</si>
  <si>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</si>
  <si>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</si>
  <si>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</si>
  <si>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</si>
  <si>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</si>
  <si>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</si>
  <si>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</si>
  <si>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</si>
  <si>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</si>
  <si>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</si>
  <si>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</si>
  <si>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</si>
  <si>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</si>
  <si>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</si>
  <si>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</si>
  <si>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</si>
  <si>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</si>
  <si>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</si>
  <si>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</si>
  <si>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</si>
  <si>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</si>
  <si>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</si>
  <si>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</si>
  <si>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</si>
  <si>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</si>
  <si>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</si>
  <si>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</si>
  <si>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</si>
  <si>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</si>
  <si>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</si>
  <si>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</si>
  <si>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</si>
  <si>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</si>
  <si>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</si>
  <si>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</si>
  <si>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</si>
  <si>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</si>
  <si>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</si>
  <si>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</si>
  <si>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</si>
  <si>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</si>
  <si>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</si>
  <si>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</si>
  <si>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</si>
  <si>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</si>
  <si>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</si>
  <si>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</si>
  <si>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</si>
  <si>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</si>
  <si>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</si>
  <si>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</si>
  <si>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</si>
  <si>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</si>
  <si>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</si>
  <si>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</si>
  <si>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</si>
  <si>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</si>
  <si>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</si>
  <si>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</si>
  <si>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</si>
  <si>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</si>
  <si>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</si>
  <si>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</si>
  <si>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</si>
  <si>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</si>
  <si>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</si>
  <si>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</si>
  <si>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</si>
  <si>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</si>
  <si>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</si>
  <si>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</si>
  <si>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</si>
  <si>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</si>
  <si>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</si>
  <si>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</si>
  <si>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</si>
  <si>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</si>
  <si>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</si>
  <si>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</si>
  <si>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</si>
  <si>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</si>
  <si>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</si>
  <si>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</si>
  <si>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</si>
  <si>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</si>
  <si>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</si>
  <si>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</si>
  <si>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</si>
  <si>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</si>
  <si>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</si>
  <si>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</si>
  <si>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</si>
  <si>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</si>
  <si>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</si>
  <si>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</si>
  <si>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</si>
  <si>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</si>
  <si>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</si>
  <si>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</si>
  <si>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</si>
  <si>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</si>
  <si>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</si>
  <si>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</si>
  <si>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</si>
  <si>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</si>
  <si>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</si>
  <si>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</si>
  <si>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</si>
  <si>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</si>
  <si>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</si>
  <si>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</si>
  <si>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</si>
  <si>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</si>
  <si>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</si>
  <si>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</si>
  <si>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</si>
  <si>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</si>
  <si>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</si>
  <si>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</si>
  <si>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</si>
  <si>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</si>
  <si>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</si>
  <si>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</si>
  <si>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</si>
  <si>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</si>
  <si>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</si>
  <si>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</si>
  <si>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</si>
  <si>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</si>
  <si>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</si>
  <si>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</si>
  <si>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</si>
  <si>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</si>
  <si>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</si>
  <si>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</si>
  <si>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</si>
  <si>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</si>
  <si>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</si>
  <si>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</si>
  <si>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</si>
  <si>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</si>
  <si>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</si>
  <si>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</si>
  <si>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</si>
  <si>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</si>
  <si>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</si>
  <si>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</si>
  <si>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</si>
  <si>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</si>
  <si>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</si>
  <si>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</si>
  <si>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</si>
  <si>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</si>
  <si>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</si>
  <si>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</si>
  <si>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</si>
  <si>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</si>
  <si>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</si>
  <si>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</si>
  <si>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</si>
  <si>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</si>
  <si>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</si>
  <si>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</si>
  <si>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</si>
  <si>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</si>
  <si>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</si>
  <si>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</si>
  <si>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</si>
  <si>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</si>
  <si>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</si>
  <si>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</si>
  <si>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</si>
  <si>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</si>
  <si>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</si>
  <si>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</si>
  <si>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</si>
  <si>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</si>
  <si>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</si>
  <si>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</si>
  <si>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</si>
  <si>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</si>
  <si>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</si>
  <si>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</si>
  <si>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</si>
  <si>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</si>
  <si>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</si>
  <si>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</si>
  <si>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</si>
  <si>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</si>
  <si>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</si>
  <si>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</si>
  <si>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</si>
  <si>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</si>
  <si>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</si>
  <si>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</si>
  <si>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</si>
  <si>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</si>
  <si>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</si>
  <si>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</si>
  <si>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</si>
  <si>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</si>
  <si>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</si>
  <si>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</si>
  <si>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</si>
  <si>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</si>
  <si>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</si>
  <si>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</si>
  <si>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</si>
  <si>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</si>
  <si>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</si>
  <si>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</si>
  <si>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</si>
  <si>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</si>
  <si>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</si>
  <si>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</si>
  <si>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</si>
  <si>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</si>
  <si>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</si>
  <si>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</si>
  <si>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</si>
  <si>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</si>
  <si>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</si>
  <si>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</si>
  <si>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</si>
  <si>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</si>
  <si>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</si>
  <si>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</si>
  <si>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</si>
  <si>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</si>
  <si>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</si>
  <si>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</si>
  <si>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</si>
  <si>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</si>
  <si>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</si>
  <si>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</si>
  <si>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</si>
  <si>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</si>
  <si>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</si>
  <si>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</si>
  <si>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</si>
  <si>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</si>
  <si>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</si>
  <si>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</si>
  <si>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</si>
  <si>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</si>
  <si>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</si>
  <si>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</si>
  <si>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</si>
  <si>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</si>
  <si>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</si>
  <si>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</si>
  <si>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</si>
  <si>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</si>
  <si>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</si>
  <si>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</si>
  <si>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</si>
  <si>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</si>
  <si>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</si>
  <si>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</si>
  <si>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</si>
  <si>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</si>
  <si>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</si>
  <si>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</si>
  <si>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</si>
  <si>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</si>
  <si>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</si>
  <si>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</si>
  <si>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</si>
  <si>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</si>
  <si>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</si>
  <si>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</si>
  <si>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</si>
  <si>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</si>
  <si>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</si>
  <si>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</si>
  <si>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</si>
  <si>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</si>
  <si>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</si>
  <si>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</si>
  <si>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</si>
  <si>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</si>
  <si>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</si>
  <si>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</si>
  <si>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</si>
  <si>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</si>
  <si>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</si>
  <si>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</si>
  <si>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</si>
  <si>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</si>
  <si>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</si>
  <si>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</si>
  <si>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</si>
  <si>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</si>
  <si>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</si>
  <si>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</si>
  <si>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</si>
  <si>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</si>
  <si>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</si>
  <si>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</si>
  <si>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</si>
  <si>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</si>
  <si>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</si>
  <si>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</si>
  <si>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</si>
  <si>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</si>
  <si>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</si>
  <si>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</si>
  <si>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</si>
  <si>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</si>
  <si>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</si>
  <si>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</si>
  <si>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</si>
  <si>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</si>
  <si>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</si>
  <si>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</si>
  <si>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</si>
  <si>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</si>
  <si>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</si>
  <si>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</si>
  <si>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</si>
  <si>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</si>
  <si>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</si>
  <si>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</si>
  <si>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</si>
  <si>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</si>
  <si>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</si>
  <si>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</si>
  <si>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</si>
  <si>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</si>
  <si>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</si>
  <si>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</si>
  <si>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</si>
  <si>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</si>
  <si>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</si>
  <si>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</si>
  <si>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</si>
  <si>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</si>
  <si>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</si>
  <si>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</si>
  <si>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</si>
  <si>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</si>
  <si>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</si>
  <si>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</si>
  <si>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</si>
  <si>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</si>
  <si>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</si>
  <si>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</si>
  <si>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</si>
  <si>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</si>
  <si>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</si>
  <si>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</si>
  <si>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</si>
  <si>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</si>
  <si>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</si>
  <si>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</si>
  <si>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</si>
  <si>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</si>
  <si>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</si>
  <si>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</si>
  <si>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</si>
  <si>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</si>
  <si>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</si>
  <si>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</si>
  <si>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</si>
  <si>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</si>
  <si>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</si>
  <si>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</si>
  <si>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</si>
  <si>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</si>
  <si>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</si>
  <si>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</si>
  <si>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</si>
  <si>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</si>
  <si>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</si>
  <si>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</si>
  <si>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</si>
  <si>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</si>
  <si>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</si>
  <si>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</si>
  <si>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</si>
  <si>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</si>
  <si>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</si>
  <si>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</si>
  <si>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</si>
  <si>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</si>
  <si>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</si>
  <si>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</si>
  <si>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</si>
  <si>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</si>
  <si>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</si>
  <si>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</si>
  <si>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</si>
  <si>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</si>
  <si>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</si>
  <si>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</si>
  <si>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</si>
  <si>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</si>
  <si>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</si>
  <si>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</si>
  <si>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</si>
  <si>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</si>
  <si>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</si>
  <si>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</si>
  <si>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</si>
  <si>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</si>
  <si>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</si>
  <si>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</si>
  <si>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</si>
  <si>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</si>
  <si>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</si>
  <si>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</si>
  <si>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</si>
  <si>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</si>
  <si>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</si>
  <si>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</si>
  <si>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</si>
  <si>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</si>
  <si>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</si>
  <si>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</si>
  <si>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</si>
  <si>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</si>
  <si>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</si>
  <si>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</si>
  <si>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</si>
  <si>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</si>
  <si>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</si>
  <si>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</si>
  <si>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</si>
  <si>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</si>
  <si>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</si>
  <si>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</si>
  <si>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</si>
  <si>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</si>
  <si>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</si>
  <si>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</si>
  <si>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</si>
  <si>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</si>
  <si>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</si>
  <si>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</si>
  <si>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</si>
  <si>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</si>
  <si>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</si>
  <si>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</si>
  <si>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</si>
  <si>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</si>
  <si>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</si>
  <si>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</si>
  <si>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</si>
  <si>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</si>
  <si>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</si>
  <si>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</si>
  <si>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</si>
  <si>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</si>
  <si>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</si>
  <si>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</si>
  <si>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</si>
  <si>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</si>
  <si>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</si>
  <si>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</si>
  <si>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</si>
  <si>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</si>
  <si>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</si>
  <si>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</si>
  <si>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</si>
  <si>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</si>
  <si>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</si>
  <si>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</si>
  <si>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</si>
  <si>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</si>
  <si>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</si>
  <si>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</si>
  <si>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</si>
  <si>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</si>
  <si>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</si>
  <si>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</si>
  <si>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</si>
  <si>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</si>
  <si>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</si>
  <si>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</si>
  <si>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</si>
  <si>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</si>
  <si>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</si>
  <si>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</si>
  <si>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</si>
  <si>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</si>
  <si>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</si>
  <si>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</si>
  <si>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</si>
  <si>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</si>
  <si>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</si>
  <si>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</si>
  <si>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</si>
  <si>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</si>
  <si>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</si>
  <si>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</si>
  <si>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</si>
  <si>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</si>
  <si>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</si>
  <si>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</si>
  <si>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</si>
  <si>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</si>
  <si>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</si>
  <si>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</si>
  <si>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</si>
  <si>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</si>
  <si>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</si>
  <si>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</si>
  <si>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</si>
  <si>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</si>
  <si>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</si>
  <si>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</si>
  <si>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</si>
  <si>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</si>
  <si>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</si>
  <si>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</si>
  <si>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</si>
  <si>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</si>
  <si>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</si>
  <si>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</si>
  <si>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</si>
  <si>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</si>
  <si>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</si>
  <si>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</si>
  <si>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</si>
  <si>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</si>
  <si>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</si>
  <si>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</si>
  <si>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</si>
  <si>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</si>
  <si>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</si>
  <si>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</si>
  <si>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</si>
  <si>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</si>
  <si>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</si>
  <si>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</si>
  <si>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</si>
  <si>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</si>
  <si>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</si>
  <si>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</si>
  <si>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</si>
  <si>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</si>
  <si>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</si>
  <si>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</si>
  <si>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</si>
  <si>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</si>
  <si>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</si>
  <si>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</si>
  <si>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</si>
  <si>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</si>
  <si>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</si>
  <si>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</si>
  <si>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</si>
  <si>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</si>
  <si>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</si>
  <si>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</si>
  <si>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</si>
  <si>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</si>
  <si>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</si>
  <si>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</si>
  <si>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</si>
  <si>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</si>
  <si>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</si>
  <si>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</si>
  <si>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</si>
  <si>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</si>
  <si>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</si>
  <si>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</si>
  <si>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</si>
  <si>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</si>
  <si>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</si>
  <si>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</si>
  <si>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</si>
  <si>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</si>
  <si>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</si>
  <si>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</si>
  <si>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</si>
  <si>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</si>
  <si>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</si>
  <si>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</si>
  <si>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</si>
  <si>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</si>
  <si>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</si>
  <si>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</si>
  <si>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</si>
  <si>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</si>
  <si>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</si>
  <si>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</si>
  <si>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</si>
  <si>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</si>
  <si>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</si>
  <si>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</si>
  <si>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</si>
  <si>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</si>
  <si>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</si>
  <si>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</si>
  <si>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</si>
  <si>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</si>
  <si>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</si>
  <si>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</si>
  <si>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</si>
  <si>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</si>
  <si>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</si>
  <si>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</si>
  <si>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</si>
  <si>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</si>
  <si>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</si>
  <si>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</si>
  <si>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</si>
  <si>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</si>
  <si>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</si>
  <si>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</si>
  <si>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</si>
  <si>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</si>
  <si>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</si>
  <si>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</si>
  <si>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</si>
  <si>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</si>
  <si>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</si>
  <si>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</si>
  <si>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</si>
  <si>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</si>
  <si>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</si>
  <si>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</si>
  <si>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</si>
  <si>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</si>
  <si>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</si>
  <si>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</si>
  <si>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</si>
  <si>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</si>
  <si>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</si>
  <si>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</si>
  <si>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</si>
  <si>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</si>
  <si>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</si>
  <si>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</si>
  <si>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</si>
  <si>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</si>
  <si>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</si>
  <si>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</si>
  <si>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</si>
  <si>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</si>
  <si>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</si>
  <si>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</si>
  <si>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</si>
  <si>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</si>
  <si>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</si>
  <si>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</si>
  <si>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</si>
  <si>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</si>
  <si>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</si>
  <si>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</si>
  <si>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</si>
  <si>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</si>
  <si>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</si>
  <si>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</si>
  <si>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</si>
  <si>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</si>
  <si>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</si>
  <si>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</si>
  <si>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</si>
  <si>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</si>
  <si>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</si>
  <si>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</si>
  <si>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</si>
  <si>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</si>
  <si>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</si>
  <si>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</si>
  <si>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</si>
  <si>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</si>
  <si>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</si>
  <si>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</si>
  <si>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</si>
  <si>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</si>
  <si>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</si>
  <si>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</si>
  <si>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</si>
  <si>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</si>
  <si>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</si>
  <si>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</si>
  <si>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</si>
  <si>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</si>
  <si>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</si>
  <si>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</si>
  <si>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</si>
  <si>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</si>
  <si>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</si>
  <si>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</si>
  <si>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</si>
  <si>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</si>
  <si>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</si>
  <si>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</si>
  <si>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</si>
  <si>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</si>
  <si>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</si>
  <si>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</si>
  <si>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</si>
  <si>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</si>
  <si>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</si>
  <si>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</si>
  <si>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</si>
  <si>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</si>
  <si>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</si>
  <si>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</si>
  <si>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</si>
  <si>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</si>
  <si>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</si>
  <si>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</si>
  <si>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</si>
  <si>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</si>
  <si>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</si>
  <si>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</si>
  <si>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</si>
  <si>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</si>
  <si>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</si>
  <si>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</si>
  <si>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</si>
  <si>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</si>
  <si>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</si>
  <si>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</si>
  <si>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</si>
  <si>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</si>
  <si>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</si>
  <si>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</si>
  <si>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</si>
  <si>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</si>
  <si>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</si>
  <si>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</si>
  <si>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</si>
  <si>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</si>
  <si>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</si>
  <si>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</si>
  <si>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</si>
  <si>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</si>
  <si>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</si>
  <si>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</si>
  <si>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</si>
  <si>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</si>
  <si>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</si>
  <si>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</si>
  <si>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</si>
  <si>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</si>
  <si>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</si>
  <si>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</si>
  <si>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</si>
  <si>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</si>
  <si>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</si>
  <si>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</si>
  <si>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</si>
  <si>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</si>
  <si>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</si>
  <si>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</si>
  <si>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</si>
  <si>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</si>
  <si>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</si>
  <si>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</si>
  <si>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</si>
  <si>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</si>
  <si>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</si>
  <si>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</si>
  <si>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</si>
  <si>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</si>
  <si>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</si>
  <si>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</si>
  <si>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</si>
  <si>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</si>
  <si>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</si>
  <si>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</si>
  <si>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</si>
  <si>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</si>
  <si>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</si>
  <si>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</si>
  <si>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</si>
  <si>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</si>
  <si>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</si>
  <si>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</si>
  <si>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</si>
  <si>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</si>
  <si>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</si>
  <si>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</si>
  <si>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</si>
  <si>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</si>
  <si>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</si>
  <si>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</si>
  <si>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</si>
  <si>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</si>
  <si>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</si>
  <si>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</si>
  <si>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</si>
  <si>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</si>
  <si>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</si>
  <si>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</si>
  <si>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</si>
  <si>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</si>
  <si>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</si>
  <si>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</si>
  <si>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</si>
  <si>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</si>
  <si>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</si>
  <si>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</si>
  <si>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</si>
  <si>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</si>
  <si>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</si>
  <si>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</si>
  <si>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</si>
  <si>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</si>
  <si>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</si>
  <si>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</si>
  <si>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</si>
  <si>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</si>
  <si>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</si>
  <si>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</si>
  <si>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</si>
  <si>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</si>
  <si>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</si>
  <si>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</si>
  <si>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</si>
  <si>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</si>
  <si>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</si>
  <si>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</si>
  <si>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</si>
  <si>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</si>
  <si>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</si>
  <si>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</si>
  <si>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</si>
  <si>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</si>
  <si>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</si>
  <si>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</si>
  <si>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</si>
  <si>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</si>
  <si>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</si>
  <si>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</si>
  <si>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</si>
  <si>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</si>
  <si>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</si>
  <si>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</si>
  <si>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</si>
  <si>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</si>
  <si>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</si>
  <si>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</si>
  <si>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</si>
  <si>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</si>
  <si>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</si>
  <si>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</si>
  <si>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</si>
  <si>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</si>
  <si>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</si>
  <si>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</si>
  <si>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</si>
  <si>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</si>
  <si>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</si>
  <si>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</si>
  <si>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</si>
  <si>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</si>
  <si>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</si>
  <si>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</si>
  <si>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</si>
  <si>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</si>
  <si>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</si>
  <si>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</si>
  <si>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</si>
  <si>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</si>
  <si>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</si>
  <si>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</si>
  <si>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</si>
  <si>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</si>
  <si>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</si>
  <si>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</si>
  <si>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</si>
  <si>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</si>
  <si>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</si>
  <si>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</si>
  <si>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</si>
  <si>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</si>
  <si>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</si>
  <si>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</si>
  <si>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</si>
  <si>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</si>
  <si>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</si>
  <si>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</si>
  <si>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</si>
  <si>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</si>
  <si>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</si>
  <si>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</si>
  <si>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</si>
  <si>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</si>
  <si>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</si>
  <si>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</si>
  <si>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</si>
  <si>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</si>
  <si>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</si>
  <si>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</si>
  <si>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</si>
  <si>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</si>
  <si>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</si>
  <si>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</si>
  <si>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</si>
  <si>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</si>
  <si>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</si>
  <si>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</si>
  <si>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</si>
  <si>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</si>
  <si>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</si>
  <si>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</si>
  <si>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</si>
  <si>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</si>
  <si>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</si>
  <si>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</si>
  <si>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</si>
  <si>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</si>
  <si>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</si>
  <si>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</si>
  <si>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</si>
  <si>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</si>
  <si>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</si>
  <si>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</si>
  <si>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</si>
  <si>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</si>
  <si>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</si>
  <si>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</si>
  <si>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</si>
  <si>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</si>
  <si>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</si>
  <si>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</si>
  <si>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</si>
  <si>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</si>
  <si>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</si>
  <si>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</si>
  <si>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</si>
  <si>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</si>
  <si>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</si>
  <si>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</si>
  <si>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</si>
  <si>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</si>
  <si>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</si>
  <si>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</si>
  <si>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</si>
  <si>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</si>
  <si>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</si>
  <si>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</si>
  <si>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</si>
  <si>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</si>
  <si>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</si>
  <si>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</si>
  <si>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</si>
  <si>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</si>
  <si>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</si>
  <si>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</si>
  <si>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</si>
  <si>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</si>
  <si>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</si>
  <si>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</si>
  <si>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</si>
  <si>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</si>
  <si>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</si>
  <si>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</si>
  <si>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</si>
  <si>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</si>
  <si>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</si>
  <si>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</si>
  <si>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</si>
  <si>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</si>
  <si>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</si>
  <si>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</si>
  <si>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</si>
  <si>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</si>
  <si>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</si>
  <si>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</si>
  <si>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</si>
  <si>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</si>
  <si>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</si>
  <si>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</si>
  <si>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</si>
  <si>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</si>
  <si>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</si>
  <si>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</si>
  <si>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</si>
  <si>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</si>
  <si>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</si>
  <si>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</si>
  <si>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</si>
  <si>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</si>
  <si>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</si>
  <si>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</si>
  <si>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</si>
  <si>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</si>
  <si>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</si>
  <si>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</si>
  <si>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</si>
  <si>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</si>
  <si>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</si>
  <si>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</si>
  <si>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</si>
  <si>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</si>
  <si>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</si>
  <si>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</si>
  <si>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</si>
  <si>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</si>
  <si>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</si>
  <si>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</si>
  <si>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</si>
  <si>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</si>
  <si>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</si>
  <si>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</si>
  <si>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</si>
  <si>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</si>
  <si>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</si>
  <si>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</si>
  <si>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</si>
  <si>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</si>
  <si>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</si>
  <si>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</si>
  <si>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</si>
  <si>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</si>
  <si>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</si>
  <si>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</si>
  <si>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</si>
  <si>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</si>
  <si>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</si>
  <si>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</si>
  <si>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</si>
  <si>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</si>
  <si>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</si>
  <si>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</si>
  <si>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</si>
  <si>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</si>
  <si>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</si>
  <si>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</si>
  <si>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</si>
  <si>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</si>
  <si>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</si>
  <si>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</si>
  <si>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</si>
  <si>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</si>
  <si>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</si>
  <si>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</si>
  <si>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</si>
  <si>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</si>
  <si>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</si>
  <si>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</si>
  <si>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</si>
  <si>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</si>
  <si>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</si>
  <si>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</si>
  <si>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</si>
  <si>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</si>
  <si>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</si>
  <si>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</si>
  <si>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</si>
  <si>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</si>
  <si>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</si>
  <si>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</si>
  <si>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</si>
  <si>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</si>
  <si>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</si>
  <si>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</si>
  <si>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</si>
  <si>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</si>
  <si>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</si>
  <si>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</si>
  <si>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</si>
  <si>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</si>
  <si>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</si>
  <si>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</si>
  <si>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</si>
  <si>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</si>
  <si>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</si>
  <si>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</si>
  <si>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</si>
  <si>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</si>
  <si>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</si>
  <si>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</si>
  <si>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</si>
  <si>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</si>
  <si>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</si>
  <si>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</si>
  <si>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</si>
  <si>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</si>
  <si>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</si>
  <si>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</si>
  <si>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</si>
  <si>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</si>
  <si>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</si>
  <si>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</si>
  <si>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</si>
  <si>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</si>
  <si>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</si>
  <si>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</si>
  <si>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</si>
  <si>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</si>
  <si>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</si>
  <si>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</si>
  <si>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</si>
  <si>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</si>
  <si>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</si>
  <si>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</si>
  <si>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</si>
  <si>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</si>
  <si>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</si>
  <si>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</si>
  <si>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</si>
  <si>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</si>
  <si>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</si>
  <si>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</si>
  <si>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</si>
  <si>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</si>
  <si>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</si>
  <si>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</si>
  <si>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</si>
  <si>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</si>
  <si>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</si>
  <si>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</si>
  <si>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</si>
  <si>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</si>
  <si>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</si>
  <si>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</si>
  <si>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</si>
  <si>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</si>
  <si>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</si>
  <si>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</si>
  <si>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</si>
  <si>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</si>
  <si>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</si>
  <si>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</si>
  <si>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</si>
  <si>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</si>
  <si>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</si>
  <si>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</si>
  <si>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</si>
  <si>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</si>
  <si>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</si>
  <si>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</si>
  <si>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</si>
  <si>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</si>
  <si>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</si>
  <si>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</si>
  <si>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</si>
  <si>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</si>
  <si>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</si>
  <si>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</si>
  <si>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</si>
  <si>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</si>
  <si>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</si>
  <si>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</si>
  <si>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</si>
  <si>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</si>
  <si>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</si>
  <si>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</si>
  <si>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</si>
  <si>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</si>
  <si>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</si>
  <si>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</si>
  <si>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</si>
  <si>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</si>
  <si>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</si>
  <si>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</si>
  <si>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</si>
  <si>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</si>
  <si>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</si>
  <si>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</si>
  <si>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</si>
  <si>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</si>
  <si>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</si>
  <si>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</si>
  <si>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</si>
  <si>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</si>
  <si>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</si>
  <si>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</si>
  <si>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</si>
  <si>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</si>
  <si>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</si>
  <si>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</si>
  <si>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</si>
  <si>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</si>
  <si>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</si>
  <si>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</si>
  <si>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</si>
  <si>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</si>
  <si>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</si>
  <si>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</si>
  <si>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</si>
  <si>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</si>
  <si>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</si>
  <si>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</si>
  <si>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</si>
  <si>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</si>
  <si>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</si>
  <si>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</si>
  <si>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</si>
  <si>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</si>
  <si>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</si>
  <si>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</si>
  <si>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</si>
  <si>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</si>
  <si>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</si>
  <si>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</si>
  <si>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</si>
  <si>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</si>
  <si>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</si>
  <si>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</si>
  <si>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</si>
  <si>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</si>
  <si>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</si>
  <si>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</si>
  <si>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</si>
  <si>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</si>
  <si>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</si>
  <si>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</si>
  <si>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</si>
  <si>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</si>
  <si>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</si>
  <si>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</si>
  <si>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</si>
  <si>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</si>
  <si>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</si>
  <si>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</si>
  <si>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</si>
  <si>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</si>
  <si>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</si>
  <si>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</si>
  <si>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</si>
  <si>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</si>
  <si>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</si>
  <si>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</si>
  <si>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</si>
  <si>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</si>
  <si>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</si>
  <si>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</si>
  <si>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</si>
  <si>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</si>
  <si>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</si>
  <si>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</si>
  <si>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</si>
  <si>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</si>
  <si>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</si>
  <si>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</si>
  <si>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</si>
  <si>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</si>
  <si>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</si>
  <si>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</si>
  <si>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</si>
  <si>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</si>
  <si>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</si>
  <si>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</si>
  <si>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</si>
  <si>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</si>
  <si>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</si>
  <si>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</si>
  <si>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</si>
  <si>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</si>
  <si>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</si>
  <si>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</si>
  <si>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</si>
  <si>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</si>
  <si>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</si>
  <si>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</si>
  <si>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</si>
  <si>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</si>
  <si>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</si>
  <si>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</si>
  <si>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</si>
  <si>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</si>
  <si>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</si>
  <si>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</si>
  <si>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</si>
  <si>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</si>
  <si>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</si>
  <si>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</si>
  <si>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</si>
  <si>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</si>
  <si>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</si>
  <si>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</si>
  <si>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</si>
  <si>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</si>
  <si>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</si>
  <si>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</si>
  <si>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</si>
  <si>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</si>
  <si>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</si>
  <si>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</si>
  <si>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</si>
  <si>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</si>
  <si>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</si>
  <si>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</si>
  <si>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</si>
  <si>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</si>
  <si>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</si>
  <si>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</si>
  <si>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</si>
  <si>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</si>
  <si>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</si>
  <si>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</si>
  <si>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</si>
  <si>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</si>
  <si>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</si>
  <si>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</si>
  <si>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</si>
  <si>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</si>
  <si>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</si>
  <si>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</si>
  <si>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</si>
  <si>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</si>
  <si>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</si>
  <si>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</si>
  <si>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</si>
  <si>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</si>
  <si>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</si>
  <si>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</si>
  <si>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</si>
  <si>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</si>
  <si>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</si>
  <si>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</si>
  <si>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</si>
  <si>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</si>
  <si>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</si>
  <si>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</si>
  <si>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</si>
  <si>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</si>
  <si>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</si>
  <si>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</si>
  <si>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</si>
  <si>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</si>
  <si>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</si>
  <si>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</si>
  <si>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</si>
  <si>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</si>
  <si>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</si>
  <si>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</si>
  <si>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</si>
  <si>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</si>
  <si>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</si>
  <si>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</si>
  <si>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</si>
  <si>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</si>
  <si>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</si>
  <si>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</si>
  <si>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</si>
  <si>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</si>
  <si>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</si>
  <si>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</si>
  <si>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</si>
  <si>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</si>
  <si>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</si>
  <si>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</si>
  <si>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</si>
  <si>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</si>
  <si>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</si>
  <si>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</si>
  <si>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</si>
  <si>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</si>
  <si>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</si>
  <si>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</si>
  <si>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</si>
  <si>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</si>
  <si>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</si>
  <si>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</si>
  <si>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</si>
  <si>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</si>
  <si>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</si>
  <si>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</si>
  <si>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</si>
  <si>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</si>
  <si>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</si>
  <si>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</si>
  <si>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</si>
  <si>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</si>
  <si>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</si>
  <si>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</si>
  <si>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</si>
  <si>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</si>
  <si>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</si>
  <si>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</si>
  <si>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</si>
  <si>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</si>
  <si>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</si>
  <si>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</si>
  <si>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</si>
  <si>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</si>
  <si>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</si>
  <si>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</si>
  <si>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</si>
  <si>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</si>
  <si>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</si>
  <si>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</si>
  <si>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</si>
  <si>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</si>
  <si>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</si>
  <si>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</si>
  <si>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</si>
  <si>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</si>
  <si>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</si>
  <si>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</si>
  <si>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</si>
  <si>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</si>
  <si>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</si>
  <si>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</si>
  <si>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</si>
  <si>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</si>
  <si>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</si>
  <si>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</si>
  <si>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</si>
  <si>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</si>
  <si>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</si>
  <si>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</si>
  <si>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</si>
  <si>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</si>
  <si>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</si>
  <si>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</si>
  <si>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</si>
  <si>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</si>
  <si>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</si>
  <si>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</si>
  <si>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</si>
  <si>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</si>
  <si>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</si>
  <si>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</si>
  <si>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</si>
  <si>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</si>
  <si>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</si>
  <si>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</si>
  <si>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</si>
  <si>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</si>
  <si>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</si>
  <si>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</si>
  <si>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</si>
  <si>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</si>
  <si>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</si>
  <si>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</si>
  <si>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</si>
  <si>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</si>
  <si>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</si>
  <si>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</si>
  <si>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</si>
  <si>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</si>
  <si>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</si>
  <si>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</si>
  <si>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</si>
  <si>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</si>
  <si>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</si>
  <si>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</si>
  <si>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</si>
  <si>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</si>
  <si>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</si>
  <si>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</si>
  <si>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</si>
  <si>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</si>
  <si>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</si>
  <si>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</si>
  <si>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</si>
  <si>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</si>
  <si>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</si>
  <si>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</si>
  <si>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</si>
  <si>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</si>
  <si>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</si>
  <si>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</si>
  <si>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</si>
  <si>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</si>
  <si>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</si>
  <si>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</si>
  <si>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</si>
  <si>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</si>
  <si>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</si>
  <si>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</si>
  <si>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</si>
  <si>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</si>
  <si>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</si>
  <si>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</si>
  <si>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</si>
  <si>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</si>
  <si>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</si>
  <si>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</si>
  <si>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</si>
  <si>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</si>
  <si>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</si>
  <si>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</si>
  <si>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</si>
  <si>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</si>
  <si>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</si>
  <si>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</si>
  <si>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</si>
  <si>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</si>
  <si>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</si>
  <si>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</si>
  <si>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</si>
  <si>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</si>
  <si>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</si>
  <si>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</si>
  <si>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</si>
  <si>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</si>
  <si>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</si>
  <si>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</si>
  <si>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</si>
  <si>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</si>
  <si>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</si>
  <si>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</si>
  <si>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</si>
  <si>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</si>
  <si>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</si>
  <si>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</si>
  <si>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</si>
  <si>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</si>
  <si>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</si>
  <si>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</si>
  <si>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</si>
  <si>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</si>
  <si>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</si>
  <si>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</si>
  <si>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</si>
  <si>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</si>
  <si>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</si>
  <si>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</si>
  <si>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</si>
  <si>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</si>
  <si>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</si>
  <si>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</si>
  <si>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</si>
  <si>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</si>
  <si>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</si>
  <si>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</si>
  <si>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</si>
  <si>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</si>
  <si>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</si>
  <si>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</si>
  <si>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</si>
  <si>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</si>
  <si>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</si>
  <si>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</si>
  <si>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</si>
  <si>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</si>
  <si>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</si>
  <si>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</si>
  <si>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</si>
  <si>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</si>
  <si>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</si>
  <si>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</si>
  <si>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</si>
  <si>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</si>
  <si>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</si>
  <si>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</si>
  <si>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</si>
  <si>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</si>
  <si>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</si>
  <si>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</si>
  <si>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</si>
  <si>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</si>
  <si>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</si>
  <si>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</si>
  <si>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</si>
  <si>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</si>
  <si>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</si>
  <si>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</si>
  <si>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</si>
  <si>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</si>
  <si>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</si>
  <si>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</si>
  <si>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</si>
  <si>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</si>
  <si>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</si>
  <si>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</si>
  <si>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</si>
  <si>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</si>
  <si>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</si>
  <si>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</si>
  <si>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</si>
  <si>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</si>
  <si>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</si>
  <si>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</si>
  <si>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</si>
  <si>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</si>
  <si>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</si>
  <si>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</si>
  <si>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</si>
  <si>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</si>
  <si>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</si>
  <si>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</si>
  <si>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</si>
  <si>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</si>
  <si>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</si>
  <si>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</si>
  <si>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</si>
  <si>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</si>
  <si>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</si>
  <si>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</si>
  <si>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</si>
  <si>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</si>
  <si>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</si>
  <si>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</si>
  <si>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</si>
  <si>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</si>
  <si>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</si>
  <si>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</si>
  <si>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</si>
  <si>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</si>
  <si>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</si>
  <si>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</si>
  <si>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</si>
  <si>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</si>
  <si>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</si>
  <si>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</si>
  <si>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</si>
  <si>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</si>
  <si>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</si>
  <si>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</si>
  <si>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</si>
  <si>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</si>
  <si>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</si>
  <si>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</si>
  <si>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</si>
  <si>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</si>
  <si>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</si>
  <si>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</si>
  <si>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</si>
  <si>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</si>
  <si>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</si>
  <si>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</si>
  <si>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</si>
  <si>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</si>
  <si>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</si>
  <si>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</si>
  <si>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</si>
  <si>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</si>
  <si>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</si>
  <si>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</si>
  <si>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</si>
  <si>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</si>
  <si>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</si>
  <si>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</si>
  <si>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</si>
  <si>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</si>
  <si>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</si>
  <si>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</si>
  <si>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</si>
  <si>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</si>
  <si>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</si>
  <si>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</si>
  <si>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</si>
  <si>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</si>
  <si>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</si>
  <si>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</si>
  <si>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</si>
  <si>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</si>
  <si>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</si>
  <si>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</si>
  <si>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</si>
  <si>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</si>
  <si>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</si>
  <si>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</si>
  <si>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</si>
  <si>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</si>
  <si>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</si>
  <si>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</si>
  <si>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</si>
  <si>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</si>
  <si>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</si>
  <si>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</si>
  <si>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</si>
  <si>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</si>
  <si>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</si>
  <si>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</si>
  <si>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</si>
  <si>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</si>
  <si>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</si>
  <si>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</si>
  <si>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</si>
  <si>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</si>
  <si>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</si>
  <si>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</si>
  <si>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</si>
  <si>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</si>
  <si>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</si>
  <si>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</si>
  <si>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</si>
  <si>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</si>
  <si>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</si>
  <si>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</si>
  <si>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</si>
  <si>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</si>
  <si>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</si>
  <si>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</si>
  <si>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</si>
  <si>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</si>
  <si>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</si>
  <si>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</si>
  <si>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</si>
  <si>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</si>
  <si>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</si>
  <si>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</si>
  <si>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</si>
  <si>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</si>
  <si>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</si>
  <si>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</si>
  <si>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</si>
  <si>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</si>
  <si>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</si>
  <si>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</si>
  <si>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</si>
  <si>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</si>
  <si>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</si>
  <si>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</si>
  <si>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</si>
  <si>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</si>
  <si>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</si>
  <si>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</si>
  <si>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</si>
  <si>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</si>
  <si>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</si>
  <si>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</si>
  <si>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</si>
  <si>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</si>
  <si>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</si>
  <si>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</si>
  <si>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</si>
  <si>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</si>
  <si>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</si>
  <si>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</si>
  <si>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</si>
  <si>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</si>
  <si>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</si>
  <si>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</si>
  <si>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</si>
  <si>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</si>
  <si>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</si>
  <si>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</si>
  <si>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</si>
  <si>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</si>
  <si>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</si>
  <si>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</si>
  <si>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</si>
  <si>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</si>
  <si>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</si>
  <si>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</si>
  <si>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</si>
  <si>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</si>
  <si>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</si>
  <si>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</si>
  <si>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</si>
  <si>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</si>
  <si>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</si>
  <si>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</si>
  <si>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</si>
  <si>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</si>
  <si>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</si>
  <si>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</si>
  <si>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</si>
  <si>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</si>
  <si>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</si>
  <si>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</si>
  <si>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</si>
  <si>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</si>
  <si>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</si>
  <si>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</si>
  <si>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</si>
  <si>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</si>
  <si>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</si>
  <si>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</si>
  <si>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</si>
  <si>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</si>
  <si>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</si>
  <si>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</si>
  <si>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</si>
  <si>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</si>
  <si>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</si>
  <si>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</si>
  <si>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</si>
  <si>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</si>
  <si>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</si>
  <si>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</si>
  <si>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</si>
  <si>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</si>
  <si>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</si>
  <si>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</si>
  <si>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</si>
  <si>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</si>
  <si>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</si>
  <si>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</si>
  <si>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</si>
  <si>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</si>
  <si>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</si>
  <si>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</si>
  <si>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</si>
  <si>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</si>
  <si>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</si>
  <si>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</si>
  <si>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</si>
  <si>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</si>
  <si>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</si>
  <si>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</si>
  <si>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</si>
  <si>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</si>
  <si>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</si>
  <si>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</si>
  <si>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</si>
  <si>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</si>
  <si>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</si>
  <si>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</si>
  <si>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</si>
  <si>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</si>
  <si>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</si>
  <si>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</si>
  <si>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</si>
  <si>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</si>
  <si>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</si>
  <si>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</si>
  <si>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</si>
  <si>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</si>
  <si>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</si>
  <si>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</si>
  <si>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</si>
  <si>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</si>
  <si>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</si>
  <si>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</si>
  <si>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</si>
  <si>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</si>
  <si>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</si>
  <si>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</si>
  <si>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</si>
  <si>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</si>
  <si>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</si>
  <si>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</si>
  <si>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</si>
  <si>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</si>
  <si>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</si>
  <si>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</si>
  <si>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</si>
  <si>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</si>
  <si>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</si>
  <si>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</si>
  <si>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</si>
  <si>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</si>
  <si>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</si>
  <si>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</si>
  <si>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</si>
  <si>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</si>
  <si>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</si>
  <si>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</si>
  <si>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</si>
  <si>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</si>
  <si>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</si>
  <si>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</si>
  <si>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</si>
  <si>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</si>
  <si>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</si>
  <si>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</si>
  <si>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</si>
  <si>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</si>
  <si>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</si>
  <si>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</si>
  <si>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</si>
  <si>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</si>
  <si>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</si>
  <si>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</si>
  <si>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</si>
  <si>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</si>
  <si>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</si>
  <si>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</si>
  <si>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</si>
  <si>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</si>
  <si>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</si>
  <si>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</si>
  <si>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</si>
  <si>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</si>
  <si>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</si>
  <si>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</si>
  <si>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</si>
  <si>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</si>
  <si>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</si>
  <si>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</si>
  <si>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</si>
  <si>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</si>
  <si>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</si>
  <si>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</si>
  <si>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</si>
  <si>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</si>
  <si>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</si>
  <si>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</si>
  <si>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</si>
  <si>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</si>
  <si>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</si>
  <si>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</si>
  <si>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</si>
  <si>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</si>
  <si>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</si>
  <si>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</si>
  <si>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</si>
  <si>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</si>
  <si>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</si>
  <si>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</si>
  <si>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</si>
  <si>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</si>
  <si>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</si>
  <si>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</si>
  <si>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</si>
  <si>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</si>
  <si>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</si>
  <si>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</si>
  <si>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</si>
  <si>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</si>
  <si>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</si>
  <si>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</si>
  <si>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</si>
  <si>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</si>
  <si>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</si>
  <si>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</si>
  <si>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</si>
  <si>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</si>
  <si>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</si>
  <si>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</si>
  <si>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</si>
  <si>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</si>
  <si>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</si>
  <si>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</si>
  <si>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</si>
  <si>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</si>
  <si>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</si>
  <si>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</si>
  <si>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</si>
  <si>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</si>
  <si>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</si>
  <si>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</si>
  <si>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</si>
  <si>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</si>
  <si>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</si>
  <si>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</si>
  <si>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</si>
  <si>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</si>
  <si>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</si>
  <si>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</si>
  <si>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</si>
  <si>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</si>
  <si>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</si>
  <si>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</si>
  <si>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</si>
  <si>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</si>
  <si>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</si>
  <si>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</si>
  <si>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</si>
  <si>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</si>
  <si>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</si>
  <si>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</si>
  <si>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</si>
  <si>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</si>
  <si>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</si>
  <si>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</si>
  <si>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</si>
  <si>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</si>
  <si>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</si>
  <si>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</si>
  <si>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</si>
  <si>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</si>
  <si>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</si>
  <si>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</si>
  <si>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</si>
  <si>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</si>
  <si>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</si>
  <si>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</si>
  <si>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</si>
  <si>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</si>
  <si>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</si>
  <si>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</si>
  <si>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</si>
  <si>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</si>
  <si>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</si>
  <si>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</si>
  <si>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</si>
  <si>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</si>
  <si>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</si>
  <si>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</si>
  <si>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</si>
  <si>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</si>
  <si>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</si>
  <si>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</si>
  <si>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</si>
  <si>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</si>
  <si>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</si>
  <si>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</si>
  <si>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</si>
  <si>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</si>
  <si>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</si>
  <si>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</si>
  <si>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</si>
  <si>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</si>
  <si>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</si>
  <si>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</si>
  <si>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</si>
  <si>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</si>
  <si>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</si>
  <si>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</si>
  <si>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</si>
  <si>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</si>
  <si>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</si>
  <si>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</si>
  <si>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</si>
  <si>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</si>
  <si>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</si>
  <si>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</si>
  <si>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</si>
  <si>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</si>
  <si>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</si>
  <si>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</si>
  <si>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</si>
  <si>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</si>
  <si>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</si>
  <si>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</si>
  <si>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</si>
  <si>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</si>
  <si>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</si>
  <si>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</si>
  <si>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</si>
  <si>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</si>
  <si>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</si>
  <si>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</si>
  <si>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</si>
  <si>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</si>
  <si>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</si>
  <si>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</si>
  <si>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</si>
  <si>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</si>
  <si>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</si>
  <si>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</si>
  <si>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</si>
  <si>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</si>
  <si>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</si>
  <si>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</si>
  <si>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</si>
  <si>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</si>
  <si>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</si>
  <si>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</si>
  <si>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</si>
  <si>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</si>
  <si>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</si>
  <si>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</si>
  <si>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</si>
  <si>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</si>
  <si>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</si>
  <si>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</si>
  <si>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</si>
  <si>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</si>
  <si>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</si>
  <si>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</si>
  <si>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</si>
  <si>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</si>
  <si>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</si>
  <si>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</si>
  <si>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</si>
  <si>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</si>
  <si>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</si>
  <si>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</si>
  <si>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</si>
  <si>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</si>
  <si>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</si>
  <si>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</si>
  <si>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</si>
  <si>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</si>
  <si>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</si>
  <si>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</si>
  <si>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</si>
  <si>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</si>
  <si>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</si>
  <si>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</si>
  <si>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</si>
  <si>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</si>
  <si>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</si>
  <si>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</si>
  <si>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</si>
  <si>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</si>
  <si>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</si>
  <si>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</si>
  <si>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</si>
  <si>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</si>
  <si>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</si>
  <si>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</si>
  <si>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</si>
  <si>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</si>
  <si>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</si>
  <si>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</si>
  <si>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</si>
  <si>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</si>
  <si>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</si>
  <si>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</si>
  <si>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</si>
  <si>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</si>
  <si>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</si>
  <si>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</si>
  <si>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</si>
  <si>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</si>
  <si>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</si>
  <si>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</si>
  <si>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</si>
  <si>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</si>
  <si>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</si>
  <si>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</si>
  <si>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</si>
  <si>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</si>
  <si>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</si>
  <si>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</si>
  <si>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</si>
  <si>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</si>
  <si>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</si>
  <si>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</si>
  <si>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</si>
  <si>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</si>
  <si>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</si>
  <si>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</si>
  <si>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</si>
  <si>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</si>
  <si>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</si>
  <si>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</si>
  <si>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</si>
  <si>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</si>
  <si>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</si>
  <si>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</si>
  <si>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</si>
  <si>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</si>
  <si>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</si>
  <si>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</si>
  <si>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</si>
  <si>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</si>
  <si>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</si>
  <si>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</si>
  <si>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</si>
  <si>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</si>
  <si>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</si>
  <si>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</si>
  <si>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</si>
  <si>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</si>
  <si>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</si>
  <si>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</si>
  <si>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</si>
  <si>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</si>
  <si>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</si>
  <si>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</si>
  <si>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</si>
  <si>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</si>
  <si>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</si>
  <si>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</si>
  <si>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</si>
  <si>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</si>
  <si>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</si>
  <si>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</si>
  <si>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</si>
  <si>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</si>
  <si>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</si>
  <si>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</si>
  <si>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</si>
  <si>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</si>
  <si>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</si>
  <si>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</si>
  <si>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</si>
  <si>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</si>
  <si>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</si>
  <si>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</si>
  <si>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</si>
  <si>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</si>
  <si>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</si>
  <si>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</si>
  <si>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</si>
  <si>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</si>
  <si>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</si>
  <si>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</si>
  <si>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</si>
  <si>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</si>
  <si>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</si>
  <si>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</si>
  <si>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</si>
  <si>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</si>
  <si>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</si>
  <si>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</si>
  <si>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</si>
  <si>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</si>
  <si>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</si>
  <si>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</si>
  <si>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</si>
  <si>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</si>
  <si>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</si>
  <si>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</si>
  <si>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</si>
  <si>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</si>
  <si>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</si>
  <si>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</si>
  <si>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</si>
  <si>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</si>
  <si>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</si>
  <si>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</si>
  <si>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</si>
  <si>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</si>
  <si>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</si>
  <si>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</si>
  <si>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</si>
  <si>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</si>
  <si>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</si>
  <si>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</si>
  <si>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</si>
  <si>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</si>
  <si>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</si>
  <si>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</si>
  <si>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</si>
  <si>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</si>
  <si>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</si>
  <si>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</si>
  <si>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</si>
  <si>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</si>
  <si>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</si>
  <si>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</si>
  <si>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</si>
  <si>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</si>
  <si>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</si>
  <si>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</si>
  <si>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</si>
  <si>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</si>
  <si>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</si>
  <si>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</si>
  <si>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</si>
  <si>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</si>
  <si>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</si>
  <si>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</si>
  <si>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</si>
  <si>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</si>
  <si>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</si>
  <si>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</si>
  <si>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</si>
  <si>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</si>
  <si>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</si>
  <si>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</si>
  <si>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</si>
  <si>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</si>
  <si>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</si>
  <si>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</si>
  <si>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</si>
  <si>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</si>
  <si>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</si>
  <si>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</si>
  <si>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</si>
  <si>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</si>
  <si>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</si>
  <si>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</si>
  <si>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</si>
  <si>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</si>
  <si>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</si>
  <si>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</si>
  <si>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</si>
  <si>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</si>
  <si>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</si>
  <si>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</si>
  <si>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</si>
  <si>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</si>
  <si>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</si>
  <si>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</si>
  <si>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</si>
  <si>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</si>
  <si>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</si>
  <si>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</si>
  <si>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</si>
  <si>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</si>
  <si>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</si>
  <si>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</si>
  <si>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</si>
  <si>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</si>
  <si>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</si>
  <si>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</si>
  <si>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</si>
  <si>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</si>
  <si>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</si>
  <si>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</si>
  <si>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</si>
  <si>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</si>
  <si>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</si>
  <si>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</si>
  <si>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</si>
  <si>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</si>
  <si>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</si>
  <si>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</si>
  <si>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</si>
  <si>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</si>
  <si>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</si>
  <si>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</si>
  <si>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</si>
  <si>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</si>
  <si>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</si>
  <si>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</si>
  <si>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</si>
  <si>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</si>
  <si>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</si>
  <si>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</si>
  <si>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</si>
  <si>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</si>
  <si>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</si>
  <si>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</si>
  <si>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</si>
  <si>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</si>
  <si>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</si>
  <si>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</si>
  <si>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</si>
  <si>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</si>
  <si>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</si>
  <si>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</si>
  <si>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</si>
  <si>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</si>
  <si>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</si>
  <si>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</si>
  <si>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</si>
  <si>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</si>
  <si>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</si>
  <si>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</si>
  <si>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</si>
  <si>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</si>
  <si>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minium</t>
  </si>
  <si>
    <t>maximum</t>
  </si>
  <si>
    <t>variance</t>
  </si>
  <si>
    <t>standard deviation</t>
  </si>
  <si>
    <t>Successful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</si>
  <si>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</si>
  <si>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</si>
  <si>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"- median is more meaningfully as there are few high numbers that is throwing off the mean"</t>
  </si>
  <si>
    <t>"- Standard deviation can be used to determine the spread out of the data with both Failed and Successful"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</si>
</sst>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1" applyNumberFormat="1" applyFont="1"/>
    <xf numFmtId="44" fontId="0" fillId="0" borderId="0" xfId="2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D-4F36-9814-8CF1D548482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7D-4F36-9814-8CF1D548482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7D-4F36-9814-8CF1D548482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7D-4F36-9814-8CF1D5484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0010208"/>
        <c:axId val="1760000640"/>
      </c:barChart>
      <c:catAx>
        <c:axId val="176001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000640"/>
        <c:crosses val="autoZero"/>
        <c:auto val="1"/>
        <c:lblAlgn val="ctr"/>
        <c:lblOffset val="100"/>
        <c:noMultiLvlLbl val="0"/>
      </c:catAx>
      <c:valAx>
        <c:axId val="17600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0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E-49DF-BA35-91A44A0C62D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E-49DF-BA35-91A44A0C62D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E-49DF-BA35-91A44A0C62DD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E-49DF-BA35-91A44A0C6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3369488"/>
        <c:axId val="1683380304"/>
      </c:barChart>
      <c:catAx>
        <c:axId val="168336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380304"/>
        <c:crosses val="autoZero"/>
        <c:auto val="1"/>
        <c:lblAlgn val="ctr"/>
        <c:lblOffset val="100"/>
        <c:noMultiLvlLbl val="0"/>
      </c:catAx>
      <c:valAx>
        <c:axId val="16833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36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Outcome!PivotTable1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A-4E77-9811-201C5BCDA23E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A-4E77-9811-201C5BCDA23E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BA-4E77-9811-201C5BCDA23E}"/>
            </c:ext>
          </c:extLst>
        </c:ser>
        <c:ser>
          <c:idx val="3"/>
          <c:order val="3"/>
          <c:tx>
            <c:strRef>
              <c:f>'Launch Date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BA-4E77-9811-201C5BCD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718912"/>
        <c:axId val="302722656"/>
      </c:lineChart>
      <c:catAx>
        <c:axId val="3027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22656"/>
        <c:crosses val="autoZero"/>
        <c:auto val="1"/>
        <c:lblAlgn val="ctr"/>
        <c:lblOffset val="100"/>
        <c:noMultiLvlLbl val="0"/>
      </c:catAx>
      <c:valAx>
        <c:axId val="3027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outcome'!$F$1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2-4177-AB78-E7A1007290F2}"/>
            </c:ext>
          </c:extLst>
        </c:ser>
        <c:ser>
          <c:idx val="1"/>
          <c:order val="1"/>
          <c:tx>
            <c:strRef>
              <c:f>'Bonus Goal outcome'!$G$1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2-4177-AB78-E7A1007290F2}"/>
            </c:ext>
          </c:extLst>
        </c:ser>
        <c:ser>
          <c:idx val="2"/>
          <c:order val="2"/>
          <c:tx>
            <c:strRef>
              <c:f>'Bonus Goal outcome'!$H$1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2-4177-AB78-E7A10072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958959"/>
        <c:axId val="926967695"/>
      </c:lineChart>
      <c:catAx>
        <c:axId val="92695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67695"/>
        <c:crosses val="autoZero"/>
        <c:auto val="1"/>
        <c:lblAlgn val="ctr"/>
        <c:lblOffset val="100"/>
        <c:noMultiLvlLbl val="0"/>
      </c:catAx>
      <c:valAx>
        <c:axId val="9269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129540</xdr:rowOff>
    </xdr:from>
    <xdr:to>
      <xdr:col>17</xdr:col>
      <xdr:colOff>350520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2B286-0BC9-4E34-8C13-F64CDDA2A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175260</xdr:rowOff>
    </xdr:from>
    <xdr:to>
      <xdr:col>16</xdr:col>
      <xdr:colOff>518160</xdr:colOff>
      <xdr:row>34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26D2C-FD60-43E0-B695-CD2259886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76200</xdr:rowOff>
    </xdr:from>
    <xdr:to>
      <xdr:col>14</xdr:col>
      <xdr:colOff>121920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EB7A8-A0B0-4429-A630-6998399E4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10</xdr:col>
      <xdr:colOff>327660</xdr:colOff>
      <xdr:row>38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08D805-743B-45E5-9F59-A2D9242B0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gant Patel" refreshedDate="44271.811173495371" createdVersion="6" refreshedVersion="6" minRefreshableVersion="3" recordCount="4114" xr:uid="{4ED20D54-B6F0-473B-A575-3112381A47B3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gant Patel" refreshedDate="44272.431141203706" createdVersion="6" refreshedVersion="6" minRefreshableVersion="3" recordCount="4114" xr:uid="{2D51D7ED-7C14-4000-A696-07B70152C5E0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5651A-98F1-4609-AFE3-E11E348258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03D34-766E-4340-AD04-25B1863569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6D4DE-FC59-4462-96E1-942F4EBD632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55" zoomScaleNormal="55" workbookViewId="0">
      <selection activeCell="L12" sqref="L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bestFit="1" customWidth="1"/>
    <col min="16" max="16" width="19.109375" customWidth="1"/>
    <col min="17" max="17" width="13.21875" bestFit="1" customWidth="1"/>
    <col min="18" max="18" width="21.33203125" bestFit="1" customWidth="1"/>
    <col min="19" max="19" width="25" bestFit="1" customWidth="1"/>
    <col min="20" max="20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8366</v>
      </c>
      <c r="T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9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F0BE126D-82B8-45EA-AE3A-BB34E2650CED}"/>
  <conditionalFormatting sqref="F2:F4115">
    <cfRule type="cellIs" dxfId="11" priority="2" operator="equal">
      <formula>"currently live"</formula>
    </cfRule>
    <cfRule type="cellIs" dxfId="10" priority="3" operator="equal">
      <formula>"canceled"</formula>
    </cfRule>
    <cfRule type="cellIs" dxfId="9" priority="4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23B82142-E9C3-45F9-BC09-A70AECA9B668}">
            <xm:f>NOT(ISERROR(SEARCH("successful",F2)))</xm:f>
            <xm:f>"successful"</xm:f>
            <x14:dxf>
              <fill>
                <patternFill>
                  <bgColor theme="9" tint="0.59996337778862885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8233-6307-45E9-A45F-98C6B9BC41D2}">
  <dimension ref="A1:F14"/>
  <sheetViews>
    <sheetView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8363</v>
      </c>
    </row>
    <row r="3" spans="1:6" x14ac:dyDescent="0.3">
      <c r="A3" s="5" t="s">
        <v>8362</v>
      </c>
      <c r="B3" s="5" t="s">
        <v>8364</v>
      </c>
    </row>
    <row r="4" spans="1:6" x14ac:dyDescent="0.3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D378-CD25-4873-8251-DCEB696ED8C6}">
  <dimension ref="A1:F47"/>
  <sheetViews>
    <sheetView workbookViewId="0">
      <selection activeCell="H2" sqref="H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8363</v>
      </c>
    </row>
    <row r="2" spans="1:6" x14ac:dyDescent="0.3">
      <c r="A2" s="5" t="s">
        <v>8365</v>
      </c>
      <c r="B2" t="s">
        <v>8363</v>
      </c>
    </row>
    <row r="4" spans="1:6" x14ac:dyDescent="0.3">
      <c r="A4" s="5" t="s">
        <v>8362</v>
      </c>
      <c r="B4" s="5" t="s">
        <v>8364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71BF-2C38-4772-8731-B3BF56BA3D61}">
  <dimension ref="A1:F18"/>
  <sheetViews>
    <sheetView workbookViewId="0">
      <selection activeCell="K23" sqref="K2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8365</v>
      </c>
      <c r="B1" t="s">
        <v>8363</v>
      </c>
    </row>
    <row r="2" spans="1:6" x14ac:dyDescent="0.3">
      <c r="A2" s="5" t="s">
        <v>8380</v>
      </c>
      <c r="B2" t="s">
        <v>8363</v>
      </c>
    </row>
    <row r="4" spans="1:6" x14ac:dyDescent="0.3">
      <c r="A4" s="5" t="s">
        <v>8362</v>
      </c>
      <c r="B4" s="5" t="s">
        <v>8364</v>
      </c>
    </row>
    <row r="5" spans="1:6" x14ac:dyDescent="0.3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1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1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11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1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11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11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11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11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11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1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C4BB-6083-42A2-907E-9C3C7930F7EC}">
  <dimension ref="A1:L13"/>
  <sheetViews>
    <sheetView topLeftCell="A2" workbookViewId="0">
      <selection activeCell="I12" sqref="I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12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12" x14ac:dyDescent="0.3">
      <c r="A2" t="s">
        <v>8389</v>
      </c>
      <c r="B2">
        <f>COUNTIFS('Full Table'!D2:D4115,"&lt; 1000",'Full Table'!F2:F4115,"Successful")</f>
        <v>322</v>
      </c>
      <c r="C2">
        <f>COUNTIFS('Full Table'!D2:D4115,"&lt; 1000",'Full Table'!F2:F4115,"Failed")</f>
        <v>113</v>
      </c>
      <c r="D2">
        <f>COUNTIFS('Full Table'!D2:D4115,"&lt; 1000",'Full Table'!F2:F4115,"Canceled")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  <c r="L2" s="12"/>
    </row>
    <row r="3" spans="1:12" x14ac:dyDescent="0.3">
      <c r="A3" t="s">
        <v>8390</v>
      </c>
      <c r="B3">
        <f>COUNTIFS('Full Table'!D2:D4115,"&gt;= 1000",'Full Table'!D2:D4115,"&lt; 5000",'Full Table'!F2:F4115,"Successful")</f>
        <v>932</v>
      </c>
      <c r="C3">
        <f>COUNTIFS('Full Table'!D2:D4115,"&gt;= 1000",'Full Table'!D2:D4115,"&lt; 5000",'Full Table'!F2:F4115,"Failed")</f>
        <v>420</v>
      </c>
      <c r="D3">
        <f>COUNTIFS('Full Table'!D2:D4115,"&gt;= 1000",'Full Table'!D2:D4115,"&lt; 5000",'Full Table'!F2:F4115,"Canceled")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L3" s="12"/>
    </row>
    <row r="4" spans="1:12" x14ac:dyDescent="0.3">
      <c r="A4" t="s">
        <v>8391</v>
      </c>
      <c r="B4">
        <f>COUNTIFS('Full Table'!D2:D4115,"&gt;= 5000",'Full Table'!D2:D4115,"&lt; 10000",'Full Table'!F2:F4115,"Successful")</f>
        <v>381</v>
      </c>
      <c r="C4">
        <f>COUNTIFS('Full Table'!D2:D4115,"&gt;= 5000",'Full Table'!D2:D4115,"&lt; 10000",'Full Table'!F2:F4115,"Failed")</f>
        <v>283</v>
      </c>
      <c r="D4">
        <f>COUNTIFS('Full Table'!D2:D4115,"&gt;= 5000",'Full Table'!D2:D4115,"&lt; 10000",'Full Table'!F2:F4115,"Canceled")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L4" s="12"/>
    </row>
    <row r="5" spans="1:12" x14ac:dyDescent="0.3">
      <c r="A5" t="s">
        <v>8392</v>
      </c>
      <c r="B5">
        <f>COUNTIFS('Full Table'!D4:D4117,"&gt;= 10000",'Full Table'!D4:D4117,"&lt; 15000",'Full Table'!F4:F4117,"Successful")</f>
        <v>167</v>
      </c>
      <c r="C5">
        <f>COUNTIFS('Full Table'!D4:D4117,"&gt;= 10000",'Full Table'!D4:D4117,"&lt; 15000",'Full Table'!F4:F4117,"Failed")</f>
        <v>144</v>
      </c>
      <c r="D5">
        <f>COUNTIFS('Full Table'!D2:D4115,"&gt;= 10000",'Full Table'!D2:D4115,"&lt; 15000",'Full Table'!F2:F4115,"Canceled")</f>
        <v>40</v>
      </c>
      <c r="E5">
        <f t="shared" si="0"/>
        <v>351</v>
      </c>
      <c r="F5" s="13">
        <f t="shared" si="1"/>
        <v>0.4757834757834758</v>
      </c>
      <c r="G5" s="13">
        <f t="shared" si="2"/>
        <v>0.41025641025641024</v>
      </c>
      <c r="H5" s="13">
        <f t="shared" si="3"/>
        <v>0.11396011396011396</v>
      </c>
      <c r="L5" s="12"/>
    </row>
    <row r="6" spans="1:12" x14ac:dyDescent="0.3">
      <c r="A6" t="s">
        <v>8393</v>
      </c>
      <c r="B6">
        <f>COUNTIFS('Full Table'!D4:D4117,"&gt;=15000",'Full Table'!D4:D4117,"&lt; 20000",'Full Table'!F4:F4117,"Successful")</f>
        <v>94</v>
      </c>
      <c r="C6">
        <f>COUNTIFS('Full Table'!D4:D4117,"&gt;=15000",'Full Table'!D4:D4117,"&lt; 20000",'Full Table'!F4:F4117,"Failed")</f>
        <v>90</v>
      </c>
      <c r="D6">
        <f>COUNTIFS('Full Table'!D2:D4115,"&gt;= 15000",'Full Table'!D2:D4115,"&lt; 20000",'Full Table'!F2:F4115,"Canceled")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L6" s="12"/>
    </row>
    <row r="7" spans="1:12" x14ac:dyDescent="0.3">
      <c r="A7" t="s">
        <v>8394</v>
      </c>
      <c r="B7">
        <f>COUNTIFS('Full Table'!D6:D4119,"&gt;= 20000",'Full Table'!D6:D4119,"&lt; 25000",'Full Table'!F6:F4119,"Successful")</f>
        <v>62</v>
      </c>
      <c r="C7">
        <f>COUNTIFS('Full Table'!D6:D4119,"&gt;= 20000",'Full Table'!D6:D4119,"&lt; 25000",'Full Table'!F6:F4119,"Failed")</f>
        <v>72</v>
      </c>
      <c r="D7">
        <f>COUNTIFS('Full Table'!D2:D4115,"&gt;= 20000",'Full Table'!D2:D4115,"&lt; 25000",'Full Table'!F2:F4115,"Canceled")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L7" s="12"/>
    </row>
    <row r="8" spans="1:12" x14ac:dyDescent="0.3">
      <c r="A8" t="s">
        <v>8395</v>
      </c>
      <c r="B8">
        <f>COUNTIFS('Full Table'!D6:D4119,"&gt;= 25000",'Full Table'!D6:D4119,"&lt; 30000",'Full Table'!F6:F4119,"Successful")</f>
        <v>55</v>
      </c>
      <c r="C8">
        <f>COUNTIFS('Full Table'!D6:D4119,"&gt;= 25000",'Full Table'!D6:D4119,"&lt; 30000",'Full Table'!F6:F4119,"Failed")</f>
        <v>64</v>
      </c>
      <c r="D8">
        <f>COUNTIFS('Full Table'!D2:D4115,"&gt;= 25000",'Full Table'!D2:D4115,"&lt; 30000",'Full Table'!F2:F4115,"Canceled")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L8" s="12"/>
    </row>
    <row r="9" spans="1:12" x14ac:dyDescent="0.3">
      <c r="A9" t="s">
        <v>8396</v>
      </c>
      <c r="B9">
        <f>COUNTIFS('Full Table'!D8:D4121,"&gt;= 30000",'Full Table'!D8:D4121,"&lt; 35000",'Full Table'!F8:F4121,"Successful")</f>
        <v>32</v>
      </c>
      <c r="C9">
        <f>COUNTIFS('Full Table'!D8:D4121,"&gt;= 30000",'Full Table'!D8:D4121,"&lt; 35000",'Full Table'!F8:F4121,"Failed")</f>
        <v>37</v>
      </c>
      <c r="D9">
        <f>COUNTIFS('Full Table'!D2:D4115,"&gt;= 30000",'Full Table'!D2:D4115,"&lt; 35000",'Full Table'!F2:F4115,"Canceled")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L9" s="12"/>
    </row>
    <row r="10" spans="1:12" x14ac:dyDescent="0.3">
      <c r="A10" t="s">
        <v>8397</v>
      </c>
      <c r="B10">
        <f>COUNTIFS('Full Table'!D8:D4121,"&gt;= 35000",'Full Table'!D8:D4121,"&lt; 40000",'Full Table'!F8:F4121,"Successful")</f>
        <v>26</v>
      </c>
      <c r="C10">
        <f>COUNTIFS('Full Table'!D8:D4121,"&gt;= 35000",'Full Table'!D8:D4121,"&lt; 40000",'Full Table'!F8:F4121,"failed")</f>
        <v>22</v>
      </c>
      <c r="D10">
        <f>COUNTIFS('Full Table'!D2:D4115,"&gt;= 35000",'Full Table'!D2:D4115,"&lt; 40000",'Full Table'!F2:F4115,"Canceled")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L10" s="12"/>
    </row>
    <row r="11" spans="1:12" x14ac:dyDescent="0.3">
      <c r="A11" t="s">
        <v>8398</v>
      </c>
      <c r="B11">
        <f>COUNTIFS('Full Table'!D10:D4123,"&gt;= 40000",'Full Table'!D10:D4123,"&lt; 45000",'Full Table'!F10:F4123,"Successful")</f>
        <v>20</v>
      </c>
      <c r="C11">
        <f>COUNTIFS('Full Table'!D10:D4123,"&gt;= 40000",'Full Table'!D10:D4123,"&lt; 45000",'Full Table'!F10:F4123,"Failed")</f>
        <v>16</v>
      </c>
      <c r="D11">
        <f>COUNTIFS('Full Table'!D2:D4115,"&gt;= 40000",'Full Table'!D2:D4115,"&lt; 45000",'Full Table'!F2:F4115,"Canceled")</f>
        <v>6</v>
      </c>
      <c r="E11">
        <f t="shared" si="0"/>
        <v>42</v>
      </c>
      <c r="F11" s="13">
        <f t="shared" si="1"/>
        <v>0.47619047619047616</v>
      </c>
      <c r="G11" s="13">
        <f t="shared" si="2"/>
        <v>0.38095238095238093</v>
      </c>
      <c r="H11" s="13">
        <f t="shared" si="3"/>
        <v>0.14285714285714285</v>
      </c>
      <c r="L11" s="12"/>
    </row>
    <row r="12" spans="1:12" x14ac:dyDescent="0.3">
      <c r="A12" t="s">
        <v>8399</v>
      </c>
      <c r="B12">
        <f>COUNTIFS('Full Table'!D10:D4123,"&gt;= 45000",'Full Table'!D10:D4123,"&lt; 50000",'Full Table'!F10:F4123,"Successful")</f>
        <v>6</v>
      </c>
      <c r="C12">
        <f>COUNTIFS('Full Table'!D10:D4123,"&gt;= 45000",'Full Table'!D10:D4123,"&lt; 50000",'Full Table'!F10:F4123,"Failed")</f>
        <v>11</v>
      </c>
      <c r="D12">
        <f>COUNTIFS('Full Table'!D2:D4115,"&gt;= 45000",'Full Table'!D2:D4115,"&lt; 50000",'Full Table'!F2:F4115,"Canceled")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L12" s="12"/>
    </row>
    <row r="13" spans="1:12" x14ac:dyDescent="0.3">
      <c r="A13" t="s">
        <v>8400</v>
      </c>
      <c r="B13">
        <f>COUNTIFS('Full Table'!D12:D4125,"&gt;= 50000",'Full Table'!F12:F4125,"Successful")</f>
        <v>86</v>
      </c>
      <c r="C13">
        <f>COUNTIFS('Full Table'!D12:D4125,"&gt;= 50000",'Full Table'!F12:F4125,"Failed")</f>
        <v>258</v>
      </c>
      <c r="D13">
        <f>COUNTIFS('Full Table'!D2:D4115,"&gt;= 50000",'Full Table'!F2:F4115,"Canceled")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L13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D4BD1-4CF9-4D47-A14E-18F468F5DD67}">
  <dimension ref="A1:O2186"/>
  <sheetViews>
    <sheetView tabSelected="1" workbookViewId="0">
      <selection activeCell="L13" sqref="L13"/>
    </sheetView>
  </sheetViews>
  <sheetFormatPr defaultRowHeight="14.4" x14ac:dyDescent="0.3"/>
  <cols>
    <col min="2" max="2" width="13.44140625" bestFit="1" customWidth="1"/>
    <col min="3" max="3" width="13.44140625" customWidth="1"/>
    <col min="4" max="4" width="8.77734375" bestFit="1" customWidth="1"/>
    <col min="5" max="5" width="13.44140625" bestFit="1" customWidth="1"/>
  </cols>
  <sheetData>
    <row r="1" spans="1:15" x14ac:dyDescent="0.3">
      <c r="A1" s="1" t="s">
        <v>8401</v>
      </c>
      <c r="B1" s="1" t="s">
        <v>8262</v>
      </c>
      <c r="C1" s="1"/>
      <c r="D1" s="1" t="s">
        <v>8401</v>
      </c>
      <c r="E1" s="1" t="s">
        <v>8262</v>
      </c>
    </row>
    <row r="2" spans="1:15" x14ac:dyDescent="0.3">
      <c r="A2" t="s">
        <v>8219</v>
      </c>
      <c r="B2">
        <v>182</v>
      </c>
      <c r="D2" t="s">
        <v>8221</v>
      </c>
      <c r="E2">
        <v>0</v>
      </c>
    </row>
    <row r="3" spans="1:15" x14ac:dyDescent="0.3">
      <c r="A3" t="s">
        <v>8219</v>
      </c>
      <c r="B3">
        <v>79</v>
      </c>
      <c r="D3" t="s">
        <v>8221</v>
      </c>
      <c r="E3">
        <v>1</v>
      </c>
    </row>
    <row r="4" spans="1:15" x14ac:dyDescent="0.3">
      <c r="A4" t="s">
        <v>8219</v>
      </c>
      <c r="B4">
        <v>35</v>
      </c>
      <c r="D4" t="s">
        <v>8221</v>
      </c>
      <c r="E4">
        <v>10</v>
      </c>
    </row>
    <row r="5" spans="1:15" x14ac:dyDescent="0.3">
      <c r="A5" t="s">
        <v>8219</v>
      </c>
      <c r="B5">
        <v>150</v>
      </c>
      <c r="D5" t="s">
        <v>8221</v>
      </c>
      <c r="E5">
        <v>0</v>
      </c>
      <c r="I5" t="s">
        <v>8401</v>
      </c>
      <c r="J5" t="s">
        <v>8402</v>
      </c>
      <c r="K5" t="s">
        <v>8403</v>
      </c>
      <c r="L5" t="s">
        <v>8404</v>
      </c>
      <c r="M5" t="s">
        <v>8405</v>
      </c>
      <c r="N5" t="s">
        <v>8406</v>
      </c>
      <c r="O5" t="s">
        <v>8407</v>
      </c>
    </row>
    <row r="6" spans="1:15" x14ac:dyDescent="0.3">
      <c r="A6" t="s">
        <v>8219</v>
      </c>
      <c r="B6">
        <v>284</v>
      </c>
      <c r="D6" t="s">
        <v>8221</v>
      </c>
      <c r="E6">
        <v>7</v>
      </c>
      <c r="I6" t="s">
        <v>8408</v>
      </c>
      <c r="J6">
        <f>AVERAGE(B2:B2186)</f>
        <v>194.42517162471395</v>
      </c>
      <c r="K6">
        <f>MEDIAN(B2:B2186)</f>
        <v>62</v>
      </c>
      <c r="L6">
        <f>MIN(B2:B2186)</f>
        <v>1</v>
      </c>
      <c r="M6">
        <f>MAX(B2:B2186)</f>
        <v>26457</v>
      </c>
      <c r="N6">
        <f>_xlfn.VAR.P(B2:B2186)</f>
        <v>712840.9867348104</v>
      </c>
      <c r="O6">
        <f>_xlfn.STDEV.P(B2:B2186)</f>
        <v>844.29910975602149</v>
      </c>
    </row>
    <row r="7" spans="1:15" x14ac:dyDescent="0.3">
      <c r="A7" t="s">
        <v>8219</v>
      </c>
      <c r="B7">
        <v>47</v>
      </c>
      <c r="D7" t="s">
        <v>8221</v>
      </c>
      <c r="E7">
        <v>0</v>
      </c>
      <c r="I7" t="s">
        <v>8221</v>
      </c>
      <c r="J7">
        <f>AVERAGE(E2:E1531)</f>
        <v>17.709803921568628</v>
      </c>
      <c r="K7">
        <f>MEDIAN(E2:E1531)</f>
        <v>4</v>
      </c>
      <c r="L7">
        <f>MIN(E2:E1531)</f>
        <v>0</v>
      </c>
      <c r="M7">
        <f>MAX(E2:E1531)</f>
        <v>1293</v>
      </c>
      <c r="N7">
        <f>_xlfn.VAR.P(E2:E1531)</f>
        <v>3773.2216685890044</v>
      </c>
      <c r="O7">
        <f>_xlfn.STDEV.P(E2:E1531)</f>
        <v>61.426555076684906</v>
      </c>
    </row>
    <row r="8" spans="1:15" x14ac:dyDescent="0.3">
      <c r="A8" t="s">
        <v>8219</v>
      </c>
      <c r="B8">
        <v>58</v>
      </c>
      <c r="D8" t="s">
        <v>8221</v>
      </c>
      <c r="E8">
        <v>1</v>
      </c>
    </row>
    <row r="9" spans="1:15" x14ac:dyDescent="0.3">
      <c r="A9" t="s">
        <v>8219</v>
      </c>
      <c r="B9">
        <v>57</v>
      </c>
      <c r="D9" t="s">
        <v>8221</v>
      </c>
      <c r="E9">
        <v>2</v>
      </c>
    </row>
    <row r="10" spans="1:15" x14ac:dyDescent="0.3">
      <c r="A10" t="s">
        <v>8219</v>
      </c>
      <c r="B10">
        <v>12</v>
      </c>
      <c r="D10" t="s">
        <v>8221</v>
      </c>
      <c r="E10">
        <v>3</v>
      </c>
      <c r="I10" t="s">
        <v>8409</v>
      </c>
    </row>
    <row r="11" spans="1:15" x14ac:dyDescent="0.3">
      <c r="A11" t="s">
        <v>8219</v>
      </c>
      <c r="B11">
        <v>20</v>
      </c>
      <c r="D11" t="s">
        <v>8221</v>
      </c>
      <c r="E11">
        <v>10</v>
      </c>
      <c r="I11" t="s">
        <v>8411</v>
      </c>
    </row>
    <row r="12" spans="1:15" x14ac:dyDescent="0.3">
      <c r="A12" t="s">
        <v>8219</v>
      </c>
      <c r="B12">
        <v>19</v>
      </c>
      <c r="D12" t="s">
        <v>8221</v>
      </c>
      <c r="E12">
        <v>10</v>
      </c>
    </row>
    <row r="13" spans="1:15" x14ac:dyDescent="0.3">
      <c r="A13" t="s">
        <v>8219</v>
      </c>
      <c r="B13">
        <v>75</v>
      </c>
      <c r="D13" t="s">
        <v>8221</v>
      </c>
      <c r="E13">
        <v>1</v>
      </c>
      <c r="I13" t="s">
        <v>8410</v>
      </c>
    </row>
    <row r="14" spans="1:15" x14ac:dyDescent="0.3">
      <c r="A14" t="s">
        <v>8219</v>
      </c>
      <c r="B14">
        <v>827</v>
      </c>
      <c r="D14" t="s">
        <v>8221</v>
      </c>
      <c r="E14">
        <v>0</v>
      </c>
      <c r="I14" t="s">
        <v>8412</v>
      </c>
    </row>
    <row r="15" spans="1:15" x14ac:dyDescent="0.3">
      <c r="A15" t="s">
        <v>8219</v>
      </c>
      <c r="B15">
        <v>51</v>
      </c>
      <c r="D15" t="s">
        <v>8221</v>
      </c>
      <c r="E15">
        <v>0</v>
      </c>
    </row>
    <row r="16" spans="1:15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C2186">
    <cfRule type="cellIs" dxfId="7" priority="1" operator="equal">
      <formula>"currently live"</formula>
    </cfRule>
    <cfRule type="cellIs" dxfId="6" priority="2" operator="equal">
      <formula>"canceled"</formula>
    </cfRule>
    <cfRule type="cellIs" dxfId="5" priority="3" operator="equal">
      <formula>"failed"</formula>
    </cfRule>
  </conditionalFormatting>
  <conditionalFormatting sqref="D2:D1531">
    <cfRule type="cellIs" dxfId="4" priority="5" operator="equal">
      <formula>"currently live"</formula>
    </cfRule>
    <cfRule type="cellIs" dxfId="3" priority="6" operator="equal">
      <formula>"canceled"</formula>
    </cfRule>
    <cfRule type="cellIs" dxfId="2" priority="7" operator="equal">
      <formula>"failed"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5FCD1542-5828-4988-A58D-E39B48A07E27}">
            <xm:f>NOT(ISERROR(SEARCH("successful",D2)))</xm:f>
            <xm:f>"successful"</xm:f>
            <x14:dxf>
              <fill>
                <patternFill>
                  <bgColor theme="9" tint="0.59996337778862885"/>
                </patternFill>
              </fill>
            </x14:dxf>
          </x14:cfRule>
          <xm:sqref>D2:D1531</xm:sqref>
        </x14:conditionalFormatting>
        <x14:conditionalFormatting xmlns:xm="http://schemas.microsoft.com/office/excel/2006/main">
          <x14:cfRule type="containsText" priority="4" operator="containsText" id="{F721B22D-CE4A-4DB4-A4F9-1DD36B11146F}">
            <xm:f>NOT(ISERROR(SEARCH("successful",A2)))</xm:f>
            <xm:f>"successful"</xm:f>
            <x14:dxf>
              <fill>
                <patternFill>
                  <bgColor theme="9" tint="0.59996337778862885"/>
                </patternFill>
              </fill>
            </x14:dxf>
          </x14:cfRule>
          <xm:sqref>A2:C2186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 Table</vt:lpstr>
      <vt:lpstr>Category Stats</vt:lpstr>
      <vt:lpstr>SubCategory Stats</vt:lpstr>
      <vt:lpstr>Launch Date Outcome</vt:lpstr>
      <vt:lpstr>Bonus Goal outcome</vt:lpstr>
      <vt:lpstr>Bonus 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Digant Patel</cp:lastModifiedBy>
  <dcterms:created xsi:type="dcterms:W3CDTF">2017-04-20T15:17:24Z</dcterms:created>
  <dcterms:modified xsi:type="dcterms:W3CDTF">2021-03-18T19:38:22Z</dcterms:modified>
</cp:coreProperties>
</file>