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 autoCompressPictures="0"/>
  <bookViews>
    <workbookView xWindow="0" yWindow="0" windowWidth="25605" windowHeight="15120"/>
  </bookViews>
  <sheets>
    <sheet name="ASK, RPK, PAX" sheetId="19" r:id="rId1"/>
    <sheet name="ASK, RPK, PAX - Acumulado" sheetId="20" r:id="rId2"/>
    <sheet name="Carga" sheetId="18" r:id="rId3"/>
    <sheet name="Carga - Acumulado" sheetId="21" r:id="rId4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8" l="1"/>
  <c r="F6" i="18"/>
  <c r="E16" i="18"/>
  <c r="E6" i="18"/>
  <c r="D18" i="21" l="1"/>
  <c r="D18" i="18"/>
  <c r="D17" i="20" l="1"/>
  <c r="M17" i="20"/>
  <c r="K17" i="20"/>
  <c r="J17" i="20"/>
  <c r="M17" i="19"/>
  <c r="K17" i="19"/>
  <c r="J17" i="19"/>
  <c r="D17" i="19"/>
  <c r="H19" i="20" l="1"/>
  <c r="H18" i="20"/>
  <c r="H17" i="20"/>
  <c r="L17" i="20" s="1"/>
  <c r="H16" i="20"/>
  <c r="H10" i="20"/>
  <c r="H9" i="20"/>
  <c r="H8" i="20"/>
  <c r="H7" i="20"/>
  <c r="D19" i="20"/>
  <c r="D18" i="20"/>
  <c r="D16" i="20"/>
  <c r="D10" i="20"/>
  <c r="D9" i="20"/>
  <c r="D8" i="20"/>
  <c r="D7" i="20"/>
  <c r="H19" i="19"/>
  <c r="H18" i="19"/>
  <c r="H17" i="19"/>
  <c r="L17" i="19" s="1"/>
  <c r="H16" i="19"/>
  <c r="H10" i="19"/>
  <c r="H9" i="19"/>
  <c r="H8" i="19"/>
  <c r="H7" i="19"/>
  <c r="D19" i="19"/>
  <c r="D18" i="19"/>
  <c r="D16" i="19"/>
  <c r="D10" i="19"/>
  <c r="D9" i="19"/>
  <c r="D8" i="19"/>
  <c r="D7" i="19"/>
  <c r="D17" i="21" l="1"/>
  <c r="D17" i="18"/>
  <c r="F16" i="21"/>
  <c r="F6" i="21"/>
  <c r="E16" i="21"/>
  <c r="E6" i="21"/>
  <c r="M16" i="19"/>
  <c r="L16" i="19"/>
  <c r="K16" i="19"/>
  <c r="J16" i="19"/>
  <c r="M16" i="20"/>
  <c r="L16" i="20"/>
  <c r="K16" i="20"/>
  <c r="J16" i="20"/>
  <c r="C20" i="20"/>
  <c r="C14" i="21" l="1"/>
  <c r="C4" i="21"/>
  <c r="B14" i="21"/>
  <c r="B4" i="21"/>
  <c r="A1" i="21"/>
  <c r="A1" i="20"/>
  <c r="C14" i="18"/>
  <c r="C4" i="18"/>
  <c r="B14" i="18"/>
  <c r="B4" i="18"/>
  <c r="A1" i="18"/>
  <c r="Q15" i="20"/>
  <c r="Q6" i="20"/>
  <c r="O15" i="20"/>
  <c r="O6" i="20"/>
  <c r="P15" i="20"/>
  <c r="P6" i="20"/>
  <c r="N15" i="20"/>
  <c r="N6" i="20"/>
  <c r="N6" i="19"/>
  <c r="B13" i="20"/>
  <c r="F13" i="20"/>
  <c r="F4" i="20"/>
  <c r="B4" i="20"/>
  <c r="Q15" i="19"/>
  <c r="P15" i="19"/>
  <c r="Q6" i="19"/>
  <c r="P6" i="19"/>
  <c r="O15" i="19"/>
  <c r="N15" i="19"/>
  <c r="O6" i="19"/>
  <c r="F13" i="19"/>
  <c r="B13" i="19"/>
  <c r="F4" i="19"/>
  <c r="B4" i="19"/>
  <c r="A1" i="19"/>
  <c r="I20" i="19" l="1"/>
  <c r="J7" i="20"/>
  <c r="K7" i="20"/>
  <c r="J8" i="20"/>
  <c r="K8" i="20"/>
  <c r="J9" i="20"/>
  <c r="K9" i="20"/>
  <c r="J10" i="20"/>
  <c r="K10" i="20"/>
  <c r="E20" i="20"/>
  <c r="P18" i="20"/>
  <c r="P16" i="20"/>
  <c r="B20" i="20"/>
  <c r="N16" i="20" s="1"/>
  <c r="E11" i="20"/>
  <c r="C11" i="20"/>
  <c r="P9" i="20" s="1"/>
  <c r="B11" i="20"/>
  <c r="N10" i="20" s="1"/>
  <c r="C22" i="21"/>
  <c r="F20" i="21" s="1"/>
  <c r="B22" i="21"/>
  <c r="E21" i="21" s="1"/>
  <c r="D21" i="21"/>
  <c r="D20" i="21"/>
  <c r="D19" i="21"/>
  <c r="C12" i="21"/>
  <c r="F7" i="21" s="1"/>
  <c r="B12" i="21"/>
  <c r="E11" i="21" s="1"/>
  <c r="D11" i="21"/>
  <c r="D10" i="21"/>
  <c r="D9" i="21"/>
  <c r="D8" i="21"/>
  <c r="D7" i="21"/>
  <c r="I20" i="20"/>
  <c r="G20" i="20"/>
  <c r="Q18" i="20" s="1"/>
  <c r="F20" i="20"/>
  <c r="O18" i="20" s="1"/>
  <c r="M19" i="20"/>
  <c r="K19" i="20"/>
  <c r="J19" i="20"/>
  <c r="L19" i="20"/>
  <c r="M18" i="20"/>
  <c r="K18" i="20"/>
  <c r="J18" i="20"/>
  <c r="L18" i="20"/>
  <c r="I11" i="20"/>
  <c r="G11" i="20"/>
  <c r="Q10" i="20" s="1"/>
  <c r="F11" i="20"/>
  <c r="O8" i="20" s="1"/>
  <c r="M10" i="20"/>
  <c r="L10" i="20"/>
  <c r="M9" i="20"/>
  <c r="L9" i="20"/>
  <c r="M8" i="20"/>
  <c r="L8" i="20"/>
  <c r="M7" i="20"/>
  <c r="E11" i="19"/>
  <c r="C11" i="19"/>
  <c r="P8" i="19" s="1"/>
  <c r="B11" i="19"/>
  <c r="N8" i="19" s="1"/>
  <c r="D21" i="18"/>
  <c r="D20" i="18"/>
  <c r="D19" i="18"/>
  <c r="C22" i="18"/>
  <c r="F17" i="18" s="1"/>
  <c r="B22" i="18"/>
  <c r="E18" i="18" s="1"/>
  <c r="M19" i="19"/>
  <c r="M18" i="19"/>
  <c r="G20" i="19"/>
  <c r="Q17" i="19" s="1"/>
  <c r="F20" i="19"/>
  <c r="O17" i="19" s="1"/>
  <c r="M10" i="19"/>
  <c r="M9" i="19"/>
  <c r="M8" i="19"/>
  <c r="M7" i="19"/>
  <c r="D11" i="18"/>
  <c r="D10" i="18"/>
  <c r="D9" i="18"/>
  <c r="D8" i="18"/>
  <c r="D7" i="18"/>
  <c r="E20" i="19"/>
  <c r="C20" i="19"/>
  <c r="P19" i="19" s="1"/>
  <c r="B20" i="19"/>
  <c r="N16" i="19" s="1"/>
  <c r="K19" i="19"/>
  <c r="J19" i="19"/>
  <c r="K18" i="19"/>
  <c r="J18" i="19"/>
  <c r="I11" i="19"/>
  <c r="G11" i="19"/>
  <c r="Q7" i="19" s="1"/>
  <c r="F11" i="19"/>
  <c r="O7" i="19" s="1"/>
  <c r="K10" i="19"/>
  <c r="J10" i="19"/>
  <c r="K9" i="19"/>
  <c r="J9" i="19"/>
  <c r="K8" i="19"/>
  <c r="J8" i="19"/>
  <c r="K7" i="19"/>
  <c r="J7" i="19"/>
  <c r="B12" i="18"/>
  <c r="E8" i="18" s="1"/>
  <c r="L19" i="19"/>
  <c r="L7" i="19"/>
  <c r="L10" i="19"/>
  <c r="L8" i="19"/>
  <c r="L18" i="19"/>
  <c r="L9" i="19"/>
  <c r="C12" i="18"/>
  <c r="F11" i="18" s="1"/>
  <c r="L7" i="20"/>
  <c r="P7" i="19"/>
  <c r="E20" i="21" l="1"/>
  <c r="E17" i="21"/>
  <c r="E18" i="21"/>
  <c r="F9" i="18"/>
  <c r="Q10" i="19"/>
  <c r="O9" i="19"/>
  <c r="O19" i="19"/>
  <c r="F19" i="18"/>
  <c r="F21" i="18"/>
  <c r="P8" i="20"/>
  <c r="P10" i="20"/>
  <c r="P7" i="20"/>
  <c r="P9" i="19"/>
  <c r="D22" i="18"/>
  <c r="E17" i="18"/>
  <c r="E10" i="18"/>
  <c r="E11" i="18"/>
  <c r="E9" i="18"/>
  <c r="E7" i="18"/>
  <c r="H20" i="20"/>
  <c r="O9" i="20"/>
  <c r="O10" i="20"/>
  <c r="N18" i="19"/>
  <c r="M20" i="20"/>
  <c r="M11" i="20"/>
  <c r="Q19" i="20"/>
  <c r="O19" i="20"/>
  <c r="H11" i="20"/>
  <c r="Q7" i="20"/>
  <c r="Q9" i="20"/>
  <c r="Q8" i="20"/>
  <c r="M20" i="19"/>
  <c r="P18" i="19"/>
  <c r="P16" i="19"/>
  <c r="P17" i="19"/>
  <c r="Q16" i="19"/>
  <c r="E10" i="21"/>
  <c r="E20" i="18"/>
  <c r="P19" i="20"/>
  <c r="D11" i="20"/>
  <c r="O8" i="19"/>
  <c r="M11" i="19"/>
  <c r="N19" i="19"/>
  <c r="N17" i="19"/>
  <c r="F19" i="21"/>
  <c r="F10" i="21"/>
  <c r="E19" i="21"/>
  <c r="E9" i="21"/>
  <c r="D22" i="21"/>
  <c r="F11" i="21"/>
  <c r="F9" i="21"/>
  <c r="F8" i="21"/>
  <c r="E21" i="18"/>
  <c r="F7" i="18"/>
  <c r="E19" i="18"/>
  <c r="F8" i="18"/>
  <c r="N18" i="20"/>
  <c r="P17" i="20"/>
  <c r="J20" i="20"/>
  <c r="Q17" i="20"/>
  <c r="Q16" i="20"/>
  <c r="O17" i="20"/>
  <c r="O7" i="20"/>
  <c r="Q18" i="19"/>
  <c r="Q19" i="19"/>
  <c r="H11" i="19"/>
  <c r="O10" i="19"/>
  <c r="Q9" i="19"/>
  <c r="Q8" i="19"/>
  <c r="K20" i="19"/>
  <c r="D20" i="19"/>
  <c r="D11" i="19"/>
  <c r="P10" i="19"/>
  <c r="P11" i="19" s="1"/>
  <c r="F17" i="21"/>
  <c r="F18" i="21"/>
  <c r="F21" i="21"/>
  <c r="E7" i="21"/>
  <c r="D12" i="21"/>
  <c r="E8" i="21"/>
  <c r="F18" i="18"/>
  <c r="F20" i="18"/>
  <c r="D12" i="18"/>
  <c r="F10" i="18"/>
  <c r="O16" i="20"/>
  <c r="N17" i="20"/>
  <c r="N19" i="20"/>
  <c r="D20" i="20"/>
  <c r="K20" i="20"/>
  <c r="N9" i="20"/>
  <c r="K11" i="20"/>
  <c r="N8" i="20"/>
  <c r="J11" i="20"/>
  <c r="N7" i="20"/>
  <c r="J20" i="19"/>
  <c r="O18" i="19"/>
  <c r="O16" i="19"/>
  <c r="H20" i="19"/>
  <c r="K11" i="19"/>
  <c r="N9" i="19"/>
  <c r="J11" i="19"/>
  <c r="N10" i="19"/>
  <c r="N7" i="19"/>
  <c r="E22" i="21" l="1"/>
  <c r="O11" i="19"/>
  <c r="P20" i="20"/>
  <c r="P11" i="20"/>
  <c r="E12" i="21"/>
  <c r="E12" i="18"/>
  <c r="F22" i="18"/>
  <c r="L20" i="20"/>
  <c r="N20" i="19"/>
  <c r="Q20" i="19"/>
  <c r="N11" i="20"/>
  <c r="Q20" i="20"/>
  <c r="Q11" i="20"/>
  <c r="O11" i="20"/>
  <c r="P20" i="19"/>
  <c r="L11" i="19"/>
  <c r="N20" i="20"/>
  <c r="L11" i="20"/>
  <c r="O20" i="20"/>
  <c r="L20" i="19"/>
  <c r="N11" i="19"/>
  <c r="Q11" i="19"/>
  <c r="F12" i="21"/>
  <c r="F22" i="21"/>
  <c r="E22" i="18"/>
  <c r="F12" i="18"/>
  <c r="O20" i="19"/>
</calcChain>
</file>

<file path=xl/sharedStrings.xml><?xml version="1.0" encoding="utf-8"?>
<sst xmlns="http://schemas.openxmlformats.org/spreadsheetml/2006/main" count="93" uniqueCount="19">
  <si>
    <t>ASK (000)</t>
  </si>
  <si>
    <t>RPK (000)</t>
  </si>
  <si>
    <t>ASK</t>
  </si>
  <si>
    <t>RPK</t>
  </si>
  <si>
    <t>VOOS REGULARES E NÃO REGULARES DE PASSAGEIROS</t>
  </si>
  <si>
    <t>MERCADO DOMÉSTICO</t>
  </si>
  <si>
    <t>MERCADO INTERNACIONAL</t>
  </si>
  <si>
    <t>LF (%)</t>
  </si>
  <si>
    <t>VARIAÇÃO</t>
  </si>
  <si>
    <t>ASK (%)</t>
  </si>
  <si>
    <t>RPK (%)</t>
  </si>
  <si>
    <t>LF (pp)</t>
  </si>
  <si>
    <t>MARKET SHARE (%)</t>
  </si>
  <si>
    <t>CARGA PAGA (KG)</t>
  </si>
  <si>
    <t>PAX PAGOS TRANSPORTADOS</t>
  </si>
  <si>
    <t>PAX (%)</t>
  </si>
  <si>
    <t>VARIAÇÃO (%)</t>
  </si>
  <si>
    <t/>
  </si>
  <si>
    <t>VOOS REGULARES E NÃO REGULARES DE PASSAGEIROS E CARGAS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</si>
</sst>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.0000"/>
    <numFmt numFmtId="166" formatCode="0.00000"/>
    <numFmt numFmtId="167" formatCode="_(* #,##0_);_(* \(#,##0\);_(* &quot;-&quot;??_);_(@_)"/>
  </numFmts>
  <fonts count="15" x14ac:knownFonts="1">
    <font>
      <sz val="10"/>
      <name val="Arial"/>
    </font>
    <font>
      <sz val="10"/>
      <name val="Arial"/>
      <family val="2"/>
    </font>
    <font>
      <sz val="6"/>
      <color indexed="8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u/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99"/>
        <bgColor indexed="9"/>
      </patternFill>
    </fill>
    <fill>
      <patternFill patternType="solid">
        <fgColor rgb="FFFFFFCC"/>
        <bgColor indexed="9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9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4">
    <xf numFmtId="0" fontId="0" fillId="0" borderId="0"/>
    <xf numFmtId="0" fontId="4" fillId="0" borderId="0"/>
    <xf numFmtId="0" fontId="1" fillId="0" borderId="0"/>
    <xf numFmtId="0" fontId="4" fillId="0" borderId="0"/>
    <xf numFmtId="0" fontId="1" fillId="0" borderId="0"/>
    <xf numFmtId="164" fontId="7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06">
    <xf numFmtId="0" fontId="0" fillId="0" borderId="0" xfId="0"/>
    <xf numFmtId="0" fontId="2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0" fillId="0" borderId="0" xfId="0" applyFill="1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9" fillId="0" borderId="0" xfId="4" applyFont="1" applyFill="1" applyBorder="1" applyAlignment="1" applyProtection="1">
      <alignment horizontal="left" vertical="center"/>
    </xf>
    <xf numFmtId="2" fontId="5" fillId="2" borderId="0" xfId="0" applyNumberFormat="1" applyFont="1" applyFill="1" applyAlignment="1">
      <alignment vertical="center"/>
    </xf>
    <xf numFmtId="165" fontId="5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vertical="center"/>
    </xf>
    <xf numFmtId="2" fontId="11" fillId="4" borderId="1" xfId="0" applyNumberFormat="1" applyFont="1" applyFill="1" applyBorder="1" applyAlignment="1">
      <alignment horizontal="center" vertical="center"/>
    </xf>
    <xf numFmtId="3" fontId="11" fillId="4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3" fontId="11" fillId="4" borderId="6" xfId="0" applyNumberFormat="1" applyFont="1" applyFill="1" applyBorder="1" applyAlignment="1">
      <alignment horizontal="center" vertical="center"/>
    </xf>
    <xf numFmtId="167" fontId="11" fillId="4" borderId="9" xfId="5" applyNumberFormat="1" applyFont="1" applyFill="1" applyBorder="1" applyAlignment="1">
      <alignment horizontal="center" vertical="center"/>
    </xf>
    <xf numFmtId="3" fontId="10" fillId="3" borderId="10" xfId="0" applyNumberFormat="1" applyFont="1" applyFill="1" applyBorder="1" applyAlignment="1">
      <alignment horizontal="center" vertical="center"/>
    </xf>
    <xf numFmtId="3" fontId="10" fillId="3" borderId="11" xfId="0" applyNumberFormat="1" applyFont="1" applyFill="1" applyBorder="1" applyAlignment="1">
      <alignment horizontal="center" vertical="center"/>
    </xf>
    <xf numFmtId="2" fontId="10" fillId="3" borderId="11" xfId="0" applyNumberFormat="1" applyFont="1" applyFill="1" applyBorder="1" applyAlignment="1">
      <alignment horizontal="center" vertical="center"/>
    </xf>
    <xf numFmtId="3" fontId="10" fillId="3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2" fontId="11" fillId="4" borderId="6" xfId="0" applyNumberFormat="1" applyFont="1" applyFill="1" applyBorder="1" applyAlignment="1">
      <alignment horizontal="center" vertical="center"/>
    </xf>
    <xf numFmtId="2" fontId="11" fillId="4" borderId="9" xfId="0" applyNumberFormat="1" applyFont="1" applyFill="1" applyBorder="1" applyAlignment="1">
      <alignment horizontal="center" vertical="center"/>
    </xf>
    <xf numFmtId="2" fontId="10" fillId="3" borderId="10" xfId="0" applyNumberFormat="1" applyFont="1" applyFill="1" applyBorder="1" applyAlignment="1">
      <alignment horizontal="center" vertical="center"/>
    </xf>
    <xf numFmtId="2" fontId="10" fillId="3" borderId="12" xfId="0" applyNumberFormat="1" applyFont="1" applyFill="1" applyBorder="1" applyAlignment="1">
      <alignment horizontal="center" vertical="center"/>
    </xf>
    <xf numFmtId="2" fontId="11" fillId="5" borderId="9" xfId="0" applyNumberFormat="1" applyFont="1" applyFill="1" applyBorder="1" applyAlignment="1">
      <alignment horizontal="center" vertical="center"/>
    </xf>
    <xf numFmtId="3" fontId="10" fillId="3" borderId="22" xfId="0" applyNumberFormat="1" applyFont="1" applyFill="1" applyBorder="1" applyAlignment="1">
      <alignment horizontal="center" vertical="center"/>
    </xf>
    <xf numFmtId="3" fontId="10" fillId="3" borderId="3" xfId="0" applyNumberFormat="1" applyFont="1" applyFill="1" applyBorder="1" applyAlignment="1">
      <alignment horizontal="center" vertical="center"/>
    </xf>
    <xf numFmtId="2" fontId="10" fillId="3" borderId="3" xfId="0" applyNumberFormat="1" applyFont="1" applyFill="1" applyBorder="1" applyAlignment="1">
      <alignment horizontal="center" vertical="center"/>
    </xf>
    <xf numFmtId="3" fontId="10" fillId="3" borderId="7" xfId="0" applyNumberFormat="1" applyFont="1" applyFill="1" applyBorder="1" applyAlignment="1">
      <alignment horizontal="center" vertical="center"/>
    </xf>
    <xf numFmtId="2" fontId="10" fillId="3" borderId="22" xfId="0" applyNumberFormat="1" applyFont="1" applyFill="1" applyBorder="1" applyAlignment="1">
      <alignment horizontal="center" vertical="center"/>
    </xf>
    <xf numFmtId="2" fontId="10" fillId="3" borderId="7" xfId="0" applyNumberFormat="1" applyFont="1" applyFill="1" applyBorder="1" applyAlignment="1">
      <alignment horizontal="center" vertical="center"/>
    </xf>
    <xf numFmtId="0" fontId="10" fillId="2" borderId="28" xfId="0" applyFont="1" applyFill="1" applyBorder="1" applyAlignment="1"/>
    <xf numFmtId="0" fontId="10" fillId="3" borderId="29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left"/>
    </xf>
    <xf numFmtId="2" fontId="11" fillId="4" borderId="28" xfId="0" applyNumberFormat="1" applyFont="1" applyFill="1" applyBorder="1" applyAlignment="1">
      <alignment horizontal="center" vertical="center"/>
    </xf>
    <xf numFmtId="2" fontId="10" fillId="3" borderId="29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167" fontId="1" fillId="0" borderId="0" xfId="0" applyNumberFormat="1" applyFont="1"/>
    <xf numFmtId="167" fontId="11" fillId="4" borderId="9" xfId="7" applyNumberFormat="1" applyFont="1" applyFill="1" applyBorder="1" applyAlignment="1">
      <alignment horizontal="center" vertical="center"/>
    </xf>
    <xf numFmtId="0" fontId="2" fillId="2" borderId="0" xfId="2" applyFont="1" applyFill="1" applyAlignment="1">
      <alignment vertical="center"/>
    </xf>
    <xf numFmtId="0" fontId="5" fillId="2" borderId="0" xfId="2" applyFont="1" applyFill="1" applyAlignment="1">
      <alignment vertical="center"/>
    </xf>
    <xf numFmtId="0" fontId="10" fillId="3" borderId="6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1" fontId="10" fillId="3" borderId="6" xfId="2" applyNumberFormat="1" applyFont="1" applyFill="1" applyBorder="1" applyAlignment="1">
      <alignment horizontal="center" vertical="center"/>
    </xf>
    <xf numFmtId="0" fontId="10" fillId="2" borderId="28" xfId="2" applyFont="1" applyFill="1" applyBorder="1" applyAlignment="1"/>
    <xf numFmtId="3" fontId="11" fillId="4" borderId="6" xfId="2" applyNumberFormat="1" applyFont="1" applyFill="1" applyBorder="1" applyAlignment="1">
      <alignment horizontal="center" vertical="center"/>
    </xf>
    <xf numFmtId="3" fontId="11" fillId="4" borderId="1" xfId="2" applyNumberFormat="1" applyFont="1" applyFill="1" applyBorder="1" applyAlignment="1">
      <alignment horizontal="center" vertical="center"/>
    </xf>
    <xf numFmtId="2" fontId="11" fillId="4" borderId="1" xfId="2" applyNumberFormat="1" applyFont="1" applyFill="1" applyBorder="1" applyAlignment="1">
      <alignment horizontal="center" vertical="center"/>
    </xf>
    <xf numFmtId="2" fontId="11" fillId="4" borderId="6" xfId="2" applyNumberFormat="1" applyFont="1" applyFill="1" applyBorder="1" applyAlignment="1">
      <alignment horizontal="center" vertical="center"/>
    </xf>
    <xf numFmtId="2" fontId="11" fillId="4" borderId="9" xfId="2" applyNumberFormat="1" applyFont="1" applyFill="1" applyBorder="1" applyAlignment="1">
      <alignment horizontal="center" vertical="center"/>
    </xf>
    <xf numFmtId="2" fontId="11" fillId="5" borderId="9" xfId="2" applyNumberFormat="1" applyFont="1" applyFill="1" applyBorder="1" applyAlignment="1">
      <alignment horizontal="center" vertical="center"/>
    </xf>
    <xf numFmtId="165" fontId="5" fillId="2" borderId="0" xfId="2" applyNumberFormat="1" applyFont="1" applyFill="1" applyAlignment="1">
      <alignment vertical="center"/>
    </xf>
    <xf numFmtId="2" fontId="5" fillId="2" borderId="0" xfId="2" applyNumberFormat="1" applyFont="1" applyFill="1" applyAlignment="1">
      <alignment vertical="center"/>
    </xf>
    <xf numFmtId="0" fontId="10" fillId="3" borderId="29" xfId="2" applyFont="1" applyFill="1" applyBorder="1" applyAlignment="1">
      <alignment horizontal="center" vertical="center"/>
    </xf>
    <xf numFmtId="3" fontId="10" fillId="3" borderId="10" xfId="2" applyNumberFormat="1" applyFont="1" applyFill="1" applyBorder="1" applyAlignment="1">
      <alignment horizontal="center" vertical="center"/>
    </xf>
    <xf numFmtId="3" fontId="10" fillId="3" borderId="11" xfId="2" applyNumberFormat="1" applyFont="1" applyFill="1" applyBorder="1" applyAlignment="1">
      <alignment horizontal="center" vertical="center"/>
    </xf>
    <xf numFmtId="2" fontId="10" fillId="3" borderId="11" xfId="2" applyNumberFormat="1" applyFont="1" applyFill="1" applyBorder="1" applyAlignment="1">
      <alignment horizontal="center" vertical="center"/>
    </xf>
    <xf numFmtId="3" fontId="10" fillId="3" borderId="12" xfId="2" applyNumberFormat="1" applyFont="1" applyFill="1" applyBorder="1" applyAlignment="1">
      <alignment horizontal="center" vertical="center"/>
    </xf>
    <xf numFmtId="2" fontId="10" fillId="3" borderId="10" xfId="2" applyNumberFormat="1" applyFont="1" applyFill="1" applyBorder="1" applyAlignment="1">
      <alignment horizontal="center" vertical="center"/>
    </xf>
    <xf numFmtId="2" fontId="10" fillId="3" borderId="12" xfId="2" applyNumberFormat="1" applyFont="1" applyFill="1" applyBorder="1" applyAlignment="1">
      <alignment horizontal="center" vertical="center"/>
    </xf>
    <xf numFmtId="0" fontId="10" fillId="2" borderId="28" xfId="2" applyFont="1" applyFill="1" applyBorder="1" applyAlignment="1">
      <alignment horizontal="left"/>
    </xf>
    <xf numFmtId="166" fontId="5" fillId="2" borderId="0" xfId="2" applyNumberFormat="1" applyFont="1" applyFill="1" applyAlignment="1">
      <alignment vertical="center"/>
    </xf>
    <xf numFmtId="0" fontId="1" fillId="0" borderId="0" xfId="2" applyFont="1"/>
    <xf numFmtId="0" fontId="1" fillId="0" borderId="0" xfId="2"/>
    <xf numFmtId="0" fontId="1" fillId="0" borderId="0" xfId="2" applyFill="1"/>
    <xf numFmtId="0" fontId="6" fillId="0" borderId="0" xfId="2" applyFont="1" applyAlignment="1">
      <alignment vertical="center"/>
    </xf>
    <xf numFmtId="0" fontId="6" fillId="0" borderId="0" xfId="2" applyFont="1" applyFill="1" applyAlignment="1">
      <alignment vertical="center"/>
    </xf>
    <xf numFmtId="0" fontId="6" fillId="0" borderId="0" xfId="2" applyFont="1" applyAlignment="1">
      <alignment horizontal="left" vertical="center"/>
    </xf>
    <xf numFmtId="0" fontId="1" fillId="0" borderId="0" xfId="2" applyFont="1" applyAlignment="1">
      <alignment horizontal="left" vertical="center"/>
    </xf>
    <xf numFmtId="0" fontId="10" fillId="2" borderId="40" xfId="2" applyFont="1" applyFill="1" applyBorder="1" applyAlignment="1"/>
    <xf numFmtId="2" fontId="11" fillId="4" borderId="28" xfId="2" applyNumberFormat="1" applyFont="1" applyFill="1" applyBorder="1" applyAlignment="1">
      <alignment horizontal="center" vertical="center"/>
    </xf>
    <xf numFmtId="0" fontId="10" fillId="3" borderId="41" xfId="2" applyFont="1" applyFill="1" applyBorder="1" applyAlignment="1">
      <alignment horizontal="center" vertical="center"/>
    </xf>
    <xf numFmtId="2" fontId="10" fillId="3" borderId="42" xfId="2" applyNumberFormat="1" applyFont="1" applyFill="1" applyBorder="1" applyAlignment="1">
      <alignment horizontal="center" vertical="center"/>
    </xf>
    <xf numFmtId="2" fontId="10" fillId="3" borderId="22" xfId="2" applyNumberFormat="1" applyFont="1" applyFill="1" applyBorder="1" applyAlignment="1">
      <alignment horizontal="center" vertical="center"/>
    </xf>
    <xf numFmtId="2" fontId="10" fillId="3" borderId="7" xfId="2" applyNumberFormat="1" applyFont="1" applyFill="1" applyBorder="1" applyAlignment="1">
      <alignment horizontal="center" vertical="center"/>
    </xf>
    <xf numFmtId="2" fontId="10" fillId="3" borderId="29" xfId="2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167" fontId="11" fillId="4" borderId="1" xfId="5" applyNumberFormat="1" applyFont="1" applyFill="1" applyBorder="1" applyAlignment="1">
      <alignment horizontal="center" vertical="center"/>
    </xf>
    <xf numFmtId="0" fontId="10" fillId="2" borderId="31" xfId="0" applyFont="1" applyFill="1" applyBorder="1" applyAlignment="1">
      <alignment horizontal="left"/>
    </xf>
    <xf numFmtId="3" fontId="11" fillId="4" borderId="9" xfId="5" applyNumberFormat="1" applyFont="1" applyFill="1" applyBorder="1" applyAlignment="1">
      <alignment horizontal="center" vertical="center"/>
    </xf>
    <xf numFmtId="3" fontId="10" fillId="3" borderId="10" xfId="5" applyNumberFormat="1" applyFont="1" applyFill="1" applyBorder="1" applyAlignment="1">
      <alignment horizontal="center" vertical="center"/>
    </xf>
    <xf numFmtId="3" fontId="10" fillId="3" borderId="12" xfId="5" applyNumberFormat="1" applyFont="1" applyFill="1" applyBorder="1" applyAlignment="1">
      <alignment horizontal="center" vertical="center"/>
    </xf>
    <xf numFmtId="0" fontId="2" fillId="2" borderId="0" xfId="2" quotePrefix="1" applyFont="1" applyFill="1" applyAlignment="1">
      <alignment vertical="center"/>
    </xf>
    <xf numFmtId="0" fontId="10" fillId="3" borderId="1" xfId="2" applyFont="1" applyFill="1" applyBorder="1" applyAlignment="1">
      <alignment horizontal="center" vertical="center"/>
    </xf>
    <xf numFmtId="17" fontId="14" fillId="2" borderId="0" xfId="0" applyNumberFormat="1" applyFont="1" applyFill="1" applyAlignment="1">
      <alignment vertical="center"/>
    </xf>
    <xf numFmtId="0" fontId="3" fillId="2" borderId="50" xfId="0" applyFont="1" applyFill="1" applyBorder="1" applyAlignment="1">
      <alignment vertical="center"/>
    </xf>
    <xf numFmtId="17" fontId="14" fillId="2" borderId="50" xfId="0" applyNumberFormat="1" applyFont="1" applyFill="1" applyBorder="1" applyAlignment="1">
      <alignment vertical="center"/>
    </xf>
    <xf numFmtId="0" fontId="10" fillId="3" borderId="6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17" fontId="14" fillId="2" borderId="16" xfId="0" applyNumberFormat="1" applyFont="1" applyFill="1" applyBorder="1" applyAlignment="1">
      <alignment vertical="center"/>
    </xf>
    <xf numFmtId="17" fontId="14" fillId="6" borderId="0" xfId="0" applyNumberFormat="1" applyFont="1" applyFill="1" applyAlignment="1">
      <alignment vertical="center"/>
    </xf>
    <xf numFmtId="0" fontId="10" fillId="3" borderId="45" xfId="0" applyNumberFormat="1" applyFont="1" applyFill="1" applyBorder="1" applyAlignment="1">
      <alignment horizontal="center" vertical="center"/>
    </xf>
    <xf numFmtId="0" fontId="10" fillId="3" borderId="25" xfId="0" applyNumberFormat="1" applyFont="1" applyFill="1" applyBorder="1" applyAlignment="1">
      <alignment horizontal="center" vertical="center"/>
    </xf>
    <xf numFmtId="0" fontId="10" fillId="3" borderId="19" xfId="0" applyNumberFormat="1" applyFont="1" applyFill="1" applyBorder="1" applyAlignment="1">
      <alignment horizontal="center" vertical="center"/>
    </xf>
    <xf numFmtId="0" fontId="10" fillId="3" borderId="21" xfId="0" applyNumberFormat="1" applyFont="1" applyFill="1" applyBorder="1" applyAlignment="1">
      <alignment horizontal="center" vertical="center"/>
    </xf>
    <xf numFmtId="0" fontId="10" fillId="3" borderId="45" xfId="2" applyNumberFormat="1" applyFont="1" applyFill="1" applyBorder="1" applyAlignment="1">
      <alignment horizontal="center" vertical="center" wrapText="1"/>
    </xf>
    <xf numFmtId="0" fontId="10" fillId="3" borderId="6" xfId="2" applyNumberFormat="1" applyFont="1" applyFill="1" applyBorder="1" applyAlignment="1">
      <alignment horizontal="center" vertical="center"/>
    </xf>
    <xf numFmtId="3" fontId="11" fillId="4" borderId="6" xfId="6" applyNumberFormat="1" applyFont="1" applyFill="1" applyBorder="1" applyAlignment="1">
      <alignment horizontal="center" vertical="center"/>
    </xf>
    <xf numFmtId="3" fontId="11" fillId="4" borderId="1" xfId="6" applyNumberFormat="1" applyFont="1" applyFill="1" applyBorder="1" applyAlignment="1">
      <alignment horizontal="center" vertical="center"/>
    </xf>
    <xf numFmtId="4" fontId="11" fillId="4" borderId="6" xfId="5" applyNumberFormat="1" applyFont="1" applyFill="1" applyBorder="1" applyAlignment="1">
      <alignment horizontal="center" vertical="center"/>
    </xf>
    <xf numFmtId="4" fontId="11" fillId="4" borderId="1" xfId="5" applyNumberFormat="1" applyFont="1" applyFill="1" applyBorder="1" applyAlignment="1">
      <alignment horizontal="center" vertical="center"/>
    </xf>
    <xf numFmtId="4" fontId="11" fillId="4" borderId="9" xfId="5" applyNumberFormat="1" applyFont="1" applyFill="1" applyBorder="1" applyAlignment="1">
      <alignment horizontal="center" vertical="center"/>
    </xf>
    <xf numFmtId="4" fontId="11" fillId="4" borderId="28" xfId="0" applyNumberFormat="1" applyFont="1" applyFill="1" applyBorder="1" applyAlignment="1">
      <alignment horizontal="center" vertical="center"/>
    </xf>
    <xf numFmtId="4" fontId="11" fillId="4" borderId="28" xfId="2" applyNumberFormat="1" applyFont="1" applyFill="1" applyBorder="1" applyAlignment="1">
      <alignment horizontal="center" vertical="center"/>
    </xf>
    <xf numFmtId="0" fontId="8" fillId="0" borderId="0" xfId="3" applyFont="1" applyFill="1" applyBorder="1" applyAlignment="1" applyProtection="1">
      <alignment horizontal="left" vertical="center"/>
    </xf>
    <xf numFmtId="0" fontId="9" fillId="0" borderId="0" xfId="3" applyFont="1" applyFill="1" applyBorder="1" applyAlignment="1" applyProtection="1">
      <alignment horizontal="left" vertical="center"/>
    </xf>
    <xf numFmtId="0" fontId="6" fillId="0" borderId="0" xfId="0" applyNumberFormat="1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15" xfId="0" applyNumberFormat="1" applyFont="1" applyFill="1" applyBorder="1" applyAlignment="1">
      <alignment horizontal="center" vertical="center"/>
    </xf>
    <xf numFmtId="0" fontId="10" fillId="3" borderId="16" xfId="0" applyNumberFormat="1" applyFont="1" applyFill="1" applyBorder="1" applyAlignment="1">
      <alignment horizontal="center" vertical="center"/>
    </xf>
    <xf numFmtId="0" fontId="10" fillId="3" borderId="17" xfId="0" applyNumberFormat="1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0" fillId="2" borderId="20" xfId="0" applyFont="1" applyFill="1" applyBorder="1" applyAlignment="1">
      <alignment horizontal="center" vertical="center"/>
    </xf>
    <xf numFmtId="0" fontId="10" fillId="2" borderId="21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0" fontId="10" fillId="3" borderId="7" xfId="2" applyFont="1" applyFill="1" applyBorder="1" applyAlignment="1">
      <alignment horizontal="center" vertical="center" wrapText="1"/>
    </xf>
    <xf numFmtId="0" fontId="10" fillId="3" borderId="8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horizontal="center" vertical="center"/>
    </xf>
    <xf numFmtId="0" fontId="10" fillId="3" borderId="1" xfId="2" applyFont="1" applyFill="1" applyBorder="1" applyAlignment="1">
      <alignment horizontal="center" vertical="center"/>
    </xf>
    <xf numFmtId="0" fontId="10" fillId="3" borderId="9" xfId="2" applyFont="1" applyFill="1" applyBorder="1" applyAlignment="1">
      <alignment horizontal="center" vertical="center"/>
    </xf>
    <xf numFmtId="0" fontId="10" fillId="2" borderId="0" xfId="2" applyFont="1" applyFill="1" applyBorder="1" applyAlignment="1">
      <alignment horizontal="center" vertical="center"/>
    </xf>
    <xf numFmtId="0" fontId="10" fillId="3" borderId="30" xfId="2" applyFont="1" applyFill="1" applyBorder="1" applyAlignment="1">
      <alignment horizontal="center" vertical="center"/>
    </xf>
    <xf numFmtId="0" fontId="10" fillId="3" borderId="28" xfId="2" applyFont="1" applyFill="1" applyBorder="1" applyAlignment="1">
      <alignment horizontal="center" vertical="center"/>
    </xf>
    <xf numFmtId="0" fontId="10" fillId="3" borderId="35" xfId="2" applyNumberFormat="1" applyFont="1" applyFill="1" applyBorder="1" applyAlignment="1">
      <alignment horizontal="center" vertical="center"/>
    </xf>
    <xf numFmtId="0" fontId="10" fillId="3" borderId="36" xfId="2" applyNumberFormat="1" applyFont="1" applyFill="1" applyBorder="1" applyAlignment="1">
      <alignment horizontal="center" vertical="center"/>
    </xf>
    <xf numFmtId="0" fontId="10" fillId="3" borderId="5" xfId="2" applyNumberFormat="1" applyFont="1" applyFill="1" applyBorder="1" applyAlignment="1">
      <alignment horizontal="center" vertical="center"/>
    </xf>
    <xf numFmtId="0" fontId="10" fillId="3" borderId="35" xfId="2" applyFont="1" applyFill="1" applyBorder="1" applyAlignment="1">
      <alignment horizontal="center" vertical="center"/>
    </xf>
    <xf numFmtId="0" fontId="10" fillId="3" borderId="36" xfId="2" applyFont="1" applyFill="1" applyBorder="1" applyAlignment="1">
      <alignment horizontal="center" vertical="center"/>
    </xf>
    <xf numFmtId="0" fontId="10" fillId="3" borderId="5" xfId="2" applyFont="1" applyFill="1" applyBorder="1" applyAlignment="1">
      <alignment horizontal="center" vertical="center"/>
    </xf>
    <xf numFmtId="0" fontId="10" fillId="3" borderId="37" xfId="2" applyFont="1" applyFill="1" applyBorder="1" applyAlignment="1">
      <alignment horizontal="center" vertical="center"/>
    </xf>
    <xf numFmtId="0" fontId="10" fillId="3" borderId="38" xfId="2" applyFont="1" applyFill="1" applyBorder="1" applyAlignment="1">
      <alignment horizontal="center" vertical="center"/>
    </xf>
    <xf numFmtId="0" fontId="10" fillId="3" borderId="39" xfId="2" applyFont="1" applyFill="1" applyBorder="1" applyAlignment="1">
      <alignment horizontal="center" vertical="center"/>
    </xf>
    <xf numFmtId="0" fontId="10" fillId="3" borderId="13" xfId="2" applyFont="1" applyFill="1" applyBorder="1" applyAlignment="1">
      <alignment horizontal="center" vertical="center"/>
    </xf>
    <xf numFmtId="0" fontId="10" fillId="3" borderId="4" xfId="2" applyFont="1" applyFill="1" applyBorder="1" applyAlignment="1">
      <alignment horizontal="center" vertical="center"/>
    </xf>
    <xf numFmtId="0" fontId="10" fillId="3" borderId="14" xfId="2" applyFont="1" applyFill="1" applyBorder="1" applyAlignment="1">
      <alignment horizontal="center" vertical="center"/>
    </xf>
    <xf numFmtId="0" fontId="10" fillId="2" borderId="3" xfId="2" applyFont="1" applyFill="1" applyBorder="1" applyAlignment="1">
      <alignment horizontal="center" vertical="center"/>
    </xf>
    <xf numFmtId="0" fontId="10" fillId="3" borderId="26" xfId="2" applyFont="1" applyFill="1" applyBorder="1" applyAlignment="1">
      <alignment horizontal="center" vertical="center" wrapText="1"/>
    </xf>
    <xf numFmtId="0" fontId="10" fillId="3" borderId="27" xfId="2" applyFont="1" applyFill="1" applyBorder="1" applyAlignment="1">
      <alignment horizontal="center" vertical="center" wrapText="1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8" fillId="0" borderId="0" xfId="4" applyFont="1" applyFill="1" applyBorder="1" applyAlignment="1" applyProtection="1">
      <alignment horizontal="left" vertical="center"/>
    </xf>
    <xf numFmtId="0" fontId="9" fillId="0" borderId="0" xfId="4" applyFont="1" applyFill="1" applyBorder="1" applyAlignment="1" applyProtection="1">
      <alignment horizontal="left" vertical="center"/>
    </xf>
    <xf numFmtId="0" fontId="6" fillId="0" borderId="0" xfId="2" applyNumberFormat="1" applyFont="1" applyFill="1" applyAlignment="1">
      <alignment horizontal="left" vertical="center" wrapText="1"/>
    </xf>
    <xf numFmtId="0" fontId="6" fillId="0" borderId="0" xfId="2" applyFont="1" applyFill="1" applyAlignment="1">
      <alignment horizontal="left" vertical="center" wrapText="1"/>
    </xf>
    <xf numFmtId="0" fontId="10" fillId="2" borderId="23" xfId="2" applyFont="1" applyFill="1" applyBorder="1" applyAlignment="1">
      <alignment horizontal="center" vertical="center"/>
    </xf>
    <xf numFmtId="0" fontId="10" fillId="2" borderId="24" xfId="2" applyFont="1" applyFill="1" applyBorder="1" applyAlignment="1">
      <alignment horizontal="center" vertical="center"/>
    </xf>
    <xf numFmtId="0" fontId="10" fillId="2" borderId="25" xfId="2" applyFont="1" applyFill="1" applyBorder="1" applyAlignment="1">
      <alignment horizontal="center" vertical="center"/>
    </xf>
    <xf numFmtId="0" fontId="10" fillId="3" borderId="22" xfId="2" applyFont="1" applyFill="1" applyBorder="1" applyAlignment="1">
      <alignment horizontal="center" vertical="center" wrapText="1"/>
    </xf>
    <xf numFmtId="0" fontId="10" fillId="3" borderId="18" xfId="2" applyFont="1" applyFill="1" applyBorder="1" applyAlignment="1">
      <alignment horizontal="center" vertical="center" wrapText="1"/>
    </xf>
    <xf numFmtId="0" fontId="10" fillId="3" borderId="26" xfId="2" applyFont="1" applyFill="1" applyBorder="1" applyAlignment="1">
      <alignment horizontal="center" vertical="center"/>
    </xf>
    <xf numFmtId="0" fontId="10" fillId="3" borderId="27" xfId="2" applyFont="1" applyFill="1" applyBorder="1" applyAlignment="1">
      <alignment horizontal="center" vertical="center"/>
    </xf>
    <xf numFmtId="0" fontId="10" fillId="3" borderId="31" xfId="2" applyFont="1" applyFill="1" applyBorder="1" applyAlignment="1">
      <alignment horizontal="center" vertical="center"/>
    </xf>
    <xf numFmtId="0" fontId="10" fillId="3" borderId="33" xfId="2" applyFont="1" applyFill="1" applyBorder="1" applyAlignment="1">
      <alignment horizontal="center" vertical="center"/>
    </xf>
    <xf numFmtId="0" fontId="10" fillId="3" borderId="34" xfId="2" applyFont="1" applyFill="1" applyBorder="1" applyAlignment="1">
      <alignment horizontal="center" vertical="center"/>
    </xf>
    <xf numFmtId="0" fontId="10" fillId="3" borderId="15" xfId="2" applyFont="1" applyFill="1" applyBorder="1" applyAlignment="1">
      <alignment horizontal="center" vertical="center"/>
    </xf>
    <xf numFmtId="0" fontId="10" fillId="3" borderId="17" xfId="2" applyFont="1" applyFill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10" fillId="2" borderId="19" xfId="2" applyFont="1" applyFill="1" applyBorder="1" applyAlignment="1">
      <alignment horizontal="center" vertical="center"/>
    </xf>
    <xf numFmtId="0" fontId="10" fillId="2" borderId="43" xfId="2" applyFont="1" applyFill="1" applyBorder="1" applyAlignment="1">
      <alignment horizontal="center" vertical="center"/>
    </xf>
    <xf numFmtId="0" fontId="10" fillId="2" borderId="44" xfId="2" applyFont="1" applyFill="1" applyBorder="1" applyAlignment="1">
      <alignment horizontal="center" vertical="center"/>
    </xf>
    <xf numFmtId="0" fontId="10" fillId="3" borderId="0" xfId="2" applyFont="1" applyFill="1" applyBorder="1" applyAlignment="1">
      <alignment horizontal="center" vertical="center" wrapText="1"/>
    </xf>
    <xf numFmtId="0" fontId="10" fillId="3" borderId="46" xfId="2" applyFont="1" applyFill="1" applyBorder="1" applyAlignment="1">
      <alignment horizontal="center" vertical="center" wrapText="1"/>
    </xf>
    <xf numFmtId="0" fontId="10" fillId="3" borderId="47" xfId="2" applyFont="1" applyFill="1" applyBorder="1" applyAlignment="1">
      <alignment horizontal="center" vertical="center" wrapText="1"/>
    </xf>
  </cellXfs>
  <cellStyles count="34">
    <cellStyle name="Hiperlink" xfId="8" builtinId="8" hidden="1"/>
    <cellStyle name="Hiperlink" xfId="10" builtinId="8" hidden="1"/>
    <cellStyle name="Hiperlink" xfId="12" builtinId="8" hidden="1"/>
    <cellStyle name="Hiperlink" xfId="14" builtinId="8" hidden="1"/>
    <cellStyle name="Hiperlink" xfId="16" builtinId="8" hidden="1"/>
    <cellStyle name="Hiperlink" xfId="18" builtinId="8" hidden="1"/>
    <cellStyle name="Hiperlink" xfId="20" builtinId="8" hidden="1"/>
    <cellStyle name="Hiperlink" xfId="22" builtinId="8" hidden="1"/>
    <cellStyle name="Hiperlink" xfId="24" builtinId="8" hidden="1"/>
    <cellStyle name="Hiperlink" xfId="26" builtinId="8" hidden="1"/>
    <cellStyle name="Hiperlink" xfId="28" builtinId="8" hidden="1"/>
    <cellStyle name="Hiperlink" xfId="30" builtinId="8" hidden="1"/>
    <cellStyle name="Hiperlink" xfId="32" builtinId="8" hidden="1"/>
    <cellStyle name="Hiperlink Visitado" xfId="9" builtinId="9" hidden="1"/>
    <cellStyle name="Hiperlink Visitado" xfId="11" builtinId="9" hidden="1"/>
    <cellStyle name="Hiperlink Visitado" xfId="13" builtinId="9" hidden="1"/>
    <cellStyle name="Hiperlink Visitado" xfId="15" builtinId="9" hidden="1"/>
    <cellStyle name="Hiperlink Visitado" xfId="17" builtinId="9" hidden="1"/>
    <cellStyle name="Hiperlink Visitado" xfId="19" builtinId="9" hidden="1"/>
    <cellStyle name="Hiperlink Visitado" xfId="21" builtinId="9" hidden="1"/>
    <cellStyle name="Hiperlink Visitado" xfId="23" builtinId="9" hidden="1"/>
    <cellStyle name="Hiperlink Visitado" xfId="25" builtinId="9" hidden="1"/>
    <cellStyle name="Hiperlink Visitado" xfId="27" builtinId="9" hidden="1"/>
    <cellStyle name="Hiperlink Visitado" xfId="29" builtinId="9" hidden="1"/>
    <cellStyle name="Hiperlink Visitado" xfId="31" builtinId="9" hidden="1"/>
    <cellStyle name="Hiperlink Visitado" xfId="33" builtinId="9" hidden="1"/>
    <cellStyle name="Normal" xfId="0" builtinId="0"/>
    <cellStyle name="Normal 2" xfId="1"/>
    <cellStyle name="Normal 2 2" xfId="2"/>
    <cellStyle name="Normal 3" xfId="6"/>
    <cellStyle name="Normal 4" xfId="3"/>
    <cellStyle name="Normal 4 2" xfId="4"/>
    <cellStyle name="Vírgula" xfId="5" builtinId="3"/>
    <cellStyle name="Vírgula 2" xfId="7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663399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33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5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7.jp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5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6" Type="http://schemas.openxmlformats.org/officeDocument/2006/relationships/image" Target="../media/image6.png"/><Relationship Id="rId5" Type="http://schemas.openxmlformats.org/officeDocument/2006/relationships/image" Target="../media/image7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222248</xdr:colOff>
      <xdr:row>7</xdr:row>
      <xdr:rowOff>63500</xdr:rowOff>
    </xdr:from>
    <xdr:to>
      <xdr:col>0</xdr:col>
      <xdr:colOff>1407437</xdr:colOff>
      <xdr:row>7</xdr:row>
      <xdr:rowOff>440590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8" y="2111375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296324</xdr:colOff>
      <xdr:row>9</xdr:row>
      <xdr:rowOff>137579</xdr:rowOff>
    </xdr:from>
    <xdr:to>
      <xdr:col>0</xdr:col>
      <xdr:colOff>1253479</xdr:colOff>
      <xdr:row>9</xdr:row>
      <xdr:rowOff>411923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24" y="3195104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264575</xdr:colOff>
      <xdr:row>18</xdr:row>
      <xdr:rowOff>126996</xdr:rowOff>
    </xdr:from>
    <xdr:to>
      <xdr:col>0</xdr:col>
      <xdr:colOff>1221730</xdr:colOff>
      <xdr:row>18</xdr:row>
      <xdr:rowOff>401340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575" y="7356471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383030</xdr:colOff>
      <xdr:row>3</xdr:row>
      <xdr:rowOff>44365</xdr:rowOff>
    </xdr:from>
    <xdr:to>
      <xdr:col>0</xdr:col>
      <xdr:colOff>1251036</xdr:colOff>
      <xdr:row>5</xdr:row>
      <xdr:rowOff>277371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30" y="644440"/>
          <a:ext cx="868006" cy="861656"/>
        </a:xfrm>
        <a:prstGeom prst="rect">
          <a:avLst/>
        </a:prstGeom>
      </xdr:spPr>
    </xdr:pic>
    <xdr:clientData/>
  </xdr:twoCellAnchor>
  <xdr:twoCellAnchor editAs="oneCell">
    <xdr:from>
      <xdr:col>0</xdr:col>
      <xdr:colOff>3984</xdr:colOff>
      <xdr:row>12</xdr:row>
      <xdr:rowOff>138167</xdr:rowOff>
    </xdr:from>
    <xdr:to>
      <xdr:col>1</xdr:col>
      <xdr:colOff>26981</xdr:colOff>
      <xdr:row>14</xdr:row>
      <xdr:rowOff>205155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4" y="4876855"/>
          <a:ext cx="1630341" cy="686113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211667</xdr:colOff>
      <xdr:row>16</xdr:row>
      <xdr:rowOff>74082</xdr:rowOff>
    </xdr:from>
    <xdr:to>
      <xdr:col>0</xdr:col>
      <xdr:colOff>1396856</xdr:colOff>
      <xdr:row>16</xdr:row>
      <xdr:rowOff>451172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7" y="6293907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352431</xdr:colOff>
      <xdr:row>8</xdr:row>
      <xdr:rowOff>51688</xdr:rowOff>
    </xdr:from>
    <xdr:to>
      <xdr:col>0</xdr:col>
      <xdr:colOff>1131137</xdr:colOff>
      <xdr:row>8</xdr:row>
      <xdr:rowOff>472190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31" y="2587719"/>
          <a:ext cx="778706" cy="420502"/>
        </a:xfrm>
        <a:prstGeom prst="rect">
          <a:avLst/>
        </a:prstGeom>
      </xdr:spPr>
    </xdr:pic>
    <xdr:clientData/>
  </xdr:twoCellAnchor>
  <xdr:twoCellAnchor editAs="oneCell">
    <xdr:from>
      <xdr:col>0</xdr:col>
      <xdr:colOff>338143</xdr:colOff>
      <xdr:row>17</xdr:row>
      <xdr:rowOff>73118</xdr:rowOff>
    </xdr:from>
    <xdr:to>
      <xdr:col>0</xdr:col>
      <xdr:colOff>1116849</xdr:colOff>
      <xdr:row>17</xdr:row>
      <xdr:rowOff>493620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8143" y="6240556"/>
          <a:ext cx="778706" cy="420502"/>
        </a:xfrm>
        <a:prstGeom prst="rect">
          <a:avLst/>
        </a:prstGeom>
      </xdr:spPr>
    </xdr:pic>
    <xdr:clientData/>
  </xdr:twoCellAnchor>
  <xdr:twoCellAnchor editAs="oneCell">
    <xdr:from>
      <xdr:col>0</xdr:col>
      <xdr:colOff>306645</xdr:colOff>
      <xdr:row>6</xdr:row>
      <xdr:rowOff>37940</xdr:rowOff>
    </xdr:from>
    <xdr:to>
      <xdr:col>0</xdr:col>
      <xdr:colOff>1384043</xdr:colOff>
      <xdr:row>6</xdr:row>
      <xdr:rowOff>474029</xdr:rowOff>
    </xdr:to>
    <xdr:pic>
      <xdr:nvPicPr>
        <xdr:cNvPr id="6" name="Imagem 5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06645" y="1573846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304265</xdr:colOff>
      <xdr:row>15</xdr:row>
      <xdr:rowOff>47390</xdr:rowOff>
    </xdr:from>
    <xdr:to>
      <xdr:col>0</xdr:col>
      <xdr:colOff>1381663</xdr:colOff>
      <xdr:row>15</xdr:row>
      <xdr:rowOff>483479</xdr:rowOff>
    </xdr:to>
    <xdr:pic>
      <xdr:nvPicPr>
        <xdr:cNvPr id="19" name="Imagem 18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04265" y="5214703"/>
          <a:ext cx="1077398" cy="4360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222248</xdr:colOff>
      <xdr:row>7</xdr:row>
      <xdr:rowOff>63500</xdr:rowOff>
    </xdr:from>
    <xdr:to>
      <xdr:col>0</xdr:col>
      <xdr:colOff>1407437</xdr:colOff>
      <xdr:row>7</xdr:row>
      <xdr:rowOff>440590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8" y="2111375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296324</xdr:colOff>
      <xdr:row>9</xdr:row>
      <xdr:rowOff>137579</xdr:rowOff>
    </xdr:from>
    <xdr:to>
      <xdr:col>0</xdr:col>
      <xdr:colOff>1253479</xdr:colOff>
      <xdr:row>9</xdr:row>
      <xdr:rowOff>411923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24" y="3195104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264575</xdr:colOff>
      <xdr:row>18</xdr:row>
      <xdr:rowOff>126996</xdr:rowOff>
    </xdr:from>
    <xdr:to>
      <xdr:col>0</xdr:col>
      <xdr:colOff>1221730</xdr:colOff>
      <xdr:row>18</xdr:row>
      <xdr:rowOff>401340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575" y="6851646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383030</xdr:colOff>
      <xdr:row>3</xdr:row>
      <xdr:rowOff>44365</xdr:rowOff>
    </xdr:from>
    <xdr:to>
      <xdr:col>0</xdr:col>
      <xdr:colOff>1251036</xdr:colOff>
      <xdr:row>5</xdr:row>
      <xdr:rowOff>277371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30" y="644440"/>
          <a:ext cx="868006" cy="861656"/>
        </a:xfrm>
        <a:prstGeom prst="rect">
          <a:avLst/>
        </a:prstGeom>
      </xdr:spPr>
    </xdr:pic>
    <xdr:clientData/>
  </xdr:twoCellAnchor>
  <xdr:twoCellAnchor editAs="oneCell">
    <xdr:from>
      <xdr:col>0</xdr:col>
      <xdr:colOff>3985</xdr:colOff>
      <xdr:row>12</xdr:row>
      <xdr:rowOff>138165</xdr:rowOff>
    </xdr:from>
    <xdr:to>
      <xdr:col>1</xdr:col>
      <xdr:colOff>26982</xdr:colOff>
      <xdr:row>14</xdr:row>
      <xdr:rowOff>205153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85" y="4405365"/>
          <a:ext cx="1632722" cy="695638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211667</xdr:colOff>
      <xdr:row>16</xdr:row>
      <xdr:rowOff>74082</xdr:rowOff>
    </xdr:from>
    <xdr:to>
      <xdr:col>0</xdr:col>
      <xdr:colOff>1396856</xdr:colOff>
      <xdr:row>16</xdr:row>
      <xdr:rowOff>451172</xdr:rowOff>
    </xdr:to>
    <xdr:pic>
      <xdr:nvPicPr>
        <xdr:cNvPr id="9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7" y="5789082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315807</xdr:colOff>
      <xdr:row>6</xdr:row>
      <xdr:rowOff>45618</xdr:rowOff>
    </xdr:from>
    <xdr:to>
      <xdr:col>0</xdr:col>
      <xdr:colOff>1393205</xdr:colOff>
      <xdr:row>6</xdr:row>
      <xdr:rowOff>481707</xdr:rowOff>
    </xdr:to>
    <xdr:pic>
      <xdr:nvPicPr>
        <xdr:cNvPr id="12" name="Imagem 11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15807" y="1581524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303902</xdr:colOff>
      <xdr:row>15</xdr:row>
      <xdr:rowOff>45617</xdr:rowOff>
    </xdr:from>
    <xdr:to>
      <xdr:col>0</xdr:col>
      <xdr:colOff>1381300</xdr:colOff>
      <xdr:row>15</xdr:row>
      <xdr:rowOff>481706</xdr:rowOff>
    </xdr:to>
    <xdr:pic>
      <xdr:nvPicPr>
        <xdr:cNvPr id="13" name="Imagem 12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03902" y="5212930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321462</xdr:colOff>
      <xdr:row>8</xdr:row>
      <xdr:rowOff>47624</xdr:rowOff>
    </xdr:from>
    <xdr:to>
      <xdr:col>0</xdr:col>
      <xdr:colOff>1100168</xdr:colOff>
      <xdr:row>8</xdr:row>
      <xdr:rowOff>468126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2" y="2583655"/>
          <a:ext cx="778706" cy="42050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273838</xdr:colOff>
      <xdr:row>17</xdr:row>
      <xdr:rowOff>47624</xdr:rowOff>
    </xdr:from>
    <xdr:to>
      <xdr:col>0</xdr:col>
      <xdr:colOff>1052544</xdr:colOff>
      <xdr:row>17</xdr:row>
      <xdr:rowOff>468126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838" y="6215062"/>
          <a:ext cx="778706" cy="4205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222248</xdr:colOff>
      <xdr:row>7</xdr:row>
      <xdr:rowOff>63500</xdr:rowOff>
    </xdr:from>
    <xdr:to>
      <xdr:col>0</xdr:col>
      <xdr:colOff>1407437</xdr:colOff>
      <xdr:row>7</xdr:row>
      <xdr:rowOff>440590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8" y="2111375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296324</xdr:colOff>
      <xdr:row>9</xdr:row>
      <xdr:rowOff>137579</xdr:rowOff>
    </xdr:from>
    <xdr:to>
      <xdr:col>0</xdr:col>
      <xdr:colOff>1253479</xdr:colOff>
      <xdr:row>9</xdr:row>
      <xdr:rowOff>411923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24" y="3195104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264575</xdr:colOff>
      <xdr:row>19</xdr:row>
      <xdr:rowOff>126996</xdr:rowOff>
    </xdr:from>
    <xdr:to>
      <xdr:col>0</xdr:col>
      <xdr:colOff>1221730</xdr:colOff>
      <xdr:row>19</xdr:row>
      <xdr:rowOff>401340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575" y="7356471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383030</xdr:colOff>
      <xdr:row>3</xdr:row>
      <xdr:rowOff>44365</xdr:rowOff>
    </xdr:from>
    <xdr:to>
      <xdr:col>0</xdr:col>
      <xdr:colOff>1251036</xdr:colOff>
      <xdr:row>5</xdr:row>
      <xdr:rowOff>277371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030" y="651584"/>
          <a:ext cx="868006" cy="8521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161978</xdr:rowOff>
    </xdr:from>
    <xdr:to>
      <xdr:col>1</xdr:col>
      <xdr:colOff>22997</xdr:colOff>
      <xdr:row>15</xdr:row>
      <xdr:rowOff>228966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00728"/>
          <a:ext cx="1630341" cy="686113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211667</xdr:colOff>
      <xdr:row>17</xdr:row>
      <xdr:rowOff>74082</xdr:rowOff>
    </xdr:from>
    <xdr:to>
      <xdr:col>0</xdr:col>
      <xdr:colOff>1396856</xdr:colOff>
      <xdr:row>17</xdr:row>
      <xdr:rowOff>451172</xdr:rowOff>
    </xdr:to>
    <xdr:pic>
      <xdr:nvPicPr>
        <xdr:cNvPr id="13" name="Imagem 1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7" y="6293907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192354</xdr:colOff>
      <xdr:row>10</xdr:row>
      <xdr:rowOff>36706</xdr:rowOff>
    </xdr:from>
    <xdr:to>
      <xdr:col>0</xdr:col>
      <xdr:colOff>1309167</xdr:colOff>
      <xdr:row>10</xdr:row>
      <xdr:rowOff>483552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54" y="3572862"/>
          <a:ext cx="1116813" cy="44684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142872</xdr:colOff>
      <xdr:row>20</xdr:row>
      <xdr:rowOff>35718</xdr:rowOff>
    </xdr:from>
    <xdr:to>
      <xdr:col>0</xdr:col>
      <xdr:colOff>1259685</xdr:colOff>
      <xdr:row>20</xdr:row>
      <xdr:rowOff>482564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2" y="8203406"/>
          <a:ext cx="1116813" cy="446846"/>
        </a:xfrm>
        <a:prstGeom prst="rect">
          <a:avLst/>
        </a:prstGeom>
      </xdr:spPr>
    </xdr:pic>
    <xdr:clientData/>
  </xdr:twoCellAnchor>
  <xdr:twoCellAnchor editAs="oneCell">
    <xdr:from>
      <xdr:col>0</xdr:col>
      <xdr:colOff>351527</xdr:colOff>
      <xdr:row>6</xdr:row>
      <xdr:rowOff>33711</xdr:rowOff>
    </xdr:from>
    <xdr:to>
      <xdr:col>0</xdr:col>
      <xdr:colOff>1428925</xdr:colOff>
      <xdr:row>6</xdr:row>
      <xdr:rowOff>469800</xdr:rowOff>
    </xdr:to>
    <xdr:pic>
      <xdr:nvPicPr>
        <xdr:cNvPr id="18" name="Imagem 17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51527" y="1569617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339617</xdr:colOff>
      <xdr:row>16</xdr:row>
      <xdr:rowOff>45617</xdr:rowOff>
    </xdr:from>
    <xdr:to>
      <xdr:col>0</xdr:col>
      <xdr:colOff>1417015</xdr:colOff>
      <xdr:row>16</xdr:row>
      <xdr:rowOff>481706</xdr:rowOff>
    </xdr:to>
    <xdr:pic>
      <xdr:nvPicPr>
        <xdr:cNvPr id="19" name="Imagem 18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39617" y="5712992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321462</xdr:colOff>
      <xdr:row>8</xdr:row>
      <xdr:rowOff>47624</xdr:rowOff>
    </xdr:from>
    <xdr:to>
      <xdr:col>0</xdr:col>
      <xdr:colOff>1100168</xdr:colOff>
      <xdr:row>8</xdr:row>
      <xdr:rowOff>468126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462" y="2583655"/>
          <a:ext cx="778706" cy="4205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285744</xdr:colOff>
      <xdr:row>18</xdr:row>
      <xdr:rowOff>47624</xdr:rowOff>
    </xdr:from>
    <xdr:to>
      <xdr:col>0</xdr:col>
      <xdr:colOff>1064450</xdr:colOff>
      <xdr:row>18</xdr:row>
      <xdr:rowOff>468126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4" y="6715124"/>
          <a:ext cx="778706" cy="42050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222248</xdr:colOff>
      <xdr:row>7</xdr:row>
      <xdr:rowOff>63500</xdr:rowOff>
    </xdr:from>
    <xdr:to>
      <xdr:col>0</xdr:col>
      <xdr:colOff>1407437</xdr:colOff>
      <xdr:row>7</xdr:row>
      <xdr:rowOff>440590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48" y="2301875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296324</xdr:colOff>
      <xdr:row>9</xdr:row>
      <xdr:rowOff>137579</xdr:rowOff>
    </xdr:from>
    <xdr:to>
      <xdr:col>0</xdr:col>
      <xdr:colOff>1253479</xdr:colOff>
      <xdr:row>9</xdr:row>
      <xdr:rowOff>411923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6324" y="3385604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264575</xdr:colOff>
      <xdr:row>19</xdr:row>
      <xdr:rowOff>126996</xdr:rowOff>
    </xdr:from>
    <xdr:to>
      <xdr:col>0</xdr:col>
      <xdr:colOff>1221730</xdr:colOff>
      <xdr:row>19</xdr:row>
      <xdr:rowOff>401340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4575" y="7737471"/>
          <a:ext cx="957155" cy="274344"/>
        </a:xfrm>
        <a:prstGeom prst="rect">
          <a:avLst/>
        </a:prstGeom>
      </xdr:spPr>
    </xdr:pic>
    <xdr:clientData/>
  </xdr:twoCellAnchor>
  <xdr:twoCellAnchor editAs="oneCell">
    <xdr:from>
      <xdr:col>0</xdr:col>
      <xdr:colOff>335405</xdr:colOff>
      <xdr:row>3</xdr:row>
      <xdr:rowOff>139615</xdr:rowOff>
    </xdr:from>
    <xdr:to>
      <xdr:col>0</xdr:col>
      <xdr:colOff>1203411</xdr:colOff>
      <xdr:row>5</xdr:row>
      <xdr:rowOff>182121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405" y="739690"/>
          <a:ext cx="868006" cy="8616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269134</xdr:rowOff>
    </xdr:from>
    <xdr:to>
      <xdr:col>1</xdr:col>
      <xdr:colOff>22997</xdr:colOff>
      <xdr:row>15</xdr:row>
      <xdr:rowOff>145622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1659"/>
          <a:ext cx="1632722" cy="695638"/>
        </a:xfrm>
        <a:prstGeom prst="rect">
          <a:avLst/>
        </a:prstGeom>
      </xdr:spPr>
    </xdr:pic>
    <xdr:clientData/>
  </xdr:twoCellAnchor>
  <xdr:twoCellAnchor editAs="oneCell">
    <xdr:from>
      <xdr:col>0</xdr:col>
      <xdr:colOff>211667</xdr:colOff>
      <xdr:row>17</xdr:row>
      <xdr:rowOff>74082</xdr:rowOff>
    </xdr:from>
    <xdr:to>
      <xdr:col>0</xdr:col>
      <xdr:colOff>1396856</xdr:colOff>
      <xdr:row>17</xdr:row>
      <xdr:rowOff>451172</xdr:rowOff>
    </xdr:to>
    <xdr:pic>
      <xdr:nvPicPr>
        <xdr:cNvPr id="9" name="Imagem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667" y="6674907"/>
          <a:ext cx="1185189" cy="3770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192354</xdr:colOff>
      <xdr:row>10</xdr:row>
      <xdr:rowOff>36706</xdr:rowOff>
    </xdr:from>
    <xdr:to>
      <xdr:col>0</xdr:col>
      <xdr:colOff>1309167</xdr:colOff>
      <xdr:row>10</xdr:row>
      <xdr:rowOff>483552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354" y="3789556"/>
          <a:ext cx="1116813" cy="446846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142872</xdr:colOff>
      <xdr:row>20</xdr:row>
      <xdr:rowOff>35718</xdr:rowOff>
    </xdr:from>
    <xdr:to>
      <xdr:col>0</xdr:col>
      <xdr:colOff>1259685</xdr:colOff>
      <xdr:row>20</xdr:row>
      <xdr:rowOff>482564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2" y="8151018"/>
          <a:ext cx="1116813" cy="446846"/>
        </a:xfrm>
        <a:prstGeom prst="rect">
          <a:avLst/>
        </a:prstGeom>
      </xdr:spPr>
    </xdr:pic>
    <xdr:clientData/>
  </xdr:twoCellAnchor>
  <xdr:twoCellAnchor editAs="oneCell">
    <xdr:from>
      <xdr:col>0</xdr:col>
      <xdr:colOff>327713</xdr:colOff>
      <xdr:row>16</xdr:row>
      <xdr:rowOff>45617</xdr:rowOff>
    </xdr:from>
    <xdr:to>
      <xdr:col>0</xdr:col>
      <xdr:colOff>1405111</xdr:colOff>
      <xdr:row>16</xdr:row>
      <xdr:rowOff>481706</xdr:rowOff>
    </xdr:to>
    <xdr:pic>
      <xdr:nvPicPr>
        <xdr:cNvPr id="14" name="Imagem 13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27713" y="6093992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327714</xdr:colOff>
      <xdr:row>6</xdr:row>
      <xdr:rowOff>33711</xdr:rowOff>
    </xdr:from>
    <xdr:to>
      <xdr:col>0</xdr:col>
      <xdr:colOff>1405112</xdr:colOff>
      <xdr:row>6</xdr:row>
      <xdr:rowOff>469800</xdr:rowOff>
    </xdr:to>
    <xdr:pic>
      <xdr:nvPicPr>
        <xdr:cNvPr id="15" name="Imagem 14"/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316" t="18452" r="8324" b="11846"/>
        <a:stretch/>
      </xdr:blipFill>
      <xdr:spPr>
        <a:xfrm>
          <a:off x="327714" y="1760117"/>
          <a:ext cx="1077398" cy="436089"/>
        </a:xfrm>
        <a:prstGeom prst="rect">
          <a:avLst/>
        </a:prstGeom>
      </xdr:spPr>
    </xdr:pic>
    <xdr:clientData/>
  </xdr:twoCellAnchor>
  <xdr:twoCellAnchor editAs="oneCell">
    <xdr:from>
      <xdr:col>0</xdr:col>
      <xdr:colOff>285744</xdr:colOff>
      <xdr:row>8</xdr:row>
      <xdr:rowOff>47624</xdr:rowOff>
    </xdr:from>
    <xdr:to>
      <xdr:col>0</xdr:col>
      <xdr:colOff>1064450</xdr:colOff>
      <xdr:row>8</xdr:row>
      <xdr:rowOff>468126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4" y="2774155"/>
          <a:ext cx="778706" cy="420502"/>
        </a:xfrm>
        <a:prstGeom prst="rect">
          <a:avLst/>
        </a:prstGeom>
      </xdr:spPr>
    </xdr:pic>
    <xdr:clientData/>
  </xdr:twoCellAnchor>
  <xdr:twoCellAnchor editAs="oneCell">
    <xdr:from>
      <xdr:col>0</xdr:col>
      <xdr:colOff>285744</xdr:colOff>
      <xdr:row>18</xdr:row>
      <xdr:rowOff>59530</xdr:rowOff>
    </xdr:from>
    <xdr:to>
      <xdr:col>0</xdr:col>
      <xdr:colOff>1064450</xdr:colOff>
      <xdr:row>18</xdr:row>
      <xdr:rowOff>480032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4" y="7108030"/>
          <a:ext cx="778706" cy="4205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4"/>
  <sheetViews>
    <sheetView showGridLines="0" tabSelected="1" zoomScale="80" zoomScaleNormal="80" zoomScalePageLayoutView="80" workbookViewId="0">
      <selection activeCell="I16" sqref="I16:I19"/>
    </sheetView>
  </sheetViews>
  <sheetFormatPr defaultColWidth="8.85546875" defaultRowHeight="12.75" x14ac:dyDescent="0.2"/>
  <cols>
    <col min="1" max="1" width="24.140625" customWidth="1"/>
    <col min="2" max="4" width="18.7109375" customWidth="1"/>
    <col min="5" max="5" width="22.42578125" customWidth="1"/>
    <col min="6" max="8" width="18.7109375" customWidth="1"/>
    <col min="9" max="9" width="21.42578125" customWidth="1"/>
    <col min="10" max="17" width="18.7109375" customWidth="1"/>
    <col min="19" max="19" width="9.28515625" bestFit="1" customWidth="1"/>
  </cols>
  <sheetData>
    <row r="1" spans="1:20" s="1" customFormat="1" ht="15.95" customHeight="1" x14ac:dyDescent="0.2">
      <c r="A1" s="85" t="str">
        <f>"DADOS COMPARATIVOS - "&amp;UPPER(TEXT($H$1,"mmmmmmmmmm"))&amp;"/"&amp;TEXT($H$1,"aaaa")&amp;" - ASSOCIAÇÃO BRASILEIRA DAS EMPRESAS AÉREAS"</f>
        <v>DADOS COMPARATIVOS - DEZEMBRO/2015 - ASSOCIAÇÃO BRASILEIRA DAS EMPRESAS AÉREAS</v>
      </c>
      <c r="B1" s="85"/>
      <c r="C1" s="85"/>
      <c r="D1" s="85"/>
      <c r="E1" s="85"/>
      <c r="F1" s="85"/>
      <c r="G1" s="85"/>
      <c r="H1" s="93">
        <v>42339</v>
      </c>
      <c r="I1" s="85"/>
      <c r="J1" s="85"/>
      <c r="K1" s="85"/>
      <c r="L1" s="85"/>
      <c r="M1" s="85"/>
      <c r="N1" s="85"/>
      <c r="O1" s="85"/>
      <c r="P1" s="85"/>
      <c r="Q1" s="85"/>
    </row>
    <row r="2" spans="1:20" s="1" customFormat="1" ht="15.95" customHeight="1" thickBot="1" x14ac:dyDescent="0.25">
      <c r="A2" s="94" t="s">
        <v>4</v>
      </c>
      <c r="B2" s="94"/>
      <c r="C2" s="94"/>
      <c r="D2" s="94"/>
      <c r="E2" s="94"/>
      <c r="F2" s="94"/>
      <c r="G2" s="94"/>
      <c r="H2" s="95">
        <v>41974</v>
      </c>
      <c r="I2" s="94"/>
      <c r="J2" s="94"/>
      <c r="K2" s="94"/>
      <c r="L2" s="94"/>
      <c r="M2" s="94"/>
      <c r="N2" s="94"/>
      <c r="O2" s="94"/>
      <c r="P2" s="94"/>
      <c r="Q2" s="94"/>
    </row>
    <row r="3" spans="1:20" s="1" customFormat="1" ht="15.95" customHeight="1" thickBot="1" x14ac:dyDescent="0.25">
      <c r="A3" s="141" t="s">
        <v>5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3"/>
      <c r="T3" s="2"/>
    </row>
    <row r="4" spans="1:20" s="1" customFormat="1" ht="24.95" customHeight="1" x14ac:dyDescent="0.2">
      <c r="A4" s="144"/>
      <c r="B4" s="126" t="str">
        <f>""&amp;UPPER(TEXT($H$2,"mmmmmmmmmm"))&amp;"/"&amp;TEXT($H$2,"aaaa")&amp;""</f>
        <v>DEZEMBRO/2014</v>
      </c>
      <c r="C4" s="127"/>
      <c r="D4" s="127"/>
      <c r="E4" s="128"/>
      <c r="F4" s="126" t="str">
        <f>""&amp;UPPER(TEXT($H$1,"mmmmmmmmmm"))&amp;"/"&amp;TEXT($H$1,"aaaa")&amp;""</f>
        <v>DEZEMBRO/2015</v>
      </c>
      <c r="G4" s="127"/>
      <c r="H4" s="127"/>
      <c r="I4" s="128"/>
      <c r="J4" s="129" t="s">
        <v>8</v>
      </c>
      <c r="K4" s="130"/>
      <c r="L4" s="130"/>
      <c r="M4" s="131"/>
      <c r="N4" s="132" t="s">
        <v>12</v>
      </c>
      <c r="O4" s="133"/>
      <c r="P4" s="133"/>
      <c r="Q4" s="134"/>
    </row>
    <row r="5" spans="1:20" s="1" customFormat="1" ht="24.95" customHeight="1" x14ac:dyDescent="0.2">
      <c r="A5" s="145"/>
      <c r="B5" s="117" t="s">
        <v>0</v>
      </c>
      <c r="C5" s="118" t="s">
        <v>1</v>
      </c>
      <c r="D5" s="118" t="s">
        <v>7</v>
      </c>
      <c r="E5" s="119" t="s">
        <v>14</v>
      </c>
      <c r="F5" s="117" t="s">
        <v>0</v>
      </c>
      <c r="G5" s="118" t="s">
        <v>1</v>
      </c>
      <c r="H5" s="118" t="s">
        <v>7</v>
      </c>
      <c r="I5" s="119" t="s">
        <v>14</v>
      </c>
      <c r="J5" s="121"/>
      <c r="K5" s="122"/>
      <c r="L5" s="122"/>
      <c r="M5" s="123"/>
      <c r="N5" s="138" t="s">
        <v>2</v>
      </c>
      <c r="O5" s="139"/>
      <c r="P5" s="139" t="s">
        <v>3</v>
      </c>
      <c r="Q5" s="140"/>
    </row>
    <row r="6" spans="1:20" s="1" customFormat="1" ht="24.95" customHeight="1" x14ac:dyDescent="0.2">
      <c r="A6" s="145"/>
      <c r="B6" s="117"/>
      <c r="C6" s="118"/>
      <c r="D6" s="118"/>
      <c r="E6" s="120"/>
      <c r="F6" s="117"/>
      <c r="G6" s="118"/>
      <c r="H6" s="118"/>
      <c r="I6" s="120"/>
      <c r="J6" s="24" t="s">
        <v>9</v>
      </c>
      <c r="K6" s="17" t="s">
        <v>10</v>
      </c>
      <c r="L6" s="17" t="s">
        <v>11</v>
      </c>
      <c r="M6" s="25" t="s">
        <v>15</v>
      </c>
      <c r="N6" s="96" t="str">
        <f>""&amp;UPPER(TEXT($H$2,"mmm"))&amp;"/"&amp;TEXT($H$2,"aaaa")&amp;""</f>
        <v>DEZ/2014</v>
      </c>
      <c r="O6" s="96" t="str">
        <f>""&amp;UPPER(TEXT($H$1,"mmm"))&amp;"/"&amp;TEXT($H$1,"aaaa")&amp;""</f>
        <v>DEZ/2015</v>
      </c>
      <c r="P6" s="96" t="str">
        <f>""&amp;UPPER(TEXT($H$2,"mmm"))&amp;"/"&amp;TEXT($H$2,"aaaa")&amp;""</f>
        <v>DEZ/2014</v>
      </c>
      <c r="Q6" s="96" t="str">
        <f>""&amp;UPPER(TEXT($H$1,"mmm"))&amp;"/"&amp;TEXT($H$1,"aaaa")&amp;""</f>
        <v>DEZ/2015</v>
      </c>
    </row>
    <row r="7" spans="1:20" s="1" customFormat="1" ht="39.950000000000003" customHeight="1" x14ac:dyDescent="0.3">
      <c r="A7" s="37"/>
      <c r="B7" s="18">
        <v>884042</v>
      </c>
      <c r="C7" s="16">
        <v>711487</v>
      </c>
      <c r="D7" s="15">
        <f>C7/B7*100</f>
        <v>80.481130986989299</v>
      </c>
      <c r="E7" s="46">
        <v>641261</v>
      </c>
      <c r="F7" s="106">
        <v>984756</v>
      </c>
      <c r="G7" s="107">
        <v>857375</v>
      </c>
      <c r="H7" s="15">
        <f t="shared" ref="H7:H10" si="0">G7/F7*100</f>
        <v>87.064714507959323</v>
      </c>
      <c r="I7" s="46">
        <v>786169</v>
      </c>
      <c r="J7" s="26">
        <f t="shared" ref="J7:K11" si="1">(F7-B7)/B7*100</f>
        <v>11.392445155320676</v>
      </c>
      <c r="K7" s="15">
        <f t="shared" si="1"/>
        <v>20.504661364157041</v>
      </c>
      <c r="L7" s="15">
        <f t="shared" ref="L7:L11" si="2">H7-D7</f>
        <v>6.5835835209700235</v>
      </c>
      <c r="M7" s="27">
        <f t="shared" ref="M7:M11" si="3">(I7-E7)/E7*100</f>
        <v>22.597351156549362</v>
      </c>
      <c r="N7" s="26">
        <f>B7/$B$11*100</f>
        <v>8.1172173334022588</v>
      </c>
      <c r="O7" s="15">
        <f>F7/$F$11*100</f>
        <v>9.3856365133585467</v>
      </c>
      <c r="P7" s="15">
        <f>C7/$C$11*100</f>
        <v>8.0772913843867595</v>
      </c>
      <c r="Q7" s="30">
        <f>G7/$G$11*100</f>
        <v>10.237946657476844</v>
      </c>
      <c r="R7" s="13"/>
      <c r="S7" s="2"/>
    </row>
    <row r="8" spans="1:20" s="1" customFormat="1" ht="39.950000000000003" customHeight="1" x14ac:dyDescent="0.3">
      <c r="A8" s="37"/>
      <c r="B8" s="18">
        <v>1819770</v>
      </c>
      <c r="C8" s="16">
        <v>1457787</v>
      </c>
      <c r="D8" s="15">
        <f t="shared" ref="D8:D10" si="4">C8/B8*100</f>
        <v>80.108310390873569</v>
      </c>
      <c r="E8" s="46">
        <v>1790278</v>
      </c>
      <c r="F8" s="106">
        <v>1855868</v>
      </c>
      <c r="G8" s="107">
        <v>1416259</v>
      </c>
      <c r="H8" s="15">
        <f t="shared" si="0"/>
        <v>76.312485586259371</v>
      </c>
      <c r="I8" s="46">
        <v>1729997</v>
      </c>
      <c r="J8" s="26">
        <f t="shared" si="1"/>
        <v>1.9836572753699644</v>
      </c>
      <c r="K8" s="15">
        <f t="shared" si="1"/>
        <v>-2.8487014906841672</v>
      </c>
      <c r="L8" s="15">
        <f t="shared" si="2"/>
        <v>-3.7958248046141989</v>
      </c>
      <c r="M8" s="27">
        <f t="shared" si="3"/>
        <v>-3.3671306914345145</v>
      </c>
      <c r="N8" s="26">
        <f>B8/$B$11*100</f>
        <v>16.709012226574561</v>
      </c>
      <c r="O8" s="15">
        <f>F8/$F$11*100</f>
        <v>17.68814047822374</v>
      </c>
      <c r="P8" s="15">
        <f>C8/$C$11*100</f>
        <v>16.549803967424591</v>
      </c>
      <c r="Q8" s="30">
        <f>G8/$G$11*100</f>
        <v>16.911601219036594</v>
      </c>
      <c r="R8" s="13"/>
      <c r="S8" s="2"/>
    </row>
    <row r="9" spans="1:20" s="1" customFormat="1" ht="39.950000000000003" customHeight="1" x14ac:dyDescent="0.3">
      <c r="A9" s="37"/>
      <c r="B9" s="18">
        <v>4219650</v>
      </c>
      <c r="C9" s="16">
        <v>3383120</v>
      </c>
      <c r="D9" s="15">
        <f t="shared" si="4"/>
        <v>80.175369995141779</v>
      </c>
      <c r="E9" s="46">
        <v>3427642</v>
      </c>
      <c r="F9" s="106">
        <v>4093316</v>
      </c>
      <c r="G9" s="107">
        <v>3190886</v>
      </c>
      <c r="H9" s="15">
        <f t="shared" si="0"/>
        <v>77.953571138900585</v>
      </c>
      <c r="I9" s="19">
        <v>3185932</v>
      </c>
      <c r="J9" s="26">
        <f t="shared" si="1"/>
        <v>-2.9939449954380102</v>
      </c>
      <c r="K9" s="15">
        <f t="shared" si="1"/>
        <v>-5.6821513868854785</v>
      </c>
      <c r="L9" s="15">
        <f t="shared" si="2"/>
        <v>-2.2217988562411932</v>
      </c>
      <c r="M9" s="27">
        <f t="shared" si="3"/>
        <v>-7.0517866218233998</v>
      </c>
      <c r="N9" s="26">
        <f>B9/$B$11*100</f>
        <v>38.744557522030448</v>
      </c>
      <c r="O9" s="15">
        <f>F9/$F$11*100</f>
        <v>39.013091679882884</v>
      </c>
      <c r="P9" s="15">
        <f>C9/$C$11*100</f>
        <v>38.407512756166355</v>
      </c>
      <c r="Q9" s="30">
        <f>G9/$G$11*100</f>
        <v>38.102488010601732</v>
      </c>
      <c r="R9" s="13"/>
      <c r="S9" s="2"/>
      <c r="T9" s="12"/>
    </row>
    <row r="10" spans="1:20" s="1" customFormat="1" ht="39.950000000000003" customHeight="1" x14ac:dyDescent="0.3">
      <c r="A10" s="37"/>
      <c r="B10" s="18">
        <v>3967487</v>
      </c>
      <c r="C10" s="16">
        <v>3256091</v>
      </c>
      <c r="D10" s="15">
        <f t="shared" si="4"/>
        <v>82.069355236702719</v>
      </c>
      <c r="E10" s="46">
        <v>2910467</v>
      </c>
      <c r="F10" s="106">
        <v>3558220</v>
      </c>
      <c r="G10" s="107">
        <v>2909962</v>
      </c>
      <c r="H10" s="15">
        <f t="shared" si="0"/>
        <v>81.781396316135584</v>
      </c>
      <c r="I10" s="46">
        <v>2625843</v>
      </c>
      <c r="J10" s="26">
        <f t="shared" si="1"/>
        <v>-10.315522142857683</v>
      </c>
      <c r="K10" s="15">
        <f t="shared" si="1"/>
        <v>-10.63020044587206</v>
      </c>
      <c r="L10" s="15">
        <f t="shared" si="2"/>
        <v>-0.28795892056713512</v>
      </c>
      <c r="M10" s="27">
        <f t="shared" si="3"/>
        <v>-9.7793240741090699</v>
      </c>
      <c r="N10" s="26">
        <f>B10/$B$11*100</f>
        <v>36.429212917992729</v>
      </c>
      <c r="O10" s="15">
        <f>F10/$F$11*100</f>
        <v>33.913131328534831</v>
      </c>
      <c r="P10" s="15">
        <f>C10/$C$11*100</f>
        <v>36.965391892022289</v>
      </c>
      <c r="Q10" s="30">
        <f>G10/$G$11*100</f>
        <v>34.74796411288483</v>
      </c>
      <c r="R10" s="13"/>
      <c r="S10" s="2"/>
      <c r="T10" s="2"/>
    </row>
    <row r="11" spans="1:20" s="1" customFormat="1" ht="39.950000000000003" customHeight="1" thickBot="1" x14ac:dyDescent="0.25">
      <c r="A11" s="38"/>
      <c r="B11" s="31">
        <f>SUM(B7:B10)</f>
        <v>10890949</v>
      </c>
      <c r="C11" s="32">
        <f>SUM(C7:C10)</f>
        <v>8808485</v>
      </c>
      <c r="D11" s="33">
        <f>C11/B11*100</f>
        <v>80.878948198178136</v>
      </c>
      <c r="E11" s="34">
        <f>SUM(E7:E10)</f>
        <v>8769648</v>
      </c>
      <c r="F11" s="31">
        <f>SUM(F7:F10)</f>
        <v>10492160</v>
      </c>
      <c r="G11" s="32">
        <f>SUM(G7:G10)</f>
        <v>8374482</v>
      </c>
      <c r="H11" s="33">
        <f>G11/F11*100</f>
        <v>79.816567799194829</v>
      </c>
      <c r="I11" s="34">
        <f>SUM(I7:I10)</f>
        <v>8327941</v>
      </c>
      <c r="J11" s="35">
        <f t="shared" si="1"/>
        <v>-3.6616551964388044</v>
      </c>
      <c r="K11" s="33">
        <f t="shared" si="1"/>
        <v>-4.9271015390274266</v>
      </c>
      <c r="L11" s="33">
        <f t="shared" si="2"/>
        <v>-1.0623803989833078</v>
      </c>
      <c r="M11" s="36">
        <f t="shared" si="3"/>
        <v>-5.0367700049078366</v>
      </c>
      <c r="N11" s="35">
        <f>SUM(N7:N10)</f>
        <v>100</v>
      </c>
      <c r="O11" s="33">
        <f>SUM(O7:O10)</f>
        <v>100</v>
      </c>
      <c r="P11" s="33">
        <f>SUM(P7:P10)</f>
        <v>100</v>
      </c>
      <c r="Q11" s="36">
        <f>SUM(Q7:Q10)</f>
        <v>100</v>
      </c>
      <c r="R11" s="2"/>
      <c r="S11" s="2"/>
    </row>
    <row r="12" spans="1:20" s="1" customFormat="1" ht="15.95" customHeight="1" thickBot="1" x14ac:dyDescent="0.25">
      <c r="A12" s="135" t="s">
        <v>6</v>
      </c>
      <c r="B12" s="136"/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7"/>
      <c r="R12" s="2"/>
      <c r="S12" s="2"/>
    </row>
    <row r="13" spans="1:20" s="1" customFormat="1" ht="24.95" customHeight="1" x14ac:dyDescent="0.2">
      <c r="A13" s="124"/>
      <c r="B13" s="126" t="str">
        <f>""&amp;UPPER(TEXT($H$2,"mmmmmmmmmm"))&amp;"/"&amp;TEXT($H$2,"aaaa")&amp;""</f>
        <v>DEZEMBRO/2014</v>
      </c>
      <c r="C13" s="127"/>
      <c r="D13" s="127"/>
      <c r="E13" s="128"/>
      <c r="F13" s="126" t="str">
        <f>""&amp;UPPER(TEXT($H$1,"mmmmmmmmmm"))&amp;"/"&amp;TEXT($H$1,"aaaa")&amp;""</f>
        <v>DEZEMBRO/2015</v>
      </c>
      <c r="G13" s="127"/>
      <c r="H13" s="127"/>
      <c r="I13" s="128"/>
      <c r="J13" s="129" t="s">
        <v>8</v>
      </c>
      <c r="K13" s="130"/>
      <c r="L13" s="130"/>
      <c r="M13" s="131"/>
      <c r="N13" s="132" t="s">
        <v>12</v>
      </c>
      <c r="O13" s="133"/>
      <c r="P13" s="133"/>
      <c r="Q13" s="134"/>
      <c r="R13" s="2"/>
      <c r="S13" s="2"/>
    </row>
    <row r="14" spans="1:20" s="1" customFormat="1" ht="24.95" customHeight="1" x14ac:dyDescent="0.2">
      <c r="A14" s="125"/>
      <c r="B14" s="117" t="s">
        <v>0</v>
      </c>
      <c r="C14" s="118" t="s">
        <v>1</v>
      </c>
      <c r="D14" s="118" t="s">
        <v>7</v>
      </c>
      <c r="E14" s="119" t="s">
        <v>14</v>
      </c>
      <c r="F14" s="117" t="s">
        <v>0</v>
      </c>
      <c r="G14" s="118" t="s">
        <v>1</v>
      </c>
      <c r="H14" s="118" t="s">
        <v>7</v>
      </c>
      <c r="I14" s="119" t="s">
        <v>14</v>
      </c>
      <c r="J14" s="121"/>
      <c r="K14" s="122"/>
      <c r="L14" s="122"/>
      <c r="M14" s="123"/>
      <c r="N14" s="138" t="s">
        <v>2</v>
      </c>
      <c r="O14" s="139"/>
      <c r="P14" s="139" t="s">
        <v>3</v>
      </c>
      <c r="Q14" s="140"/>
      <c r="R14" s="2"/>
      <c r="S14" s="2"/>
    </row>
    <row r="15" spans="1:20" s="1" customFormat="1" ht="24.95" customHeight="1" x14ac:dyDescent="0.2">
      <c r="A15" s="125"/>
      <c r="B15" s="117"/>
      <c r="C15" s="118"/>
      <c r="D15" s="118"/>
      <c r="E15" s="120"/>
      <c r="F15" s="117"/>
      <c r="G15" s="118"/>
      <c r="H15" s="118"/>
      <c r="I15" s="120"/>
      <c r="J15" s="42" t="s">
        <v>9</v>
      </c>
      <c r="K15" s="43" t="s">
        <v>10</v>
      </c>
      <c r="L15" s="43" t="s">
        <v>11</v>
      </c>
      <c r="M15" s="44" t="s">
        <v>15</v>
      </c>
      <c r="N15" s="96" t="str">
        <f>""&amp;UPPER(TEXT($H$2,"mmm"))&amp;"/"&amp;TEXT($H$2,"aaaa")&amp;""</f>
        <v>DEZ/2014</v>
      </c>
      <c r="O15" s="96" t="str">
        <f>""&amp;UPPER(TEXT($H$1,"mmm"))&amp;"/"&amp;TEXT($H$1,"aaaa")&amp;""</f>
        <v>DEZ/2015</v>
      </c>
      <c r="P15" s="96" t="str">
        <f>""&amp;UPPER(TEXT($H$2,"mmm"))&amp;"/"&amp;TEXT($H$2,"aaaa")&amp;""</f>
        <v>DEZ/2014</v>
      </c>
      <c r="Q15" s="96" t="str">
        <f>""&amp;UPPER(TEXT($H$1,"mmm"))&amp;"/"&amp;TEXT($H$1,"aaaa")&amp;""</f>
        <v>DEZ/2015</v>
      </c>
      <c r="R15" s="2"/>
      <c r="S15" s="2"/>
    </row>
    <row r="16" spans="1:20" s="1" customFormat="1" ht="39.950000000000003" customHeight="1" x14ac:dyDescent="0.3">
      <c r="A16" s="39"/>
      <c r="B16" s="18">
        <v>4292</v>
      </c>
      <c r="C16" s="16">
        <v>2040</v>
      </c>
      <c r="D16" s="15">
        <f t="shared" ref="D16:D19" si="5">C16/B16*100</f>
        <v>47.530288909599257</v>
      </c>
      <c r="E16" s="19">
        <v>502</v>
      </c>
      <c r="F16" s="18">
        <v>4292</v>
      </c>
      <c r="G16" s="16">
        <v>2048</v>
      </c>
      <c r="H16" s="15">
        <f t="shared" ref="H16:H19" si="6">G16/F16*100</f>
        <v>47.716682199440818</v>
      </c>
      <c r="I16" s="46">
        <v>504</v>
      </c>
      <c r="J16" s="26">
        <f t="shared" ref="J16" si="7">(F16-B16)/B16*100</f>
        <v>0</v>
      </c>
      <c r="K16" s="15">
        <f t="shared" ref="K16" si="8">(G16-C16)/C16*100</f>
        <v>0.39215686274509803</v>
      </c>
      <c r="L16" s="15">
        <f>H16-D16</f>
        <v>0.18639328984156123</v>
      </c>
      <c r="M16" s="27">
        <f>(I16-E16)/E16*100</f>
        <v>0.39840637450199201</v>
      </c>
      <c r="N16" s="26">
        <f t="shared" ref="N16:N17" si="9">B16/$B$20*100</f>
        <v>0.13020564726040279</v>
      </c>
      <c r="O16" s="15">
        <f t="shared" ref="O16:O17" si="10">F16/$F$20*100</f>
        <v>0.12088697011962514</v>
      </c>
      <c r="P16" s="15">
        <f t="shared" ref="P16:P17" si="11">C16/$C$20*100</f>
        <v>7.6379921216357727E-2</v>
      </c>
      <c r="Q16" s="27">
        <f>G16/$G$20*100</f>
        <v>7.0397868264551619E-2</v>
      </c>
      <c r="R16" s="2"/>
      <c r="S16" s="2"/>
    </row>
    <row r="17" spans="1:19" s="1" customFormat="1" ht="39.950000000000003" customHeight="1" x14ac:dyDescent="0.3">
      <c r="A17" s="39"/>
      <c r="B17" s="18">
        <v>166004</v>
      </c>
      <c r="C17" s="16">
        <v>140040</v>
      </c>
      <c r="D17" s="15">
        <f t="shared" si="5"/>
        <v>84.359413026192144</v>
      </c>
      <c r="E17" s="19">
        <v>21183</v>
      </c>
      <c r="F17" s="18">
        <v>392224</v>
      </c>
      <c r="G17" s="16">
        <v>343771</v>
      </c>
      <c r="H17" s="15">
        <f t="shared" si="6"/>
        <v>87.646599902096753</v>
      </c>
      <c r="I17" s="46">
        <v>54354</v>
      </c>
      <c r="J17" s="26">
        <f t="shared" ref="J17" si="12">(F17-B17)/B17*100</f>
        <v>136.273824727115</v>
      </c>
      <c r="K17" s="15">
        <f t="shared" ref="K17" si="13">(G17-C17)/C17*100</f>
        <v>145.4805769780063</v>
      </c>
      <c r="L17" s="15">
        <f>H17-D17</f>
        <v>3.2871868759046095</v>
      </c>
      <c r="M17" s="27">
        <f>(I17-E17)/E17*100</f>
        <v>156.59255063022235</v>
      </c>
      <c r="N17" s="26">
        <f t="shared" si="9"/>
        <v>5.0360340791742555</v>
      </c>
      <c r="O17" s="15">
        <f t="shared" si="10"/>
        <v>11.047243934808913</v>
      </c>
      <c r="P17" s="15">
        <f t="shared" si="11"/>
        <v>5.2432569446758519</v>
      </c>
      <c r="Q17" s="27">
        <f>G17/$G$20*100</f>
        <v>11.8167702984244</v>
      </c>
      <c r="R17" s="2"/>
      <c r="S17" s="2"/>
    </row>
    <row r="18" spans="1:19" s="1" customFormat="1" ht="39.950000000000003" customHeight="1" x14ac:dyDescent="0.3">
      <c r="A18" s="39"/>
      <c r="B18" s="18">
        <v>601567</v>
      </c>
      <c r="C18" s="16">
        <v>420977</v>
      </c>
      <c r="D18" s="15">
        <f t="shared" si="5"/>
        <v>69.980068720524883</v>
      </c>
      <c r="E18" s="19">
        <v>176696</v>
      </c>
      <c r="F18" s="18">
        <v>471900</v>
      </c>
      <c r="G18" s="16">
        <v>338181</v>
      </c>
      <c r="H18" s="15">
        <f t="shared" si="6"/>
        <v>71.663699936427207</v>
      </c>
      <c r="I18" s="19">
        <v>159592</v>
      </c>
      <c r="J18" s="26">
        <f t="shared" ref="J18:K20" si="14">(F18-B18)/B18*100</f>
        <v>-21.554872524589946</v>
      </c>
      <c r="K18" s="15">
        <f t="shared" si="14"/>
        <v>-19.667582789558573</v>
      </c>
      <c r="L18" s="15">
        <f>H18-D18</f>
        <v>1.6836312159023237</v>
      </c>
      <c r="M18" s="27">
        <f>(I18-E18)/E18*100</f>
        <v>-9.6799022049169192</v>
      </c>
      <c r="N18" s="26">
        <f>B18/$B$20*100</f>
        <v>18.249632014328686</v>
      </c>
      <c r="O18" s="15">
        <f>F18/$F$20*100</f>
        <v>13.291370270142384</v>
      </c>
      <c r="P18" s="15">
        <f>C18/$C$20*100</f>
        <v>15.761857889165995</v>
      </c>
      <c r="Q18" s="27">
        <f>G18/$G$20*100</f>
        <v>11.624619866979653</v>
      </c>
      <c r="R18" s="2"/>
      <c r="S18" s="14"/>
    </row>
    <row r="19" spans="1:19" s="1" customFormat="1" ht="39.950000000000003" customHeight="1" x14ac:dyDescent="0.3">
      <c r="A19" s="39"/>
      <c r="B19" s="18">
        <v>2524461</v>
      </c>
      <c r="C19" s="16">
        <v>2107802</v>
      </c>
      <c r="D19" s="15">
        <f t="shared" si="5"/>
        <v>83.495130247605331</v>
      </c>
      <c r="E19" s="19">
        <v>387108</v>
      </c>
      <c r="F19" s="18">
        <v>2682008</v>
      </c>
      <c r="G19" s="16">
        <v>2225179</v>
      </c>
      <c r="H19" s="15">
        <f t="shared" si="6"/>
        <v>82.966903901852646</v>
      </c>
      <c r="I19" s="46">
        <v>420607</v>
      </c>
      <c r="J19" s="26">
        <f t="shared" si="14"/>
        <v>6.2408173467524355</v>
      </c>
      <c r="K19" s="15">
        <f t="shared" si="14"/>
        <v>5.568691935959829</v>
      </c>
      <c r="L19" s="15">
        <f>H19-D19</f>
        <v>-0.52822634575268523</v>
      </c>
      <c r="M19" s="27">
        <f>(I19-E19)/E19*100</f>
        <v>8.6536573772693934</v>
      </c>
      <c r="N19" s="26">
        <f>B19/$B$20*100</f>
        <v>76.58412825923665</v>
      </c>
      <c r="O19" s="15">
        <f>F19/$F$20*100</f>
        <v>75.540498824929074</v>
      </c>
      <c r="P19" s="15">
        <f>C19/$C$20*100</f>
        <v>78.918505244941798</v>
      </c>
      <c r="Q19" s="27">
        <f>G19/$G$20*100</f>
        <v>76.488211966331392</v>
      </c>
      <c r="R19" s="2"/>
      <c r="S19" s="14"/>
    </row>
    <row r="20" spans="1:19" s="1" customFormat="1" ht="39.950000000000003" customHeight="1" thickBot="1" x14ac:dyDescent="0.25">
      <c r="A20" s="38"/>
      <c r="B20" s="20">
        <f>SUM(B16:B19)</f>
        <v>3296324</v>
      </c>
      <c r="C20" s="21">
        <f>SUM(C16:C19)</f>
        <v>2670859</v>
      </c>
      <c r="D20" s="22">
        <f>C20/B20*100</f>
        <v>81.025378573222767</v>
      </c>
      <c r="E20" s="23">
        <f>SUM(E16:E19)</f>
        <v>585489</v>
      </c>
      <c r="F20" s="20">
        <f>SUM(F16:F19)</f>
        <v>3550424</v>
      </c>
      <c r="G20" s="21">
        <f>SUM(G16:G19)</f>
        <v>2909179</v>
      </c>
      <c r="H20" s="22">
        <f>G20/F20*100</f>
        <v>81.938917717996489</v>
      </c>
      <c r="I20" s="23">
        <f>SUM(I16:I19)</f>
        <v>635057</v>
      </c>
      <c r="J20" s="28">
        <f t="shared" si="14"/>
        <v>7.7085868986179751</v>
      </c>
      <c r="K20" s="22">
        <f t="shared" si="14"/>
        <v>8.9229719726874386</v>
      </c>
      <c r="L20" s="22">
        <f>H20-D20</f>
        <v>0.913539144773722</v>
      </c>
      <c r="M20" s="29">
        <f>(I20-E20)/E20*100</f>
        <v>8.4660856139056406</v>
      </c>
      <c r="N20" s="28">
        <f>SUM(N16:N19)</f>
        <v>100</v>
      </c>
      <c r="O20" s="22">
        <f>SUM(O16:O19)</f>
        <v>100</v>
      </c>
      <c r="P20" s="22">
        <f>SUM(P16:P19)</f>
        <v>100</v>
      </c>
      <c r="Q20" s="29">
        <f>SUM(Q16:Q19)</f>
        <v>100</v>
      </c>
      <c r="R20" s="2"/>
      <c r="S20" s="13"/>
    </row>
    <row r="21" spans="1:19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x14ac:dyDescent="0.2">
      <c r="A22" s="5"/>
      <c r="B22" s="6"/>
      <c r="C22" s="6"/>
      <c r="D22" s="5"/>
      <c r="E22" s="6"/>
      <c r="F22" s="6"/>
      <c r="G22" s="6"/>
      <c r="H22" s="5"/>
      <c r="I22" s="6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 x14ac:dyDescent="0.2">
      <c r="A23" s="5"/>
      <c r="B23" s="5"/>
      <c r="C23" s="5"/>
      <c r="D23" s="5"/>
      <c r="E23" s="5"/>
      <c r="F23" s="5"/>
      <c r="G23" s="5"/>
      <c r="H23" s="7"/>
      <c r="I23" s="7"/>
      <c r="J23" s="5"/>
      <c r="K23" s="5"/>
      <c r="L23" s="5"/>
      <c r="M23" s="5"/>
      <c r="N23" s="5"/>
      <c r="O23" s="5"/>
      <c r="P23" s="5"/>
      <c r="Q23" s="7"/>
      <c r="R23" s="5"/>
      <c r="S23" s="5"/>
    </row>
    <row r="24" spans="1:19" x14ac:dyDescent="0.2">
      <c r="A24" s="5"/>
      <c r="B24" s="5"/>
      <c r="C24" s="5"/>
      <c r="D24" s="5"/>
      <c r="E24" s="5"/>
      <c r="F24" s="6"/>
      <c r="G24" s="6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9" s="4" customFormat="1" ht="17.25" customHeight="1" x14ac:dyDescent="0.2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14"/>
      <c r="L25" s="114"/>
      <c r="M25" s="114"/>
      <c r="N25" s="114"/>
      <c r="O25" s="114"/>
      <c r="P25" s="114"/>
      <c r="Q25" s="114"/>
    </row>
    <row r="26" spans="1:19" ht="15" customHeight="1" x14ac:dyDescent="0.2">
      <c r="A26" s="8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</row>
    <row r="27" spans="1:19" ht="15" customHeight="1" x14ac:dyDescent="0.2">
      <c r="A27" s="8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9" ht="15" customHeight="1" x14ac:dyDescent="0.2">
      <c r="A28" s="9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9" ht="15" customHeight="1" x14ac:dyDescent="0.2">
      <c r="A29" s="115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5"/>
      <c r="N29" s="115"/>
      <c r="O29" s="115"/>
      <c r="P29" s="115"/>
      <c r="Q29" s="115"/>
    </row>
    <row r="30" spans="1:19" ht="15" customHeight="1" x14ac:dyDescent="0.2">
      <c r="A30" s="115"/>
      <c r="B30" s="115"/>
      <c r="C30" s="115"/>
      <c r="D30" s="115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</row>
    <row r="31" spans="1:19" ht="15" customHeight="1" x14ac:dyDescent="0.2">
      <c r="A31" s="116"/>
      <c r="B31" s="116"/>
      <c r="C31" s="116"/>
      <c r="D31" s="116"/>
      <c r="E31" s="116"/>
      <c r="F31" s="116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</row>
    <row r="32" spans="1:19" ht="15" customHeight="1" x14ac:dyDescent="0.2">
      <c r="A32" s="116"/>
      <c r="B32" s="116"/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</row>
    <row r="33" spans="1:17" ht="15" customHeight="1" x14ac:dyDescent="0.2">
      <c r="A33" s="116"/>
      <c r="B33" s="116"/>
      <c r="C33" s="116"/>
      <c r="D33" s="116"/>
      <c r="E33" s="116"/>
      <c r="F33" s="116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</row>
    <row r="34" spans="1:17" ht="15" customHeight="1" x14ac:dyDescent="0.2">
      <c r="A34" s="3"/>
      <c r="B34" s="9"/>
      <c r="C34" s="9"/>
      <c r="D34" s="9"/>
      <c r="E34" s="9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</sheetData>
  <mergeCells count="37">
    <mergeCell ref="A3:Q3"/>
    <mergeCell ref="A4:A6"/>
    <mergeCell ref="B4:E4"/>
    <mergeCell ref="F4:I4"/>
    <mergeCell ref="J4:M4"/>
    <mergeCell ref="N4:Q4"/>
    <mergeCell ref="B5:B6"/>
    <mergeCell ref="C5:C6"/>
    <mergeCell ref="N5:O5"/>
    <mergeCell ref="P5:Q5"/>
    <mergeCell ref="E14:E15"/>
    <mergeCell ref="I5:I6"/>
    <mergeCell ref="J5:M5"/>
    <mergeCell ref="A12:Q12"/>
    <mergeCell ref="D5:D6"/>
    <mergeCell ref="E5:E6"/>
    <mergeCell ref="F5:F6"/>
    <mergeCell ref="G5:G6"/>
    <mergeCell ref="H5:H6"/>
    <mergeCell ref="N14:O14"/>
    <mergeCell ref="P14:Q14"/>
    <mergeCell ref="A25:Q25"/>
    <mergeCell ref="A29:Q30"/>
    <mergeCell ref="A31:Q33"/>
    <mergeCell ref="F14:F15"/>
    <mergeCell ref="G14:G15"/>
    <mergeCell ref="H14:H15"/>
    <mergeCell ref="I14:I15"/>
    <mergeCell ref="J14:M14"/>
    <mergeCell ref="A13:A15"/>
    <mergeCell ref="B13:E13"/>
    <mergeCell ref="F13:I13"/>
    <mergeCell ref="J13:M13"/>
    <mergeCell ref="N13:Q13"/>
    <mergeCell ref="B14:B15"/>
    <mergeCell ref="C14:C15"/>
    <mergeCell ref="D14:D15"/>
  </mergeCells>
  <pageMargins left="0.25" right="0.25" top="0.75" bottom="0.75" header="0.3" footer="0.3"/>
  <pageSetup paperSize="9" scale="40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33"/>
  <sheetViews>
    <sheetView showGridLines="0" zoomScale="80" zoomScaleNormal="80" zoomScalePageLayoutView="80" workbookViewId="0">
      <selection activeCell="I20" sqref="I20"/>
    </sheetView>
  </sheetViews>
  <sheetFormatPr defaultColWidth="8.85546875" defaultRowHeight="12.75" x14ac:dyDescent="0.2"/>
  <cols>
    <col min="1" max="1" width="24.140625" customWidth="1"/>
    <col min="2" max="4" width="18.7109375" customWidth="1"/>
    <col min="5" max="5" width="22.42578125" customWidth="1"/>
    <col min="6" max="8" width="18.7109375" customWidth="1"/>
    <col min="9" max="9" width="21.42578125" customWidth="1"/>
    <col min="10" max="17" width="18.7109375" customWidth="1"/>
    <col min="18" max="18" width="8.85546875" style="72"/>
    <col min="19" max="19" width="9.28515625" style="72" bestFit="1" customWidth="1"/>
    <col min="20" max="16384" width="8.85546875" style="72"/>
  </cols>
  <sheetData>
    <row r="1" spans="1:20" s="47" customFormat="1" ht="15.95" customHeight="1" x14ac:dyDescent="0.2">
      <c r="A1" s="85" t="str">
        <f>"DADOS COMPARATIVOS - JANEIRO A "&amp;UPPER(TEXT($H$1,"mmmmmmmmmm"))&amp;"/"&amp;TEXT($H$1,"aaaa")&amp;" - ASSOCIAÇÃO BRASILEIRA DAS EMPRESAS AÉREAS"</f>
        <v>DADOS COMPARATIVOS - JANEIRO A DEZEMBRO/2015 - ASSOCIAÇÃO BRASILEIRA DAS EMPRESAS AÉREAS</v>
      </c>
      <c r="B1" s="85"/>
      <c r="C1" s="85"/>
      <c r="D1" s="85"/>
      <c r="E1" s="85"/>
      <c r="F1" s="85"/>
      <c r="G1" s="85"/>
      <c r="H1" s="93">
        <v>42339</v>
      </c>
      <c r="I1" s="85"/>
      <c r="J1" s="85"/>
      <c r="K1" s="85"/>
      <c r="L1" s="85"/>
      <c r="M1" s="85"/>
      <c r="N1" s="85"/>
      <c r="O1" s="85"/>
      <c r="P1" s="85"/>
      <c r="Q1" s="85"/>
    </row>
    <row r="2" spans="1:20" s="47" customFormat="1" ht="15.95" customHeight="1" x14ac:dyDescent="0.2">
      <c r="A2" s="97" t="s">
        <v>4</v>
      </c>
      <c r="B2" s="97"/>
      <c r="C2" s="97"/>
      <c r="D2" s="97"/>
      <c r="E2" s="97"/>
      <c r="F2" s="97"/>
      <c r="G2" s="97"/>
      <c r="H2" s="98">
        <v>41974</v>
      </c>
      <c r="I2" s="97"/>
      <c r="J2" s="97"/>
      <c r="K2" s="97"/>
      <c r="L2" s="97"/>
      <c r="M2" s="97"/>
      <c r="N2" s="97"/>
      <c r="O2" s="97"/>
      <c r="P2" s="97"/>
      <c r="Q2" s="97"/>
    </row>
    <row r="3" spans="1:20" s="47" customFormat="1" ht="15.95" customHeight="1" thickBot="1" x14ac:dyDescent="0.25">
      <c r="A3" s="168" t="s">
        <v>5</v>
      </c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T3" s="48"/>
    </row>
    <row r="4" spans="1:20" s="47" customFormat="1" ht="24.95" customHeight="1" x14ac:dyDescent="0.2">
      <c r="A4" s="169"/>
      <c r="B4" s="156" t="str">
        <f>"JANEIRO A "&amp;UPPER(TEXT($H$2,"mmmmmmmmmm"))&amp;"/"&amp;TEXT($H$2,"aaaa")</f>
        <v>JANEIRO A DEZEMBRO/2014</v>
      </c>
      <c r="C4" s="157"/>
      <c r="D4" s="157"/>
      <c r="E4" s="158"/>
      <c r="F4" s="156" t="str">
        <f>"JANEIRO A "&amp;UPPER(TEXT($H$1,"mmmmmmmmmm"))&amp;"/"&amp;TEXT($H$1,"aaaa")</f>
        <v>JANEIRO A DEZEMBRO/2015</v>
      </c>
      <c r="G4" s="157"/>
      <c r="H4" s="157"/>
      <c r="I4" s="158"/>
      <c r="J4" s="159" t="s">
        <v>8</v>
      </c>
      <c r="K4" s="160"/>
      <c r="L4" s="160"/>
      <c r="M4" s="161"/>
      <c r="N4" s="162" t="s">
        <v>12</v>
      </c>
      <c r="O4" s="163"/>
      <c r="P4" s="163"/>
      <c r="Q4" s="164"/>
    </row>
    <row r="5" spans="1:20" s="47" customFormat="1" ht="24.95" customHeight="1" x14ac:dyDescent="0.2">
      <c r="A5" s="170"/>
      <c r="B5" s="149" t="s">
        <v>0</v>
      </c>
      <c r="C5" s="146" t="s">
        <v>1</v>
      </c>
      <c r="D5" s="146" t="s">
        <v>7</v>
      </c>
      <c r="E5" s="147" t="s">
        <v>14</v>
      </c>
      <c r="F5" s="149" t="s">
        <v>0</v>
      </c>
      <c r="G5" s="146" t="s">
        <v>1</v>
      </c>
      <c r="H5" s="146" t="s">
        <v>7</v>
      </c>
      <c r="I5" s="147" t="s">
        <v>14</v>
      </c>
      <c r="J5" s="165"/>
      <c r="K5" s="166"/>
      <c r="L5" s="166"/>
      <c r="M5" s="167"/>
      <c r="N5" s="150" t="s">
        <v>2</v>
      </c>
      <c r="O5" s="151"/>
      <c r="P5" s="151" t="s">
        <v>3</v>
      </c>
      <c r="Q5" s="152"/>
    </row>
    <row r="6" spans="1:20" s="47" customFormat="1" ht="24.95" customHeight="1" x14ac:dyDescent="0.2">
      <c r="A6" s="170"/>
      <c r="B6" s="149"/>
      <c r="C6" s="146"/>
      <c r="D6" s="146"/>
      <c r="E6" s="148"/>
      <c r="F6" s="149"/>
      <c r="G6" s="146"/>
      <c r="H6" s="146"/>
      <c r="I6" s="148"/>
      <c r="J6" s="49" t="s">
        <v>9</v>
      </c>
      <c r="K6" s="50" t="s">
        <v>10</v>
      </c>
      <c r="L6" s="50" t="s">
        <v>11</v>
      </c>
      <c r="M6" s="51" t="s">
        <v>15</v>
      </c>
      <c r="N6" s="52" t="str">
        <f>"JAN-"&amp;UPPER(TEXT($H$2,"mmm"))&amp;"/"&amp;TEXT($H$2,"aaaa")&amp;""</f>
        <v>JAN-DEZ/2014</v>
      </c>
      <c r="O6" s="50" t="str">
        <f>"JAN-"&amp;UPPER(TEXT($H$1,"mmm"))&amp;"/"&amp;TEXT($H$1,"aaaa")&amp;""</f>
        <v>JAN-DEZ/2015</v>
      </c>
      <c r="P6" s="52" t="str">
        <f>"JAN-"&amp;UPPER(TEXT($H$2,"mmm"))&amp;"/"&amp;TEXT($H$2,"aaaa")&amp;""</f>
        <v>JAN-DEZ/2014</v>
      </c>
      <c r="Q6" s="92" t="str">
        <f>"JAN-"&amp;UPPER(TEXT($H$1,"mmm"))&amp;"/"&amp;TEXT($H$1,"aaaa")&amp;""</f>
        <v>JAN-DEZ/2015</v>
      </c>
    </row>
    <row r="7" spans="1:20" s="47" customFormat="1" ht="39.950000000000003" customHeight="1" x14ac:dyDescent="0.3">
      <c r="A7" s="53"/>
      <c r="B7" s="54">
        <v>9432212</v>
      </c>
      <c r="C7" s="55">
        <v>7812496</v>
      </c>
      <c r="D7" s="56">
        <f>C7/B7*100</f>
        <v>82.827824480620237</v>
      </c>
      <c r="E7" s="46">
        <v>6878508</v>
      </c>
      <c r="F7" s="54">
        <v>10654496</v>
      </c>
      <c r="G7" s="55">
        <v>8911328</v>
      </c>
      <c r="H7" s="56">
        <f t="shared" ref="H7:H10" si="0">G7/F7*100</f>
        <v>83.639132249897131</v>
      </c>
      <c r="I7" s="86">
        <v>8040905</v>
      </c>
      <c r="J7" s="57">
        <f t="shared" ref="J7:K11" si="1">(F7-B7)/B7*100</f>
        <v>12.958614585846885</v>
      </c>
      <c r="K7" s="56">
        <f t="shared" si="1"/>
        <v>14.065056801309082</v>
      </c>
      <c r="L7" s="56">
        <f t="shared" ref="L7:L11" si="2">H7-D7</f>
        <v>0.81130776927689396</v>
      </c>
      <c r="M7" s="58">
        <f t="shared" ref="M7:M11" si="3">(I7-E7)/E7*100</f>
        <v>16.89896995104171</v>
      </c>
      <c r="N7" s="57">
        <f>B7/$B$11*100</f>
        <v>8.1269130600796622</v>
      </c>
      <c r="O7" s="56">
        <f>F7/$F$11*100</f>
        <v>9.1080212149055964</v>
      </c>
      <c r="P7" s="56">
        <f>C7/$C$11*100</f>
        <v>8.4305974536663228</v>
      </c>
      <c r="Q7" s="59">
        <f>G7/$G$11*100</f>
        <v>9.5330120356185404</v>
      </c>
      <c r="R7" s="60"/>
      <c r="S7" s="48"/>
    </row>
    <row r="8" spans="1:20" s="47" customFormat="1" ht="39.950000000000003" customHeight="1" x14ac:dyDescent="0.3">
      <c r="A8" s="53"/>
      <c r="B8" s="54">
        <v>19580882</v>
      </c>
      <c r="C8" s="55">
        <v>15531340</v>
      </c>
      <c r="D8" s="56">
        <f t="shared" ref="D8:D10" si="4">C8/B8*100</f>
        <v>79.31889891374658</v>
      </c>
      <c r="E8" s="46">
        <v>19978772</v>
      </c>
      <c r="F8" s="54">
        <v>20331926</v>
      </c>
      <c r="G8" s="55">
        <v>16038739</v>
      </c>
      <c r="H8" s="56">
        <f t="shared" si="0"/>
        <v>78.884504104529981</v>
      </c>
      <c r="I8" s="86">
        <v>20177528</v>
      </c>
      <c r="J8" s="57">
        <f t="shared" si="1"/>
        <v>3.835598416863959</v>
      </c>
      <c r="K8" s="56">
        <f t="shared" si="1"/>
        <v>3.2669364008514399</v>
      </c>
      <c r="L8" s="56">
        <f t="shared" si="2"/>
        <v>-0.43439480921659879</v>
      </c>
      <c r="M8" s="58">
        <f t="shared" si="3"/>
        <v>0.99483591884426126</v>
      </c>
      <c r="N8" s="57">
        <f>B8/$B$11*100</f>
        <v>16.871135387296089</v>
      </c>
      <c r="O8" s="56">
        <f>F8/$F$11*100</f>
        <v>17.380795238732144</v>
      </c>
      <c r="P8" s="56">
        <f>C8/$C$11*100</f>
        <v>16.760133439559638</v>
      </c>
      <c r="Q8" s="59">
        <f>G8/$G$11*100</f>
        <v>17.157655056928046</v>
      </c>
      <c r="R8" s="60"/>
      <c r="S8" s="48"/>
    </row>
    <row r="9" spans="1:20" s="47" customFormat="1" ht="39.950000000000003" customHeight="1" x14ac:dyDescent="0.3">
      <c r="A9" s="53"/>
      <c r="B9" s="54">
        <v>43373183</v>
      </c>
      <c r="C9" s="55">
        <v>33730764.273000002</v>
      </c>
      <c r="D9" s="56">
        <f t="shared" si="4"/>
        <v>77.768708542787834</v>
      </c>
      <c r="E9" s="46">
        <v>35719795</v>
      </c>
      <c r="F9" s="54">
        <v>43450137</v>
      </c>
      <c r="G9" s="55">
        <v>33903072</v>
      </c>
      <c r="H9" s="56">
        <f t="shared" si="0"/>
        <v>78.027537634691456</v>
      </c>
      <c r="I9" s="86">
        <v>35049821</v>
      </c>
      <c r="J9" s="57">
        <f t="shared" si="1"/>
        <v>0.17742299429580716</v>
      </c>
      <c r="K9" s="56">
        <f t="shared" si="1"/>
        <v>0.51083256105739316</v>
      </c>
      <c r="L9" s="56">
        <f t="shared" si="2"/>
        <v>0.25882909190362113</v>
      </c>
      <c r="M9" s="58">
        <f t="shared" si="3"/>
        <v>-1.8756378641030833</v>
      </c>
      <c r="N9" s="57">
        <f>B9/$B$11*100</f>
        <v>37.370882607380459</v>
      </c>
      <c r="O9" s="56">
        <f>F9/$F$11*100</f>
        <v>37.14345282841672</v>
      </c>
      <c r="P9" s="56">
        <f>C9/$C$11*100</f>
        <v>36.39944204645645</v>
      </c>
      <c r="Q9" s="59">
        <f>G9/$G$11*100</f>
        <v>36.268263655028967</v>
      </c>
      <c r="R9" s="60"/>
      <c r="S9" s="48"/>
      <c r="T9" s="61"/>
    </row>
    <row r="10" spans="1:20" s="47" customFormat="1" ht="39.950000000000003" customHeight="1" x14ac:dyDescent="0.3">
      <c r="A10" s="53"/>
      <c r="B10" s="54">
        <v>43675159</v>
      </c>
      <c r="C10" s="55">
        <v>35593755</v>
      </c>
      <c r="D10" s="56">
        <f t="shared" si="4"/>
        <v>81.496566503627392</v>
      </c>
      <c r="E10" s="46">
        <v>32180752</v>
      </c>
      <c r="F10" s="54">
        <v>42542703</v>
      </c>
      <c r="G10" s="55">
        <v>34625480</v>
      </c>
      <c r="H10" s="56">
        <f t="shared" si="0"/>
        <v>81.389938951457779</v>
      </c>
      <c r="I10" s="86">
        <v>31417061</v>
      </c>
      <c r="J10" s="57">
        <f t="shared" si="1"/>
        <v>-2.5929064162078954</v>
      </c>
      <c r="K10" s="56">
        <f t="shared" si="1"/>
        <v>-2.7203508031113883</v>
      </c>
      <c r="L10" s="56">
        <f t="shared" si="2"/>
        <v>-0.10662755216961273</v>
      </c>
      <c r="M10" s="58">
        <f t="shared" si="3"/>
        <v>-2.373129751598098</v>
      </c>
      <c r="N10" s="57">
        <f>B10/$B$11*100</f>
        <v>37.631068945243797</v>
      </c>
      <c r="O10" s="56">
        <f>F10/$F$11*100</f>
        <v>36.367730717945548</v>
      </c>
      <c r="P10" s="56">
        <f>C10/$C$11*100</f>
        <v>38.409827060317589</v>
      </c>
      <c r="Q10" s="59">
        <f>G10/$G$11*100</f>
        <v>37.04106925242445</v>
      </c>
      <c r="R10" s="60"/>
      <c r="S10" s="48"/>
      <c r="T10" s="48"/>
    </row>
    <row r="11" spans="1:20" s="47" customFormat="1" ht="39.950000000000003" customHeight="1" thickBot="1" x14ac:dyDescent="0.25">
      <c r="A11" s="62"/>
      <c r="B11" s="63">
        <f>SUM(B7:B10)</f>
        <v>116061436</v>
      </c>
      <c r="C11" s="64">
        <f>SUM(C7:C10)</f>
        <v>92668355.273000002</v>
      </c>
      <c r="D11" s="65">
        <f>C11/B11*100</f>
        <v>79.844226012333678</v>
      </c>
      <c r="E11" s="66">
        <f>SUM(E7:E10)</f>
        <v>94757827</v>
      </c>
      <c r="F11" s="63">
        <f>SUM(F7:F10)</f>
        <v>116979262</v>
      </c>
      <c r="G11" s="64">
        <f>SUM(G7:G10)</f>
        <v>93478619</v>
      </c>
      <c r="H11" s="65">
        <f>G11/F11*100</f>
        <v>79.910419506664354</v>
      </c>
      <c r="I11" s="66">
        <f>SUM(I7:I10)</f>
        <v>94685315</v>
      </c>
      <c r="J11" s="67">
        <f t="shared" si="1"/>
        <v>0.79081048075262483</v>
      </c>
      <c r="K11" s="65">
        <f t="shared" si="1"/>
        <v>0.87436938382360363</v>
      </c>
      <c r="L11" s="65">
        <f t="shared" si="2"/>
        <v>6.6193494330676117E-2</v>
      </c>
      <c r="M11" s="68">
        <f t="shared" si="3"/>
        <v>-7.6523493937867532E-2</v>
      </c>
      <c r="N11" s="67">
        <f>SUM(N7:N10)</f>
        <v>100</v>
      </c>
      <c r="O11" s="65">
        <f>SUM(O7:O10)</f>
        <v>100</v>
      </c>
      <c r="P11" s="65">
        <f>SUM(P7:P10)</f>
        <v>100</v>
      </c>
      <c r="Q11" s="68">
        <f>SUM(Q7:Q10)</f>
        <v>100</v>
      </c>
      <c r="R11" s="48"/>
      <c r="S11" s="48"/>
    </row>
    <row r="12" spans="1:20" s="47" customFormat="1" ht="15.95" customHeight="1" thickBot="1" x14ac:dyDescent="0.25">
      <c r="A12" s="153" t="s">
        <v>6</v>
      </c>
      <c r="B12" s="153"/>
      <c r="C12" s="153"/>
      <c r="D12" s="153"/>
      <c r="E12" s="153"/>
      <c r="F12" s="153"/>
      <c r="G12" s="153"/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48"/>
      <c r="S12" s="48"/>
    </row>
    <row r="13" spans="1:20" s="47" customFormat="1" ht="24.95" customHeight="1" x14ac:dyDescent="0.2">
      <c r="A13" s="154"/>
      <c r="B13" s="156" t="str">
        <f>"JANEIRO A "&amp;UPPER(TEXT($H$2,"mmmmmmmmmm"))&amp;"/"&amp;TEXT($H$2,"aaaa")</f>
        <v>JANEIRO A DEZEMBRO/2014</v>
      </c>
      <c r="C13" s="157"/>
      <c r="D13" s="157"/>
      <c r="E13" s="158"/>
      <c r="F13" s="156" t="str">
        <f>"JANEIRO A "&amp;UPPER(TEXT($H$1,"mmmmmmmmmm"))&amp;"/"&amp;TEXT($H$1,"aaaa")</f>
        <v>JANEIRO A DEZEMBRO/2015</v>
      </c>
      <c r="G13" s="157"/>
      <c r="H13" s="157"/>
      <c r="I13" s="158"/>
      <c r="J13" s="159" t="s">
        <v>8</v>
      </c>
      <c r="K13" s="160"/>
      <c r="L13" s="160"/>
      <c r="M13" s="161"/>
      <c r="N13" s="162" t="s">
        <v>12</v>
      </c>
      <c r="O13" s="163"/>
      <c r="P13" s="163"/>
      <c r="Q13" s="164"/>
      <c r="R13" s="48"/>
      <c r="S13" s="48"/>
    </row>
    <row r="14" spans="1:20" s="47" customFormat="1" ht="24.95" customHeight="1" x14ac:dyDescent="0.2">
      <c r="A14" s="155"/>
      <c r="B14" s="149" t="s">
        <v>0</v>
      </c>
      <c r="C14" s="146" t="s">
        <v>1</v>
      </c>
      <c r="D14" s="146" t="s">
        <v>7</v>
      </c>
      <c r="E14" s="147" t="s">
        <v>14</v>
      </c>
      <c r="F14" s="149" t="s">
        <v>0</v>
      </c>
      <c r="G14" s="146" t="s">
        <v>1</v>
      </c>
      <c r="H14" s="146" t="s">
        <v>7</v>
      </c>
      <c r="I14" s="147" t="s">
        <v>14</v>
      </c>
      <c r="J14" s="165"/>
      <c r="K14" s="166"/>
      <c r="L14" s="166"/>
      <c r="M14" s="167"/>
      <c r="N14" s="150" t="s">
        <v>2</v>
      </c>
      <c r="O14" s="151"/>
      <c r="P14" s="151" t="s">
        <v>3</v>
      </c>
      <c r="Q14" s="152"/>
      <c r="R14" s="48"/>
      <c r="S14" s="48"/>
    </row>
    <row r="15" spans="1:20" s="47" customFormat="1" ht="24.95" customHeight="1" x14ac:dyDescent="0.2">
      <c r="A15" s="155"/>
      <c r="B15" s="149"/>
      <c r="C15" s="146"/>
      <c r="D15" s="146"/>
      <c r="E15" s="148"/>
      <c r="F15" s="149"/>
      <c r="G15" s="146"/>
      <c r="H15" s="146"/>
      <c r="I15" s="148"/>
      <c r="J15" s="49" t="s">
        <v>9</v>
      </c>
      <c r="K15" s="50" t="s">
        <v>10</v>
      </c>
      <c r="L15" s="50" t="s">
        <v>11</v>
      </c>
      <c r="M15" s="51" t="s">
        <v>15</v>
      </c>
      <c r="N15" s="52" t="str">
        <f>"JAN-"&amp;UPPER(TEXT($H$2,"mmm"))&amp;"/"&amp;TEXT($H$2,"aaaa")&amp;""</f>
        <v>JAN-DEZ/2014</v>
      </c>
      <c r="O15" s="92" t="str">
        <f>"JAN-"&amp;UPPER(TEXT($H$1,"mmm"))&amp;"/"&amp;TEXT($H$1,"aaaa")&amp;""</f>
        <v>JAN-DEZ/2015</v>
      </c>
      <c r="P15" s="52" t="str">
        <f>"JAN-"&amp;UPPER(TEXT($H$2,"mmm"))&amp;"/"&amp;TEXT($H$2,"aaaa")&amp;""</f>
        <v>JAN-DEZ/2014</v>
      </c>
      <c r="Q15" s="92" t="str">
        <f>"JAN-"&amp;UPPER(TEXT($H$1,"mmm"))&amp;"/"&amp;TEXT($H$1,"aaaa")&amp;""</f>
        <v>JAN-DEZ/2015</v>
      </c>
      <c r="R15" s="48"/>
      <c r="S15" s="48"/>
    </row>
    <row r="16" spans="1:20" s="47" customFormat="1" ht="39.950000000000003" customHeight="1" x14ac:dyDescent="0.3">
      <c r="A16" s="69"/>
      <c r="B16" s="54">
        <v>16093</v>
      </c>
      <c r="C16" s="55">
        <v>5434</v>
      </c>
      <c r="D16" s="56">
        <f t="shared" ref="D16:D19" si="5">C16/B16*100</f>
        <v>33.766233766233768</v>
      </c>
      <c r="E16" s="46">
        <v>1337</v>
      </c>
      <c r="F16" s="54">
        <v>54718</v>
      </c>
      <c r="G16" s="55">
        <v>18971</v>
      </c>
      <c r="H16" s="56">
        <f t="shared" ref="H16:H19" si="6">G16/F16*100</f>
        <v>34.670492342556379</v>
      </c>
      <c r="I16" s="19">
        <v>4668</v>
      </c>
      <c r="J16" s="57">
        <f t="shared" ref="J16" si="7">(F16-B16)/B16*100</f>
        <v>240.01118498726152</v>
      </c>
      <c r="K16" s="56">
        <f t="shared" ref="K16" si="8">(G16-C16)/C16*100</f>
        <v>249.11667280088335</v>
      </c>
      <c r="L16" s="56">
        <f>H16-D16</f>
        <v>0.90425857632261142</v>
      </c>
      <c r="M16" s="58">
        <f>(I16-E16)/E16*100</f>
        <v>249.13986537023186</v>
      </c>
      <c r="N16" s="57">
        <f t="shared" ref="N16:N17" si="9">B16/$B$20*100</f>
        <v>4.5533640229634638E-2</v>
      </c>
      <c r="O16" s="56">
        <f t="shared" ref="O16:O17" si="10">F16/$F$20*100</f>
        <v>0.13428530171073752</v>
      </c>
      <c r="P16" s="56">
        <f t="shared" ref="P16:P17" si="11">C16/$C$20*100</f>
        <v>1.8646411233251472E-2</v>
      </c>
      <c r="Q16" s="58">
        <f t="shared" ref="Q16:Q17" si="12">G16/$G$20*100</f>
        <v>5.7221581684629791E-2</v>
      </c>
      <c r="R16" s="48"/>
      <c r="S16" s="48"/>
    </row>
    <row r="17" spans="1:19" s="47" customFormat="1" ht="39.950000000000003" customHeight="1" x14ac:dyDescent="0.3">
      <c r="A17" s="69"/>
      <c r="B17" s="54">
        <v>166004</v>
      </c>
      <c r="C17" s="55">
        <v>140040</v>
      </c>
      <c r="D17" s="56">
        <f t="shared" si="5"/>
        <v>84.359413026192144</v>
      </c>
      <c r="E17" s="46">
        <v>21183</v>
      </c>
      <c r="F17" s="54">
        <v>3091517</v>
      </c>
      <c r="G17" s="55">
        <v>2597604</v>
      </c>
      <c r="H17" s="56">
        <f t="shared" si="6"/>
        <v>84.023603945894521</v>
      </c>
      <c r="I17" s="19">
        <v>397162</v>
      </c>
      <c r="J17" s="108">
        <f t="shared" ref="J17" si="13">(F17-B17)/B17*100</f>
        <v>1762.3147634996749</v>
      </c>
      <c r="K17" s="109">
        <f t="shared" ref="K17" si="14">(G17-C17)/C17*100</f>
        <v>1754.9014567266497</v>
      </c>
      <c r="L17" s="109">
        <f>H17-D17</f>
        <v>-0.33580908029762213</v>
      </c>
      <c r="M17" s="110">
        <f>(I17-E17)/E17*100</f>
        <v>1774.9091252419394</v>
      </c>
      <c r="N17" s="57">
        <f t="shared" si="9"/>
        <v>0.46969281132668045</v>
      </c>
      <c r="O17" s="56">
        <f t="shared" si="10"/>
        <v>7.5869968399589549</v>
      </c>
      <c r="P17" s="56">
        <f t="shared" si="11"/>
        <v>0.48053798842556794</v>
      </c>
      <c r="Q17" s="58">
        <f t="shared" si="12"/>
        <v>7.8350645443213889</v>
      </c>
      <c r="R17" s="48"/>
      <c r="S17" s="48"/>
    </row>
    <row r="18" spans="1:19" s="47" customFormat="1" ht="39.950000000000003" customHeight="1" x14ac:dyDescent="0.3">
      <c r="A18" s="69"/>
      <c r="B18" s="54">
        <v>6129513</v>
      </c>
      <c r="C18" s="55">
        <v>4353502</v>
      </c>
      <c r="D18" s="56">
        <f t="shared" si="5"/>
        <v>71.025251108856452</v>
      </c>
      <c r="E18" s="46">
        <v>1948524</v>
      </c>
      <c r="F18" s="54">
        <v>6294020</v>
      </c>
      <c r="G18" s="55">
        <v>4508304</v>
      </c>
      <c r="H18" s="56">
        <f t="shared" si="6"/>
        <v>71.628371056971545</v>
      </c>
      <c r="I18" s="19">
        <v>1989985</v>
      </c>
      <c r="J18" s="57">
        <f t="shared" ref="J18:K20" si="15">(F18-B18)/B18*100</f>
        <v>2.683851066145059</v>
      </c>
      <c r="K18" s="56">
        <f t="shared" si="15"/>
        <v>3.5558040400578661</v>
      </c>
      <c r="L18" s="56">
        <f>H18-D18</f>
        <v>0.60311994811509351</v>
      </c>
      <c r="M18" s="58">
        <f>(I18-E18)/E18*100</f>
        <v>2.1278157210278139</v>
      </c>
      <c r="N18" s="57">
        <f>B18/$B$20*100</f>
        <v>17.342884466840768</v>
      </c>
      <c r="O18" s="56">
        <f>F18/$F$20*100</f>
        <v>15.446368190968531</v>
      </c>
      <c r="P18" s="56">
        <f>C18/$C$20*100</f>
        <v>14.938753882367086</v>
      </c>
      <c r="Q18" s="58">
        <f>G18/$G$20*100</f>
        <v>13.598243929953254</v>
      </c>
      <c r="R18" s="48"/>
      <c r="S18" s="70"/>
    </row>
    <row r="19" spans="1:19" s="47" customFormat="1" ht="39.950000000000003" customHeight="1" x14ac:dyDescent="0.3">
      <c r="A19" s="69"/>
      <c r="B19" s="54">
        <v>29031490</v>
      </c>
      <c r="C19" s="55">
        <v>24643361</v>
      </c>
      <c r="D19" s="56">
        <f t="shared" si="5"/>
        <v>84.884933566964705</v>
      </c>
      <c r="E19" s="46">
        <v>4439482</v>
      </c>
      <c r="F19" s="54">
        <v>31307317</v>
      </c>
      <c r="G19" s="55">
        <v>26028696</v>
      </c>
      <c r="H19" s="56">
        <f t="shared" si="6"/>
        <v>83.139337682625438</v>
      </c>
      <c r="I19" s="19">
        <v>4903269</v>
      </c>
      <c r="J19" s="57">
        <f t="shared" si="15"/>
        <v>7.8391670561862306</v>
      </c>
      <c r="K19" s="56">
        <f t="shared" si="15"/>
        <v>5.6215343353530383</v>
      </c>
      <c r="L19" s="56">
        <f>H19-D19</f>
        <v>-1.7455958843392665</v>
      </c>
      <c r="M19" s="58">
        <f>(I19-E19)/E19*100</f>
        <v>10.446871954881223</v>
      </c>
      <c r="N19" s="57">
        <f>B19/$B$20*100</f>
        <v>82.141889081602912</v>
      </c>
      <c r="O19" s="56">
        <f>F19/$F$20*100</f>
        <v>76.832349667361783</v>
      </c>
      <c r="P19" s="56">
        <f>C19/$C$20*100</f>
        <v>84.562061717974089</v>
      </c>
      <c r="Q19" s="58">
        <f>G19/$G$20*100</f>
        <v>78.509469944040717</v>
      </c>
      <c r="R19" s="48"/>
      <c r="S19" s="70"/>
    </row>
    <row r="20" spans="1:19" s="47" customFormat="1" ht="39.950000000000003" customHeight="1" thickBot="1" x14ac:dyDescent="0.25">
      <c r="A20" s="62"/>
      <c r="B20" s="63">
        <f>SUM(B16:B19)</f>
        <v>35343100</v>
      </c>
      <c r="C20" s="64">
        <f>SUM(C16:C19)</f>
        <v>29142337</v>
      </c>
      <c r="D20" s="65">
        <f>C20/B20*100</f>
        <v>82.455520313724605</v>
      </c>
      <c r="E20" s="66">
        <f>SUM(E16:E19)</f>
        <v>6410526</v>
      </c>
      <c r="F20" s="63">
        <f>SUM(F16:F19)</f>
        <v>40747572</v>
      </c>
      <c r="G20" s="64">
        <f>SUM(G16:G19)</f>
        <v>33153575</v>
      </c>
      <c r="H20" s="65">
        <f>G20/F20*100</f>
        <v>81.363314113537854</v>
      </c>
      <c r="I20" s="66">
        <f>SUM(I16:I19)</f>
        <v>7295084</v>
      </c>
      <c r="J20" s="67">
        <f t="shared" si="15"/>
        <v>15.291448684467406</v>
      </c>
      <c r="K20" s="65">
        <f t="shared" si="15"/>
        <v>13.76429762650813</v>
      </c>
      <c r="L20" s="65">
        <f>H20-D20</f>
        <v>-1.0922062001867516</v>
      </c>
      <c r="M20" s="68">
        <f>(I20-E20)/E20*100</f>
        <v>13.798524489254079</v>
      </c>
      <c r="N20" s="67">
        <f>SUM(N16:N19)</f>
        <v>100</v>
      </c>
      <c r="O20" s="65">
        <f>SUM(O16:O19)</f>
        <v>100</v>
      </c>
      <c r="P20" s="65">
        <f>SUM(P16:P19)</f>
        <v>100</v>
      </c>
      <c r="Q20" s="68">
        <f>SUM(Q16:Q19)</f>
        <v>99.999999999999986</v>
      </c>
      <c r="R20" s="48"/>
      <c r="S20" s="60"/>
    </row>
    <row r="21" spans="1:19" x14ac:dyDescent="0.2">
      <c r="R21" s="71"/>
      <c r="S21" s="71"/>
    </row>
    <row r="22" spans="1:19" x14ac:dyDescent="0.2">
      <c r="R22" s="71"/>
      <c r="S22" s="71"/>
    </row>
    <row r="23" spans="1:19" x14ac:dyDescent="0.2">
      <c r="R23" s="71"/>
      <c r="S23" s="71"/>
    </row>
    <row r="24" spans="1:19" s="73" customFormat="1" ht="17.25" customHeight="1" x14ac:dyDescent="0.2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</row>
    <row r="25" spans="1:19" ht="15" customHeight="1" x14ac:dyDescent="0.2"/>
    <row r="26" spans="1:19" ht="15" customHeight="1" x14ac:dyDescent="0.2"/>
    <row r="27" spans="1:19" ht="15" customHeight="1" x14ac:dyDescent="0.2"/>
    <row r="28" spans="1:19" ht="15" customHeight="1" x14ac:dyDescent="0.2"/>
    <row r="29" spans="1:19" ht="15" customHeight="1" x14ac:dyDescent="0.2"/>
    <row r="30" spans="1:19" ht="15" customHeight="1" x14ac:dyDescent="0.2"/>
    <row r="31" spans="1:19" ht="15" customHeight="1" x14ac:dyDescent="0.2"/>
    <row r="32" spans="1:19" ht="15" customHeight="1" x14ac:dyDescent="0.2"/>
    <row r="33" ht="15" customHeight="1" x14ac:dyDescent="0.2"/>
  </sheetData>
  <mergeCells count="34">
    <mergeCell ref="A3:Q3"/>
    <mergeCell ref="A4:A6"/>
    <mergeCell ref="B4:E4"/>
    <mergeCell ref="F4:I4"/>
    <mergeCell ref="J4:M4"/>
    <mergeCell ref="N4:Q4"/>
    <mergeCell ref="B5:B6"/>
    <mergeCell ref="C5:C6"/>
    <mergeCell ref="J5:M5"/>
    <mergeCell ref="N5:O5"/>
    <mergeCell ref="E5:E6"/>
    <mergeCell ref="G5:G6"/>
    <mergeCell ref="H5:H6"/>
    <mergeCell ref="N14:O14"/>
    <mergeCell ref="I5:I6"/>
    <mergeCell ref="P14:Q14"/>
    <mergeCell ref="P5:Q5"/>
    <mergeCell ref="A12:Q12"/>
    <mergeCell ref="A13:A15"/>
    <mergeCell ref="B13:E13"/>
    <mergeCell ref="F13:I13"/>
    <mergeCell ref="J13:M13"/>
    <mergeCell ref="N13:Q13"/>
    <mergeCell ref="B14:B15"/>
    <mergeCell ref="D5:D6"/>
    <mergeCell ref="F5:F6"/>
    <mergeCell ref="C14:C15"/>
    <mergeCell ref="J14:M14"/>
    <mergeCell ref="D14:D15"/>
    <mergeCell ref="G14:G15"/>
    <mergeCell ref="H14:H15"/>
    <mergeCell ref="I14:I15"/>
    <mergeCell ref="E14:E15"/>
    <mergeCell ref="F14:F15"/>
  </mergeCells>
  <pageMargins left="0.25" right="0.25" top="0.75" bottom="0.75" header="0.3" footer="0.3"/>
  <pageSetup paperSize="9" scale="40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6"/>
  <sheetViews>
    <sheetView showGridLines="0" zoomScale="80" zoomScaleNormal="80" zoomScalePageLayoutView="80" workbookViewId="0">
      <selection activeCell="C22" sqref="C22"/>
    </sheetView>
  </sheetViews>
  <sheetFormatPr defaultColWidth="8.85546875" defaultRowHeight="12.75" x14ac:dyDescent="0.2"/>
  <cols>
    <col min="1" max="1" width="24.140625" customWidth="1"/>
    <col min="2" max="4" width="25.7109375" customWidth="1"/>
    <col min="5" max="6" width="18.7109375" customWidth="1"/>
    <col min="7" max="7" width="0.42578125" customWidth="1"/>
    <col min="8" max="8" width="9.28515625" customWidth="1"/>
    <col min="9" max="15" width="9.140625" customWidth="1"/>
    <col min="16" max="16" width="45.5703125" customWidth="1"/>
    <col min="17" max="17" width="12.85546875" customWidth="1"/>
  </cols>
  <sheetData>
    <row r="1" spans="1:17" s="1" customFormat="1" ht="15.95" customHeight="1" x14ac:dyDescent="0.2">
      <c r="A1" s="85" t="str">
        <f>"DADOS COMPARATIVOS - "&amp;UPPER(TEXT($H$1,"mmmmmmmmmm"))&amp;"/"&amp;TEXT($H$1,"aaaa")&amp;" - ASSOCIAÇÃO BRASILEIRA DAS EMPRESAS AÉREAS"</f>
        <v>DADOS COMPARATIVOS - DEZEMBRO/2015 - ASSOCIAÇÃO BRASILEIRA DAS EMPRESAS AÉREAS</v>
      </c>
      <c r="B1" s="85"/>
      <c r="C1" s="85"/>
      <c r="D1" s="85"/>
      <c r="E1" s="85"/>
      <c r="F1" s="85"/>
      <c r="G1" s="85"/>
      <c r="H1" s="99">
        <v>42339</v>
      </c>
      <c r="I1" s="85"/>
      <c r="J1" s="85"/>
      <c r="K1" s="85"/>
      <c r="L1" s="85"/>
      <c r="M1" s="85"/>
      <c r="N1" s="85"/>
      <c r="O1" s="85"/>
      <c r="P1" s="85"/>
      <c r="Q1" s="85"/>
    </row>
    <row r="2" spans="1:17" s="1" customFormat="1" ht="15.95" customHeight="1" thickBot="1" x14ac:dyDescent="0.25">
      <c r="A2" s="85" t="s">
        <v>18</v>
      </c>
      <c r="B2" s="85"/>
      <c r="C2" s="85"/>
      <c r="D2" s="85"/>
      <c r="E2" s="85"/>
      <c r="F2" s="85"/>
      <c r="G2" s="85"/>
      <c r="H2" s="99">
        <v>41974</v>
      </c>
      <c r="I2" s="85"/>
      <c r="J2" s="85"/>
      <c r="K2" s="85"/>
      <c r="L2" s="85"/>
      <c r="M2" s="85"/>
      <c r="N2" s="85"/>
      <c r="O2" s="85"/>
      <c r="P2" s="85"/>
      <c r="Q2" s="85"/>
    </row>
    <row r="3" spans="1:17" s="1" customFormat="1" ht="15.95" customHeight="1" thickBot="1" x14ac:dyDescent="0.25">
      <c r="A3" s="141" t="s">
        <v>5</v>
      </c>
      <c r="B3" s="142"/>
      <c r="C3" s="142"/>
      <c r="D3" s="142"/>
      <c r="E3" s="142"/>
      <c r="F3" s="143"/>
      <c r="I3" s="2"/>
    </row>
    <row r="4" spans="1:17" s="1" customFormat="1" ht="24.95" customHeight="1" thickBot="1" x14ac:dyDescent="0.25">
      <c r="A4" s="144"/>
      <c r="B4" s="100" t="str">
        <f>""&amp;UPPER(TEXT($H$2,"mmmmmmmmmm"))&amp;"/"&amp;TEXT($H$2,"aaaa")&amp;""</f>
        <v>DEZEMBRO/2014</v>
      </c>
      <c r="C4" s="101" t="str">
        <f>""&amp;UPPER(TEXT($H$1,"mmmmmmmmmm"))&amp;"/"&amp;TEXT($H$1,"aaaa")&amp;""</f>
        <v>DEZEMBRO/2015</v>
      </c>
      <c r="D4" s="180" t="s">
        <v>16</v>
      </c>
      <c r="E4" s="178" t="s">
        <v>12</v>
      </c>
      <c r="F4" s="179"/>
    </row>
    <row r="5" spans="1:17" s="1" customFormat="1" ht="24.95" customHeight="1" x14ac:dyDescent="0.2">
      <c r="A5" s="145"/>
      <c r="B5" s="171" t="s">
        <v>13</v>
      </c>
      <c r="C5" s="171" t="s">
        <v>13</v>
      </c>
      <c r="D5" s="181"/>
      <c r="E5" s="129"/>
      <c r="F5" s="131"/>
    </row>
    <row r="6" spans="1:17" s="1" customFormat="1" ht="24.95" customHeight="1" x14ac:dyDescent="0.2">
      <c r="A6" s="145"/>
      <c r="B6" s="120"/>
      <c r="C6" s="120"/>
      <c r="D6" s="182"/>
      <c r="E6" s="52" t="str">
        <f>""&amp;UPPER(TEXT($H$2,"mmm"))&amp;"/"&amp;TEXT($H$2,"aaaa")&amp;""</f>
        <v>DEZ/2014</v>
      </c>
      <c r="F6" s="52" t="str">
        <f>""&amp;UPPER(TEXT($H$1,"mmm"))&amp;"/"&amp;TEXT($H$1,"aaaa")&amp;""</f>
        <v>DEZ/2015</v>
      </c>
    </row>
    <row r="7" spans="1:17" s="1" customFormat="1" ht="39.950000000000003" customHeight="1" x14ac:dyDescent="0.3">
      <c r="A7" s="37"/>
      <c r="B7" s="88">
        <v>3049448</v>
      </c>
      <c r="C7" s="88">
        <v>3939587</v>
      </c>
      <c r="D7" s="40">
        <f>(C7-B7)/B7*100</f>
        <v>29.190168187816283</v>
      </c>
      <c r="E7" s="26">
        <f>B7/B12*100</f>
        <v>8.9362048417620077</v>
      </c>
      <c r="F7" s="27">
        <f>C7/C12*100</f>
        <v>11.340735176609014</v>
      </c>
      <c r="G7" s="13"/>
      <c r="H7" s="2"/>
    </row>
    <row r="8" spans="1:17" s="1" customFormat="1" ht="39.950000000000003" customHeight="1" x14ac:dyDescent="0.3">
      <c r="A8" s="37"/>
      <c r="B8" s="88">
        <v>3549157</v>
      </c>
      <c r="C8" s="88">
        <v>8181033</v>
      </c>
      <c r="D8" s="40">
        <f t="shared" ref="D8:D11" si="0">(C8-B8)/B8*100</f>
        <v>130.50637094949587</v>
      </c>
      <c r="E8" s="26">
        <f>B8/B12*100</f>
        <v>10.400568879211425</v>
      </c>
      <c r="F8" s="27">
        <f>C8/C12*100</f>
        <v>23.550420062838864</v>
      </c>
      <c r="G8" s="13"/>
      <c r="H8" s="2"/>
    </row>
    <row r="9" spans="1:17" s="1" customFormat="1" ht="39.950000000000003" customHeight="1" x14ac:dyDescent="0.3">
      <c r="A9" s="37"/>
      <c r="B9" s="88">
        <v>8248094</v>
      </c>
      <c r="C9" s="88">
        <v>8825934</v>
      </c>
      <c r="D9" s="40">
        <f t="shared" si="0"/>
        <v>7.0057397502986758</v>
      </c>
      <c r="E9" s="26">
        <f>B9/B12*100</f>
        <v>24.17049168836726</v>
      </c>
      <c r="F9" s="27">
        <f>C9/C12*100</f>
        <v>25.406871375154171</v>
      </c>
      <c r="G9" s="13"/>
      <c r="H9" s="2"/>
      <c r="I9" s="12"/>
    </row>
    <row r="10" spans="1:17" s="1" customFormat="1" ht="39.950000000000003" customHeight="1" x14ac:dyDescent="0.3">
      <c r="A10" s="37"/>
      <c r="B10" s="88">
        <v>14783856</v>
      </c>
      <c r="C10" s="88">
        <v>10001611</v>
      </c>
      <c r="D10" s="40">
        <f t="shared" si="0"/>
        <v>-32.347751493250477</v>
      </c>
      <c r="E10" s="26">
        <f>B10/B12*100</f>
        <v>43.323108171417353</v>
      </c>
      <c r="F10" s="27">
        <f>C10/C12*100</f>
        <v>28.791246821166698</v>
      </c>
      <c r="G10" s="13"/>
      <c r="H10" s="2"/>
      <c r="I10" s="2"/>
    </row>
    <row r="11" spans="1:17" s="1" customFormat="1" ht="39.950000000000003" customHeight="1" x14ac:dyDescent="0.3">
      <c r="A11" s="37"/>
      <c r="B11" s="88">
        <v>4494088</v>
      </c>
      <c r="C11" s="88">
        <v>3790209</v>
      </c>
      <c r="D11" s="40">
        <f t="shared" si="0"/>
        <v>-15.662332379784285</v>
      </c>
      <c r="E11" s="26">
        <f>B11/B12*100</f>
        <v>13.169626419241954</v>
      </c>
      <c r="F11" s="27">
        <f>C11/C12*100</f>
        <v>10.910726564231245</v>
      </c>
      <c r="G11" s="13"/>
      <c r="H11" s="2"/>
      <c r="I11" s="2"/>
    </row>
    <row r="12" spans="1:17" s="1" customFormat="1" ht="39.950000000000003" customHeight="1" thickBot="1" x14ac:dyDescent="0.25">
      <c r="A12" s="38"/>
      <c r="B12" s="89">
        <f>SUM(B7:B11)</f>
        <v>34124643</v>
      </c>
      <c r="C12" s="90">
        <f>SUM(C7:C11)</f>
        <v>34738374</v>
      </c>
      <c r="D12" s="41">
        <f>(C12-B12)/B12*100</f>
        <v>1.7984979359344506</v>
      </c>
      <c r="E12" s="28">
        <f>SUM(E7:E11)</f>
        <v>100</v>
      </c>
      <c r="F12" s="29">
        <f>SUM(F7:F11)</f>
        <v>99.999999999999986</v>
      </c>
      <c r="G12" s="2"/>
      <c r="H12" s="2"/>
    </row>
    <row r="13" spans="1:17" s="1" customFormat="1" ht="15.95" customHeight="1" thickBot="1" x14ac:dyDescent="0.25">
      <c r="A13" s="175" t="s">
        <v>6</v>
      </c>
      <c r="B13" s="175"/>
      <c r="C13" s="175"/>
      <c r="D13" s="175"/>
      <c r="E13" s="175"/>
      <c r="F13" s="175"/>
      <c r="G13" s="2"/>
      <c r="H13" s="2"/>
    </row>
    <row r="14" spans="1:17" s="1" customFormat="1" ht="24.95" customHeight="1" thickBot="1" x14ac:dyDescent="0.25">
      <c r="A14" s="176"/>
      <c r="B14" s="102" t="str">
        <f>""&amp;UPPER(TEXT($H$2,"mmmmmmmmmm"))&amp;"/"&amp;TEXT($H$2,"aaaa")&amp;""</f>
        <v>DEZEMBRO/2014</v>
      </c>
      <c r="C14" s="103" t="str">
        <f>""&amp;UPPER(TEXT($H$1,"mmmmmmmmmm"))&amp;"/"&amp;TEXT($H$1,"aaaa")&amp;""</f>
        <v>DEZEMBRO/2015</v>
      </c>
      <c r="D14" s="179" t="s">
        <v>16</v>
      </c>
      <c r="E14" s="178" t="s">
        <v>12</v>
      </c>
      <c r="F14" s="179"/>
      <c r="G14" s="2"/>
      <c r="H14" s="2"/>
    </row>
    <row r="15" spans="1:17" s="1" customFormat="1" ht="24.95" customHeight="1" x14ac:dyDescent="0.2">
      <c r="A15" s="125"/>
      <c r="B15" s="172" t="s">
        <v>13</v>
      </c>
      <c r="C15" s="171" t="s">
        <v>13</v>
      </c>
      <c r="D15" s="181"/>
      <c r="E15" s="129"/>
      <c r="F15" s="131"/>
      <c r="G15" s="2"/>
      <c r="H15" s="2"/>
    </row>
    <row r="16" spans="1:17" s="1" customFormat="1" ht="24.95" customHeight="1" thickBot="1" x14ac:dyDescent="0.25">
      <c r="A16" s="177"/>
      <c r="B16" s="173"/>
      <c r="C16" s="174"/>
      <c r="D16" s="182"/>
      <c r="E16" s="52" t="str">
        <f>""&amp;UPPER(TEXT($H$2,"mmm"))&amp;"/"&amp;TEXT($H$2,"aaaa")&amp;""</f>
        <v>DEZ/2014</v>
      </c>
      <c r="F16" s="52" t="str">
        <f>""&amp;UPPER(TEXT($H$1,"mmm"))&amp;"/"&amp;TEXT($H$1,"aaaa")&amp;""</f>
        <v>DEZ/2015</v>
      </c>
      <c r="G16" s="2"/>
      <c r="H16" s="2"/>
    </row>
    <row r="17" spans="1:8" s="1" customFormat="1" ht="39.950000000000003" customHeight="1" x14ac:dyDescent="0.3">
      <c r="A17" s="87"/>
      <c r="B17" s="88">
        <v>189249</v>
      </c>
      <c r="C17" s="88">
        <v>876082</v>
      </c>
      <c r="D17" s="111">
        <f t="shared" ref="D17:D21" si="1">(C17-B17)/B17*100</f>
        <v>362.92556367536946</v>
      </c>
      <c r="E17" s="26">
        <f>B17/B22*100</f>
        <v>1.1789693678778272</v>
      </c>
      <c r="F17" s="27">
        <f>C17/C22*100</f>
        <v>5.1660368642425949</v>
      </c>
      <c r="G17" s="2"/>
      <c r="H17" s="2"/>
    </row>
    <row r="18" spans="1:8" s="1" customFormat="1" ht="39.950000000000003" customHeight="1" x14ac:dyDescent="0.3">
      <c r="A18" s="39"/>
      <c r="B18" s="88">
        <v>158309</v>
      </c>
      <c r="C18" s="88">
        <v>596977</v>
      </c>
      <c r="D18" s="111">
        <f t="shared" si="1"/>
        <v>277.09605897327378</v>
      </c>
      <c r="E18" s="26">
        <f>B18/B22*100</f>
        <v>0.9862216532682917</v>
      </c>
      <c r="F18" s="27">
        <f>C18/C22*100</f>
        <v>3.5202243501235637</v>
      </c>
      <c r="G18" s="2"/>
      <c r="H18" s="2"/>
    </row>
    <row r="19" spans="1:8" s="1" customFormat="1" ht="39.950000000000003" customHeight="1" x14ac:dyDescent="0.3">
      <c r="A19" s="39"/>
      <c r="B19" s="88">
        <v>182123</v>
      </c>
      <c r="C19" s="88">
        <v>149687</v>
      </c>
      <c r="D19" s="111">
        <f t="shared" si="1"/>
        <v>-17.809941632852521</v>
      </c>
      <c r="E19" s="26">
        <f>B19/B22*100</f>
        <v>1.1345763422053143</v>
      </c>
      <c r="F19" s="27">
        <f>C19/C22*100</f>
        <v>0.88266687376053998</v>
      </c>
      <c r="G19" s="2"/>
      <c r="H19" s="14"/>
    </row>
    <row r="20" spans="1:8" s="1" customFormat="1" ht="39.950000000000003" customHeight="1" x14ac:dyDescent="0.3">
      <c r="A20" s="39"/>
      <c r="B20" s="88">
        <v>11119562</v>
      </c>
      <c r="C20" s="88">
        <v>9080907</v>
      </c>
      <c r="D20" s="111">
        <f t="shared" si="1"/>
        <v>-18.333950563880126</v>
      </c>
      <c r="E20" s="26">
        <f>B20/B22*100</f>
        <v>69.27182168581237</v>
      </c>
      <c r="F20" s="27">
        <f>C20/C22*100</f>
        <v>53.547841780516706</v>
      </c>
      <c r="G20" s="2"/>
      <c r="H20" s="14"/>
    </row>
    <row r="21" spans="1:8" s="1" customFormat="1" ht="39.950000000000003" customHeight="1" x14ac:dyDescent="0.3">
      <c r="A21" s="39"/>
      <c r="B21" s="88">
        <v>4402828</v>
      </c>
      <c r="C21" s="88">
        <v>6254840</v>
      </c>
      <c r="D21" s="111">
        <f t="shared" si="1"/>
        <v>42.064146044315152</v>
      </c>
      <c r="E21" s="26">
        <f>B21/B22*100</f>
        <v>27.428410950836192</v>
      </c>
      <c r="F21" s="27">
        <f>C21/C22*100</f>
        <v>36.883230131356605</v>
      </c>
      <c r="G21" s="2"/>
      <c r="H21" s="14"/>
    </row>
    <row r="22" spans="1:8" s="1" customFormat="1" ht="39.950000000000003" customHeight="1" thickBot="1" x14ac:dyDescent="0.25">
      <c r="A22" s="38"/>
      <c r="B22" s="89">
        <f>SUM(B17:B21)</f>
        <v>16052071</v>
      </c>
      <c r="C22" s="90">
        <f>SUM(C17:C21)</f>
        <v>16958493</v>
      </c>
      <c r="D22" s="41">
        <f>(C22-B22)/B22*100</f>
        <v>5.6467604709697579</v>
      </c>
      <c r="E22" s="28">
        <f>SUM(E17:E21)</f>
        <v>100</v>
      </c>
      <c r="F22" s="29">
        <f>SUM(F17:F21)</f>
        <v>100</v>
      </c>
      <c r="G22" s="2"/>
      <c r="H22" s="13"/>
    </row>
    <row r="23" spans="1:8" x14ac:dyDescent="0.2">
      <c r="A23" s="5"/>
      <c r="B23" s="5"/>
      <c r="C23" s="5"/>
      <c r="D23" s="5"/>
      <c r="E23" s="5"/>
      <c r="F23" s="5"/>
      <c r="G23" s="5"/>
      <c r="H23" s="5"/>
    </row>
    <row r="24" spans="1:8" x14ac:dyDescent="0.2">
      <c r="A24" s="5"/>
      <c r="B24" s="45"/>
      <c r="C24" s="45"/>
      <c r="D24" s="5"/>
      <c r="E24" s="5"/>
      <c r="F24" s="5"/>
      <c r="G24" s="5"/>
      <c r="H24" s="5"/>
    </row>
    <row r="25" spans="1:8" x14ac:dyDescent="0.2">
      <c r="A25" s="5"/>
      <c r="B25" s="5"/>
      <c r="C25" s="7"/>
      <c r="D25" s="5"/>
      <c r="E25" s="5"/>
      <c r="F25" s="5"/>
      <c r="G25" s="5"/>
      <c r="H25" s="5"/>
    </row>
    <row r="26" spans="1:8" x14ac:dyDescent="0.2">
      <c r="A26" s="5"/>
      <c r="B26" s="5"/>
      <c r="C26" s="5"/>
      <c r="D26" s="5"/>
      <c r="E26" s="5"/>
      <c r="F26" s="5"/>
    </row>
    <row r="27" spans="1:8" s="4" customFormat="1" ht="17.25" customHeight="1" x14ac:dyDescent="0.2">
      <c r="A27" s="113"/>
      <c r="B27" s="114"/>
      <c r="C27" s="114"/>
      <c r="D27" s="114"/>
      <c r="E27" s="114"/>
      <c r="F27" s="114"/>
    </row>
    <row r="28" spans="1:8" ht="15" customHeight="1" x14ac:dyDescent="0.2">
      <c r="A28" s="8"/>
      <c r="B28" s="11"/>
      <c r="C28" s="11"/>
      <c r="D28" s="11"/>
      <c r="E28" s="11"/>
      <c r="F28" s="11"/>
    </row>
    <row r="29" spans="1:8" ht="15" customHeight="1" x14ac:dyDescent="0.2">
      <c r="A29" s="8"/>
      <c r="B29" s="3"/>
      <c r="C29" s="3"/>
      <c r="D29" s="3"/>
      <c r="E29" s="3"/>
      <c r="F29" s="3"/>
    </row>
    <row r="30" spans="1:8" ht="15" customHeight="1" x14ac:dyDescent="0.2">
      <c r="A30" s="9"/>
      <c r="B30" s="3"/>
      <c r="C30" s="3"/>
      <c r="D30" s="3"/>
      <c r="E30" s="3"/>
      <c r="F30" s="3"/>
    </row>
    <row r="31" spans="1:8" ht="15" customHeight="1" x14ac:dyDescent="0.2">
      <c r="A31" s="115"/>
      <c r="B31" s="115"/>
      <c r="C31" s="115"/>
      <c r="D31" s="115"/>
      <c r="E31" s="115"/>
      <c r="F31" s="115"/>
    </row>
    <row r="32" spans="1:8" ht="15" customHeight="1" x14ac:dyDescent="0.2">
      <c r="A32" s="115"/>
      <c r="B32" s="115"/>
      <c r="C32" s="115"/>
      <c r="D32" s="115"/>
      <c r="E32" s="115"/>
      <c r="F32" s="115"/>
    </row>
    <row r="33" spans="1:6" ht="15" customHeight="1" x14ac:dyDescent="0.2">
      <c r="A33" s="116"/>
      <c r="B33" s="116"/>
      <c r="C33" s="116"/>
      <c r="D33" s="116"/>
      <c r="E33" s="116"/>
      <c r="F33" s="116"/>
    </row>
    <row r="34" spans="1:6" ht="15" customHeight="1" x14ac:dyDescent="0.2">
      <c r="A34" s="116"/>
      <c r="B34" s="116"/>
      <c r="C34" s="116"/>
      <c r="D34" s="116"/>
      <c r="E34" s="116"/>
      <c r="F34" s="116"/>
    </row>
    <row r="35" spans="1:6" ht="15" customHeight="1" x14ac:dyDescent="0.2">
      <c r="A35" s="116"/>
      <c r="B35" s="116"/>
      <c r="C35" s="116"/>
      <c r="D35" s="116"/>
      <c r="E35" s="116"/>
      <c r="F35" s="116"/>
    </row>
    <row r="36" spans="1:6" ht="15" customHeight="1" x14ac:dyDescent="0.2">
      <c r="A36" s="3"/>
      <c r="B36" s="9"/>
      <c r="C36" s="10"/>
      <c r="D36" s="10"/>
      <c r="E36" s="10"/>
      <c r="F36" s="10"/>
    </row>
  </sheetData>
  <mergeCells count="15">
    <mergeCell ref="A3:F3"/>
    <mergeCell ref="A4:A6"/>
    <mergeCell ref="A33:F35"/>
    <mergeCell ref="B5:B6"/>
    <mergeCell ref="C5:C6"/>
    <mergeCell ref="B15:B16"/>
    <mergeCell ref="C15:C16"/>
    <mergeCell ref="A27:F27"/>
    <mergeCell ref="A31:F32"/>
    <mergeCell ref="A13:F13"/>
    <mergeCell ref="A14:A16"/>
    <mergeCell ref="E4:F5"/>
    <mergeCell ref="D4:D6"/>
    <mergeCell ref="D14:D16"/>
    <mergeCell ref="E14:F15"/>
  </mergeCells>
  <pageMargins left="0.25" right="0.25" top="0.75" bottom="0.75" header="0.3" footer="0.3"/>
  <pageSetup paperSize="9" scale="56" orientation="landscape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5"/>
  <sheetViews>
    <sheetView showGridLines="0" zoomScale="80" zoomScaleNormal="80" zoomScalePageLayoutView="80" workbookViewId="0">
      <selection activeCell="M19" sqref="M19"/>
    </sheetView>
  </sheetViews>
  <sheetFormatPr defaultColWidth="8.85546875" defaultRowHeight="12.75" x14ac:dyDescent="0.2"/>
  <cols>
    <col min="1" max="1" width="24.140625" style="72" customWidth="1"/>
    <col min="2" max="2" width="31.5703125" style="72" customWidth="1"/>
    <col min="3" max="3" width="32.5703125" style="72" customWidth="1"/>
    <col min="4" max="4" width="25.7109375" style="72" customWidth="1"/>
    <col min="5" max="6" width="18.7109375" style="72" customWidth="1"/>
    <col min="7" max="7" width="8.85546875" style="72"/>
    <col min="8" max="8" width="9.28515625" style="72" bestFit="1" customWidth="1"/>
    <col min="9" max="16384" width="8.85546875" style="72"/>
  </cols>
  <sheetData>
    <row r="1" spans="1:17" s="85" customFormat="1" ht="15.95" customHeight="1" x14ac:dyDescent="0.2">
      <c r="A1" s="199" t="str">
        <f>"DADOS COMPARATIVOS - JANEIRO A "&amp;UPPER(TEXT($H$1,"mmmmmmmmmm"))&amp;"/"&amp;TEXT($H$1,"aaaa")&amp;" - ASSOCIAÇÃO BRASILEIRA DAS EMPRESAS AÉREAS"</f>
        <v>DADOS COMPARATIVOS - JANEIRO A DEZEMBRO/2015 - ASSOCIAÇÃO BRASILEIRA DAS EMPRESAS AÉREAS</v>
      </c>
      <c r="B1" s="199"/>
      <c r="C1" s="199"/>
      <c r="D1" s="199"/>
      <c r="E1" s="199"/>
      <c r="F1" s="199"/>
      <c r="H1" s="93">
        <v>42339</v>
      </c>
    </row>
    <row r="2" spans="1:17" s="47" customFormat="1" ht="15.95" customHeight="1" thickBot="1" x14ac:dyDescent="0.25">
      <c r="A2" s="85" t="s">
        <v>18</v>
      </c>
      <c r="B2" s="85"/>
      <c r="C2" s="85"/>
      <c r="D2" s="85"/>
      <c r="E2" s="85"/>
      <c r="F2" s="85"/>
      <c r="G2" s="85"/>
      <c r="H2" s="93">
        <v>41974</v>
      </c>
      <c r="I2" s="85"/>
      <c r="J2" s="85"/>
      <c r="K2" s="85"/>
      <c r="L2" s="85"/>
      <c r="M2" s="85"/>
      <c r="N2" s="85"/>
      <c r="O2" s="85"/>
      <c r="P2" s="85"/>
      <c r="Q2" s="85"/>
    </row>
    <row r="3" spans="1:17" s="47" customFormat="1" ht="15.95" customHeight="1" thickBot="1" x14ac:dyDescent="0.25">
      <c r="A3" s="200" t="s">
        <v>5</v>
      </c>
      <c r="B3" s="201"/>
      <c r="C3" s="201"/>
      <c r="D3" s="201"/>
      <c r="E3" s="201"/>
      <c r="F3" s="202"/>
      <c r="I3" s="48"/>
    </row>
    <row r="4" spans="1:17" s="47" customFormat="1" ht="39.950000000000003" customHeight="1" thickBot="1" x14ac:dyDescent="0.25">
      <c r="A4" s="203"/>
      <c r="B4" s="104" t="str">
        <f>"JANEIRO A "&amp;UPPER(TEXT($H$2,"mmmmmmmmmm"))&amp;"/"&amp;TEXT($H$2,"aaaa")</f>
        <v>JANEIRO A DEZEMBRO/2014</v>
      </c>
      <c r="C4" s="104" t="str">
        <f>"JANEIRO A "&amp;UPPER(TEXT($H$1,"mmmmmmmmmm"))&amp;"/"&amp;TEXT($H$1,"aaaa")</f>
        <v>JANEIRO A DEZEMBRO/2015</v>
      </c>
      <c r="D4" s="192" t="s">
        <v>8</v>
      </c>
      <c r="E4" s="195" t="s">
        <v>12</v>
      </c>
      <c r="F4" s="196"/>
    </row>
    <row r="5" spans="1:17" s="47" customFormat="1" ht="24.95" customHeight="1" x14ac:dyDescent="0.2">
      <c r="A5" s="203"/>
      <c r="B5" s="204" t="s">
        <v>13</v>
      </c>
      <c r="C5" s="205" t="s">
        <v>13</v>
      </c>
      <c r="D5" s="193"/>
      <c r="E5" s="197"/>
      <c r="F5" s="198"/>
    </row>
    <row r="6" spans="1:17" s="47" customFormat="1" ht="24.95" customHeight="1" x14ac:dyDescent="0.2">
      <c r="A6" s="203"/>
      <c r="B6" s="191"/>
      <c r="C6" s="148"/>
      <c r="D6" s="194"/>
      <c r="E6" s="105" t="str">
        <f>"JAN-"&amp;UPPER(TEXT($H$2,"mmm"))&amp;"/"&amp;TEXT($H$2,"aaaa")&amp;""</f>
        <v>JAN-DEZ/2014</v>
      </c>
      <c r="F6" s="52" t="str">
        <f>"JAN-"&amp;UPPER(TEXT($H$1,"mmm"))&amp;"/"&amp;TEXT($H$1,"aaaa")&amp;""</f>
        <v>JAN-DEZ/2015</v>
      </c>
    </row>
    <row r="7" spans="1:17" s="47" customFormat="1" ht="39.950000000000003" customHeight="1" x14ac:dyDescent="0.3">
      <c r="A7" s="78"/>
      <c r="B7" s="88">
        <v>29126587</v>
      </c>
      <c r="C7" s="88">
        <v>41613164</v>
      </c>
      <c r="D7" s="79">
        <f>(C7-B7)/B7*100</f>
        <v>42.870031425240448</v>
      </c>
      <c r="E7" s="57">
        <f>B7/B12*100</f>
        <v>7.5922320962230838</v>
      </c>
      <c r="F7" s="58">
        <f>C7/C12*100</f>
        <v>12.181364947402079</v>
      </c>
      <c r="G7" s="60"/>
      <c r="H7" s="48"/>
    </row>
    <row r="8" spans="1:17" s="47" customFormat="1" ht="39.950000000000003" customHeight="1" x14ac:dyDescent="0.3">
      <c r="A8" s="78"/>
      <c r="B8" s="88">
        <v>37646619</v>
      </c>
      <c r="C8" s="88">
        <v>33061233</v>
      </c>
      <c r="D8" s="79">
        <f t="shared" ref="D8:D11" si="0">(C8-B8)/B8*100</f>
        <v>-12.180073860019142</v>
      </c>
      <c r="E8" s="57">
        <f>B8/B12*100</f>
        <v>9.8130916981822054</v>
      </c>
      <c r="F8" s="58">
        <f>C8/C12*100</f>
        <v>9.6779698074410501</v>
      </c>
      <c r="G8" s="60"/>
      <c r="H8" s="48"/>
    </row>
    <row r="9" spans="1:17" s="47" customFormat="1" ht="39.950000000000003" customHeight="1" x14ac:dyDescent="0.3">
      <c r="A9" s="78"/>
      <c r="B9" s="88">
        <v>88213669</v>
      </c>
      <c r="C9" s="88">
        <v>90769129</v>
      </c>
      <c r="D9" s="79">
        <f t="shared" si="0"/>
        <v>2.8968979852770893</v>
      </c>
      <c r="E9" s="57">
        <f>B9/B12*100</f>
        <v>22.994065494436381</v>
      </c>
      <c r="F9" s="58">
        <f>C9/C12*100</f>
        <v>26.570723781225038</v>
      </c>
      <c r="G9" s="60"/>
      <c r="H9" s="48"/>
      <c r="I9" s="61"/>
    </row>
    <row r="10" spans="1:17" s="47" customFormat="1" ht="39.950000000000003" customHeight="1" x14ac:dyDescent="0.3">
      <c r="A10" s="78"/>
      <c r="B10" s="88">
        <v>161724449</v>
      </c>
      <c r="C10" s="88">
        <v>131038624</v>
      </c>
      <c r="D10" s="79">
        <f t="shared" si="0"/>
        <v>-18.974141009440075</v>
      </c>
      <c r="E10" s="57">
        <f>B10/B12*100</f>
        <v>42.155627517971574</v>
      </c>
      <c r="F10" s="58">
        <f>C10/C12*100</f>
        <v>38.35875832823961</v>
      </c>
      <c r="G10" s="60"/>
      <c r="H10" s="48"/>
      <c r="I10" s="48"/>
    </row>
    <row r="11" spans="1:17" s="47" customFormat="1" ht="39.950000000000003" customHeight="1" x14ac:dyDescent="0.3">
      <c r="A11" s="78"/>
      <c r="B11" s="88">
        <v>66925354</v>
      </c>
      <c r="C11" s="88">
        <v>45131160</v>
      </c>
      <c r="D11" s="79">
        <f t="shared" si="0"/>
        <v>-32.56492898042795</v>
      </c>
      <c r="E11" s="57">
        <f>B11/B12*100</f>
        <v>17.444983193186758</v>
      </c>
      <c r="F11" s="58">
        <f>C11/C12*100</f>
        <v>13.211183135692226</v>
      </c>
      <c r="G11" s="60"/>
      <c r="H11" s="48"/>
      <c r="I11" s="48"/>
    </row>
    <row r="12" spans="1:17" s="47" customFormat="1" ht="39.950000000000003" customHeight="1" thickBot="1" x14ac:dyDescent="0.25">
      <c r="A12" s="80"/>
      <c r="B12" s="89">
        <f>SUM(B7:B11)</f>
        <v>383636678</v>
      </c>
      <c r="C12" s="89">
        <f>SUM(C7:C11)</f>
        <v>341613310</v>
      </c>
      <c r="D12" s="81">
        <f>(C12-B12)/B12*100</f>
        <v>-10.953949507403459</v>
      </c>
      <c r="E12" s="82">
        <f>SUM(E7:E11)</f>
        <v>100.00000000000001</v>
      </c>
      <c r="F12" s="83">
        <f>SUM(F7:F11)</f>
        <v>100</v>
      </c>
      <c r="G12" s="48"/>
      <c r="H12" s="48"/>
      <c r="L12" s="91" t="s">
        <v>17</v>
      </c>
    </row>
    <row r="13" spans="1:17" s="47" customFormat="1" ht="15.95" customHeight="1" thickBot="1" x14ac:dyDescent="0.25">
      <c r="A13" s="187" t="s">
        <v>6</v>
      </c>
      <c r="B13" s="188"/>
      <c r="C13" s="188"/>
      <c r="D13" s="188"/>
      <c r="E13" s="188"/>
      <c r="F13" s="189"/>
      <c r="G13" s="48"/>
      <c r="H13" s="48"/>
    </row>
    <row r="14" spans="1:17" s="47" customFormat="1" ht="39.950000000000003" customHeight="1" thickBot="1" x14ac:dyDescent="0.25">
      <c r="A14" s="154"/>
      <c r="B14" s="104" t="str">
        <f>"JANEIRO A "&amp;UPPER(TEXT($H$2,"mmmmmmmmmm"))&amp;"/"&amp;TEXT($H$2,"aaaa")</f>
        <v>JANEIRO A DEZEMBRO/2014</v>
      </c>
      <c r="C14" s="104" t="str">
        <f>"JANEIRO A "&amp;UPPER(TEXT($H$1,"mmmmmmmmmm"))&amp;"/"&amp;TEXT($H$1,"aaaa")</f>
        <v>JANEIRO A DEZEMBRO/2015</v>
      </c>
      <c r="D14" s="192" t="s">
        <v>8</v>
      </c>
      <c r="E14" s="195" t="s">
        <v>12</v>
      </c>
      <c r="F14" s="196"/>
      <c r="G14" s="48"/>
      <c r="H14" s="48"/>
    </row>
    <row r="15" spans="1:17" s="47" customFormat="1" ht="24.95" customHeight="1" x14ac:dyDescent="0.2">
      <c r="A15" s="155"/>
      <c r="B15" s="190" t="s">
        <v>13</v>
      </c>
      <c r="C15" s="147" t="s">
        <v>13</v>
      </c>
      <c r="D15" s="193"/>
      <c r="E15" s="197"/>
      <c r="F15" s="198"/>
      <c r="G15" s="48"/>
      <c r="H15" s="48"/>
    </row>
    <row r="16" spans="1:17" s="47" customFormat="1" ht="24.95" customHeight="1" x14ac:dyDescent="0.2">
      <c r="A16" s="155"/>
      <c r="B16" s="191"/>
      <c r="C16" s="148"/>
      <c r="D16" s="194"/>
      <c r="E16" s="52" t="str">
        <f>"JAN-"&amp;UPPER(TEXT($H$2,"mmm"))&amp;"/"&amp;TEXT($H$2,"aaaa")&amp;""</f>
        <v>JAN-DEZ/2014</v>
      </c>
      <c r="F16" s="52" t="str">
        <f>"JAN-"&amp;UPPER(TEXT($H$1,"mmm"))&amp;"/"&amp;TEXT($H$1,"aaaa")&amp;""</f>
        <v>JAN-DEZ/2015</v>
      </c>
      <c r="G16" s="48"/>
      <c r="H16" s="48"/>
    </row>
    <row r="17" spans="1:8" s="47" customFormat="1" ht="39.950000000000003" customHeight="1" x14ac:dyDescent="0.3">
      <c r="A17" s="69"/>
      <c r="B17" s="88">
        <v>263165</v>
      </c>
      <c r="C17" s="88">
        <v>4727602</v>
      </c>
      <c r="D17" s="112">
        <f t="shared" ref="D17:D21" si="1">(C17-B17)/B17*100</f>
        <v>1696.4402561130851</v>
      </c>
      <c r="E17" s="57">
        <f>B17/B22*100</f>
        <v>0.1510815415264781</v>
      </c>
      <c r="F17" s="58">
        <f>C17/C22*100</f>
        <v>2.6201209910575192</v>
      </c>
      <c r="G17" s="48"/>
      <c r="H17" s="48"/>
    </row>
    <row r="18" spans="1:8" s="47" customFormat="1" ht="39.950000000000003" customHeight="1" x14ac:dyDescent="0.3">
      <c r="A18" s="69"/>
      <c r="B18" s="88">
        <v>158309</v>
      </c>
      <c r="C18" s="88">
        <v>4513343</v>
      </c>
      <c r="D18" s="112">
        <f t="shared" si="1"/>
        <v>2750.970570213949</v>
      </c>
      <c r="E18" s="57">
        <f>B18/B22*100</f>
        <v>9.0884303602360578E-2</v>
      </c>
      <c r="F18" s="58">
        <f>C18/C22*100</f>
        <v>2.5013748479974658</v>
      </c>
      <c r="G18" s="48"/>
      <c r="H18" s="48"/>
    </row>
    <row r="19" spans="1:8" s="47" customFormat="1" ht="39.950000000000003" customHeight="1" x14ac:dyDescent="0.3">
      <c r="A19" s="69"/>
      <c r="B19" s="88">
        <v>1869135</v>
      </c>
      <c r="C19" s="88">
        <v>2131135</v>
      </c>
      <c r="D19" s="112">
        <f t="shared" si="1"/>
        <v>14.017179069462612</v>
      </c>
      <c r="E19" s="57">
        <f>B19/B22*100</f>
        <v>1.0730598564440319</v>
      </c>
      <c r="F19" s="58">
        <f>C19/C22*100</f>
        <v>1.1811128661586501</v>
      </c>
      <c r="G19" s="48"/>
      <c r="H19" s="70"/>
    </row>
    <row r="20" spans="1:8" s="47" customFormat="1" ht="39.950000000000003" customHeight="1" x14ac:dyDescent="0.3">
      <c r="A20" s="69"/>
      <c r="B20" s="88">
        <v>128232338</v>
      </c>
      <c r="C20" s="88">
        <v>111932049</v>
      </c>
      <c r="D20" s="112">
        <f t="shared" si="1"/>
        <v>-12.711527571149798</v>
      </c>
      <c r="E20" s="57">
        <f>B20/B22*100</f>
        <v>73.617461663155709</v>
      </c>
      <c r="F20" s="58">
        <f>C20/C22*100</f>
        <v>62.034729479549846</v>
      </c>
      <c r="G20" s="48"/>
      <c r="H20" s="70"/>
    </row>
    <row r="21" spans="1:8" s="47" customFormat="1" ht="39.950000000000003" customHeight="1" x14ac:dyDescent="0.3">
      <c r="A21" s="69"/>
      <c r="B21" s="88">
        <v>43664447</v>
      </c>
      <c r="C21" s="88">
        <v>57130363</v>
      </c>
      <c r="D21" s="112">
        <f t="shared" si="1"/>
        <v>30.839543210062871</v>
      </c>
      <c r="E21" s="57">
        <f>B21/B22*100</f>
        <v>25.067512635271417</v>
      </c>
      <c r="F21" s="58">
        <f>C21/C22*100</f>
        <v>31.662661815236525</v>
      </c>
      <c r="G21" s="48"/>
      <c r="H21" s="70"/>
    </row>
    <row r="22" spans="1:8" s="47" customFormat="1" ht="39.950000000000003" customHeight="1" thickBot="1" x14ac:dyDescent="0.25">
      <c r="A22" s="62"/>
      <c r="B22" s="89">
        <f>SUM(B17:B21)</f>
        <v>174187394</v>
      </c>
      <c r="C22" s="89">
        <f>SUM(C17:C21)</f>
        <v>180434492</v>
      </c>
      <c r="D22" s="84">
        <f>(C22-B22)/B22*100</f>
        <v>3.5864237110063204</v>
      </c>
      <c r="E22" s="67">
        <f>SUM(E17:E21)</f>
        <v>99.999999999999986</v>
      </c>
      <c r="F22" s="68">
        <f>SUM(F17:F21)</f>
        <v>100</v>
      </c>
      <c r="G22" s="48"/>
      <c r="H22" s="60"/>
    </row>
    <row r="23" spans="1:8" x14ac:dyDescent="0.2">
      <c r="A23" s="71"/>
      <c r="B23" s="71"/>
      <c r="C23" s="71"/>
      <c r="D23" s="71"/>
      <c r="E23" s="71"/>
      <c r="F23" s="71"/>
      <c r="G23" s="71"/>
      <c r="H23" s="71"/>
    </row>
    <row r="24" spans="1:8" x14ac:dyDescent="0.2">
      <c r="A24" s="71"/>
      <c r="B24" s="71"/>
      <c r="C24" s="71"/>
      <c r="D24" s="71"/>
      <c r="E24" s="71"/>
      <c r="F24" s="71"/>
      <c r="G24" s="71"/>
      <c r="H24" s="71"/>
    </row>
    <row r="25" spans="1:8" x14ac:dyDescent="0.2">
      <c r="A25" s="71"/>
      <c r="B25" s="71"/>
      <c r="C25" s="71"/>
      <c r="D25" s="71"/>
      <c r="E25" s="71"/>
      <c r="F25" s="71"/>
    </row>
    <row r="26" spans="1:8" s="73" customFormat="1" ht="17.25" customHeight="1" x14ac:dyDescent="0.2">
      <c r="A26" s="183"/>
      <c r="B26" s="184"/>
      <c r="C26" s="184"/>
      <c r="D26" s="184"/>
      <c r="E26" s="184"/>
      <c r="F26" s="184"/>
    </row>
    <row r="27" spans="1:8" ht="15" customHeight="1" x14ac:dyDescent="0.2">
      <c r="A27" s="74"/>
      <c r="B27" s="11"/>
      <c r="C27" s="11"/>
      <c r="D27" s="11"/>
      <c r="E27" s="11"/>
      <c r="F27" s="11"/>
    </row>
    <row r="28" spans="1:8" ht="15" customHeight="1" x14ac:dyDescent="0.2">
      <c r="A28" s="74"/>
      <c r="B28" s="75"/>
      <c r="C28" s="75"/>
      <c r="D28" s="75"/>
      <c r="E28" s="75"/>
      <c r="F28" s="75"/>
    </row>
    <row r="29" spans="1:8" ht="15" customHeight="1" x14ac:dyDescent="0.2">
      <c r="A29" s="76"/>
      <c r="B29" s="75"/>
      <c r="C29" s="75"/>
      <c r="D29" s="75"/>
      <c r="E29" s="75"/>
      <c r="F29" s="75"/>
    </row>
    <row r="30" spans="1:8" ht="15" customHeight="1" x14ac:dyDescent="0.2">
      <c r="A30" s="185"/>
      <c r="B30" s="185"/>
      <c r="C30" s="185"/>
      <c r="D30" s="185"/>
      <c r="E30" s="185"/>
      <c r="F30" s="185"/>
    </row>
    <row r="31" spans="1:8" ht="15" customHeight="1" x14ac:dyDescent="0.2">
      <c r="A31" s="185"/>
      <c r="B31" s="185"/>
      <c r="C31" s="185"/>
      <c r="D31" s="185"/>
      <c r="E31" s="185"/>
      <c r="F31" s="185"/>
    </row>
    <row r="32" spans="1:8" ht="15" customHeight="1" x14ac:dyDescent="0.2">
      <c r="A32" s="186"/>
      <c r="B32" s="186"/>
      <c r="C32" s="186"/>
      <c r="D32" s="186"/>
      <c r="E32" s="186"/>
      <c r="F32" s="186"/>
    </row>
    <row r="33" spans="1:6" ht="15" customHeight="1" x14ac:dyDescent="0.2">
      <c r="A33" s="186"/>
      <c r="B33" s="186"/>
      <c r="C33" s="186"/>
      <c r="D33" s="186"/>
      <c r="E33" s="186"/>
      <c r="F33" s="186"/>
    </row>
    <row r="34" spans="1:6" ht="15" customHeight="1" x14ac:dyDescent="0.2">
      <c r="A34" s="186"/>
      <c r="B34" s="186"/>
      <c r="C34" s="186"/>
      <c r="D34" s="186"/>
      <c r="E34" s="186"/>
      <c r="F34" s="186"/>
    </row>
    <row r="35" spans="1:6" ht="15" customHeight="1" x14ac:dyDescent="0.2">
      <c r="A35" s="75"/>
      <c r="B35" s="76"/>
      <c r="C35" s="77"/>
      <c r="D35" s="77"/>
      <c r="E35" s="77"/>
      <c r="F35" s="77"/>
    </row>
  </sheetData>
  <mergeCells count="16">
    <mergeCell ref="A1:F1"/>
    <mergeCell ref="A3:F3"/>
    <mergeCell ref="A4:A6"/>
    <mergeCell ref="B5:B6"/>
    <mergeCell ref="C5:C6"/>
    <mergeCell ref="D4:D6"/>
    <mergeCell ref="E4:F5"/>
    <mergeCell ref="A26:F26"/>
    <mergeCell ref="A30:F31"/>
    <mergeCell ref="A32:F34"/>
    <mergeCell ref="A13:F13"/>
    <mergeCell ref="A14:A16"/>
    <mergeCell ref="B15:B16"/>
    <mergeCell ref="C15:C16"/>
    <mergeCell ref="D14:D16"/>
    <mergeCell ref="E14:F15"/>
  </mergeCells>
  <pageMargins left="0.25" right="0.25" top="0.75" bottom="0.75" header="0.3" footer="0.3"/>
  <pageSetup paperSize="9" scale="49" orientation="landscape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ASK, RPK, PAX</vt:lpstr>
      <vt:lpstr>ASK, RPK, PAX - Acumulado</vt:lpstr>
      <vt:lpstr>Carga</vt:lpstr>
      <vt:lpstr>Carga - Acumulado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ABEAR</cp:lastModifiedBy>
  <cp:lastPrinted>2016-01-14T13:31:43Z</cp:lastPrinted>
  <dcterms:created xsi:type="dcterms:W3CDTF">2012-03-12T17:04:47Z</dcterms:created>
  <dcterms:modified xsi:type="dcterms:W3CDTF">2016-02-11T21:38:27Z</dcterms:modified>
</cp:coreProperties>
</file>