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autoCompressPictures="0"/>
  <bookViews>
    <workbookView xWindow="0" yWindow="0" windowWidth="25605" windowHeight="15120" activeTab="1"/>
  </bookViews>
  <sheets>
    <sheet name="ASK, RPK, PAX" sheetId="19" r:id="rId1"/>
    <sheet name="Carga" sheetId="18" r:id="rId2"/>
    <sheet name="ASK, RPK, PAX - Acumulado" sheetId="22" r:id="rId3"/>
    <sheet name="Carga - Acumulado" sheetId="23" r:id="rId4"/>
    <sheet name="Série Histórica - Pasageiros" sheetId="20" r:id="rId5"/>
    <sheet name="Série Histórica - Carga" sheetId="21" r:id="rId6"/>
  </sheets>
  <externalReferences>
    <externalReference r:id="rId7"/>
    <externalReference r:id="rId8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23" l="1"/>
  <c r="B22" i="23"/>
  <c r="D22" i="23" s="1"/>
  <c r="F21" i="23"/>
  <c r="D21" i="23"/>
  <c r="F20" i="23"/>
  <c r="D20" i="23"/>
  <c r="F19" i="23"/>
  <c r="D19" i="23"/>
  <c r="F18" i="23"/>
  <c r="D18" i="23"/>
  <c r="F17" i="23"/>
  <c r="D17" i="23"/>
  <c r="F16" i="23"/>
  <c r="E16" i="23"/>
  <c r="C14" i="23"/>
  <c r="B14" i="23"/>
  <c r="C12" i="23"/>
  <c r="F10" i="23" s="1"/>
  <c r="B12" i="23"/>
  <c r="E11" i="23" s="1"/>
  <c r="D11" i="23"/>
  <c r="E10" i="23"/>
  <c r="D10" i="23"/>
  <c r="E9" i="23"/>
  <c r="D9" i="23"/>
  <c r="E8" i="23"/>
  <c r="D8" i="23"/>
  <c r="E7" i="23"/>
  <c r="D7" i="23"/>
  <c r="F6" i="23"/>
  <c r="E6" i="23"/>
  <c r="C4" i="23"/>
  <c r="B4" i="23"/>
  <c r="A1" i="23"/>
  <c r="I20" i="22"/>
  <c r="G20" i="22"/>
  <c r="Q19" i="22" s="1"/>
  <c r="F20" i="22"/>
  <c r="O18" i="22" s="1"/>
  <c r="E20" i="22"/>
  <c r="C20" i="22"/>
  <c r="B20" i="22"/>
  <c r="N18" i="22" s="1"/>
  <c r="N19" i="22"/>
  <c r="M19" i="22"/>
  <c r="K19" i="22"/>
  <c r="J19" i="22"/>
  <c r="H19" i="22"/>
  <c r="D19" i="22"/>
  <c r="L19" i="22" s="1"/>
  <c r="P18" i="22"/>
  <c r="M18" i="22"/>
  <c r="K18" i="22"/>
  <c r="J18" i="22"/>
  <c r="H18" i="22"/>
  <c r="D18" i="22"/>
  <c r="M17" i="22"/>
  <c r="K17" i="22"/>
  <c r="J17" i="22"/>
  <c r="H17" i="22"/>
  <c r="D17" i="22"/>
  <c r="L17" i="22" s="1"/>
  <c r="P16" i="22"/>
  <c r="M16" i="22"/>
  <c r="K16" i="22"/>
  <c r="J16" i="22"/>
  <c r="H16" i="22"/>
  <c r="D16" i="22"/>
  <c r="Q15" i="22"/>
  <c r="P15" i="22"/>
  <c r="O15" i="22"/>
  <c r="N15" i="22"/>
  <c r="F13" i="22"/>
  <c r="B13" i="22"/>
  <c r="I11" i="22"/>
  <c r="G11" i="22"/>
  <c r="H11" i="22" s="1"/>
  <c r="F11" i="22"/>
  <c r="O10" i="22" s="1"/>
  <c r="E11" i="22"/>
  <c r="C11" i="22"/>
  <c r="D11" i="22" s="1"/>
  <c r="B11" i="22"/>
  <c r="N7" i="22" s="1"/>
  <c r="M10" i="22"/>
  <c r="K10" i="22"/>
  <c r="J10" i="22"/>
  <c r="H10" i="22"/>
  <c r="D10" i="22"/>
  <c r="L10" i="22" s="1"/>
  <c r="N9" i="22"/>
  <c r="M9" i="22"/>
  <c r="K9" i="22"/>
  <c r="J9" i="22"/>
  <c r="H9" i="22"/>
  <c r="D9" i="22"/>
  <c r="N8" i="22"/>
  <c r="M8" i="22"/>
  <c r="K8" i="22"/>
  <c r="J8" i="22"/>
  <c r="H8" i="22"/>
  <c r="D8" i="22"/>
  <c r="L8" i="22" s="1"/>
  <c r="O7" i="22"/>
  <c r="M7" i="22"/>
  <c r="K7" i="22"/>
  <c r="J7" i="22"/>
  <c r="H7" i="22"/>
  <c r="D7" i="22"/>
  <c r="Q6" i="22"/>
  <c r="P6" i="22"/>
  <c r="O6" i="22"/>
  <c r="N6" i="22"/>
  <c r="F4" i="22"/>
  <c r="B4" i="22"/>
  <c r="A1" i="22"/>
  <c r="E20" i="23" l="1"/>
  <c r="E19" i="23"/>
  <c r="E12" i="23"/>
  <c r="F22" i="23"/>
  <c r="F9" i="23"/>
  <c r="E18" i="23"/>
  <c r="E17" i="23"/>
  <c r="E22" i="23" s="1"/>
  <c r="E21" i="23"/>
  <c r="F8" i="23"/>
  <c r="D12" i="23"/>
  <c r="F7" i="23"/>
  <c r="F12" i="23" s="1"/>
  <c r="F11" i="23"/>
  <c r="L7" i="22"/>
  <c r="L9" i="22"/>
  <c r="Q10" i="22"/>
  <c r="M20" i="22"/>
  <c r="P7" i="22"/>
  <c r="N11" i="22"/>
  <c r="P8" i="22"/>
  <c r="Q16" i="22"/>
  <c r="Q18" i="22"/>
  <c r="L16" i="22"/>
  <c r="L18" i="22"/>
  <c r="O9" i="22"/>
  <c r="Q7" i="22"/>
  <c r="Q8" i="22"/>
  <c r="Q9" i="22"/>
  <c r="M11" i="22"/>
  <c r="D20" i="22"/>
  <c r="N17" i="22"/>
  <c r="N10" i="22"/>
  <c r="K11" i="22"/>
  <c r="P9" i="22"/>
  <c r="P10" i="22"/>
  <c r="P11" i="22" s="1"/>
  <c r="L11" i="22"/>
  <c r="O11" i="22"/>
  <c r="J20" i="22"/>
  <c r="O17" i="22"/>
  <c r="O19" i="22"/>
  <c r="K20" i="22"/>
  <c r="J11" i="22"/>
  <c r="N16" i="22"/>
  <c r="N20" i="22" s="1"/>
  <c r="P17" i="22"/>
  <c r="P20" i="22" s="1"/>
  <c r="P19" i="22"/>
  <c r="H20" i="22"/>
  <c r="L20" i="22" s="1"/>
  <c r="O8" i="22"/>
  <c r="O16" i="22"/>
  <c r="O20" i="22" s="1"/>
  <c r="Q17" i="22"/>
  <c r="Q20" i="22" l="1"/>
  <c r="Q11" i="22"/>
  <c r="AB75" i="20"/>
  <c r="AA75" i="20"/>
  <c r="Z75" i="20"/>
  <c r="Y75" i="20"/>
  <c r="X75" i="20"/>
  <c r="W75" i="20"/>
  <c r="V75" i="20"/>
  <c r="U75" i="20"/>
  <c r="T75" i="20"/>
  <c r="S75" i="20"/>
  <c r="AC33" i="20"/>
  <c r="AB33" i="20"/>
  <c r="AA33" i="20"/>
  <c r="Z33" i="20"/>
  <c r="Y33" i="20"/>
  <c r="X33" i="20"/>
  <c r="W33" i="20"/>
  <c r="V33" i="20"/>
  <c r="U33" i="20"/>
  <c r="T33" i="20"/>
  <c r="S33" i="20"/>
  <c r="AA45" i="21"/>
  <c r="W45" i="21"/>
  <c r="S45" i="21"/>
  <c r="AB45" i="21"/>
  <c r="Z45" i="21"/>
  <c r="Y45" i="21"/>
  <c r="X45" i="21"/>
  <c r="V45" i="21"/>
  <c r="U45" i="21"/>
  <c r="T45" i="21"/>
  <c r="C45" i="21"/>
  <c r="B45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M42" i="21"/>
  <c r="AB42" i="21" s="1"/>
  <c r="L42" i="21"/>
  <c r="AA42" i="21" s="1"/>
  <c r="K42" i="21"/>
  <c r="Z42" i="21" s="1"/>
  <c r="J42" i="21"/>
  <c r="Y42" i="21" s="1"/>
  <c r="I42" i="21"/>
  <c r="X42" i="21" s="1"/>
  <c r="H42" i="21"/>
  <c r="W42" i="21" s="1"/>
  <c r="G42" i="21"/>
  <c r="V42" i="21" s="1"/>
  <c r="F42" i="21"/>
  <c r="U42" i="21" s="1"/>
  <c r="E42" i="21"/>
  <c r="T42" i="21" s="1"/>
  <c r="D42" i="21"/>
  <c r="S42" i="21" s="1"/>
  <c r="C42" i="21"/>
  <c r="R42" i="21" s="1"/>
  <c r="B42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N40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N39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N38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N37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N36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N35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N34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N33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N32" i="21"/>
  <c r="AC31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N31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N30" i="21"/>
  <c r="N29" i="21"/>
  <c r="AB22" i="21"/>
  <c r="X22" i="21"/>
  <c r="T22" i="21"/>
  <c r="AA22" i="21"/>
  <c r="Z22" i="21"/>
  <c r="Y22" i="21"/>
  <c r="W22" i="21"/>
  <c r="V22" i="21"/>
  <c r="U22" i="21"/>
  <c r="S22" i="21"/>
  <c r="C22" i="21"/>
  <c r="B22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M19" i="21"/>
  <c r="AB19" i="21" s="1"/>
  <c r="L19" i="21"/>
  <c r="AA19" i="21" s="1"/>
  <c r="K19" i="21"/>
  <c r="Z19" i="21" s="1"/>
  <c r="J19" i="21"/>
  <c r="Y19" i="21" s="1"/>
  <c r="I19" i="21"/>
  <c r="X19" i="21" s="1"/>
  <c r="H19" i="21"/>
  <c r="W19" i="21" s="1"/>
  <c r="G19" i="21"/>
  <c r="V19" i="21" s="1"/>
  <c r="F19" i="21"/>
  <c r="U19" i="21" s="1"/>
  <c r="E19" i="21"/>
  <c r="T19" i="21" s="1"/>
  <c r="D19" i="21"/>
  <c r="S19" i="21" s="1"/>
  <c r="C19" i="21"/>
  <c r="R19" i="21" s="1"/>
  <c r="B19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A1" i="21"/>
  <c r="X20" i="21" l="1"/>
  <c r="N19" i="21"/>
  <c r="AC19" i="21" s="1"/>
  <c r="S43" i="21"/>
  <c r="S20" i="21"/>
  <c r="W20" i="21"/>
  <c r="AA20" i="21"/>
  <c r="R21" i="21"/>
  <c r="V21" i="21"/>
  <c r="Q43" i="21"/>
  <c r="U43" i="21"/>
  <c r="Y43" i="21"/>
  <c r="S21" i="21"/>
  <c r="W21" i="21"/>
  <c r="AA21" i="21"/>
  <c r="Y44" i="21"/>
  <c r="T21" i="21"/>
  <c r="X21" i="21"/>
  <c r="AB21" i="21"/>
  <c r="W43" i="21"/>
  <c r="AA43" i="21"/>
  <c r="R44" i="21"/>
  <c r="V44" i="21"/>
  <c r="Z44" i="21"/>
  <c r="R20" i="21"/>
  <c r="V20" i="21"/>
  <c r="Z20" i="21"/>
  <c r="Q22" i="21"/>
  <c r="N20" i="21"/>
  <c r="AC20" i="21" s="1"/>
  <c r="U20" i="21"/>
  <c r="Y20" i="21"/>
  <c r="T20" i="21"/>
  <c r="T43" i="21"/>
  <c r="X43" i="21"/>
  <c r="AB43" i="21"/>
  <c r="N44" i="21"/>
  <c r="Q44" i="21"/>
  <c r="R45" i="21"/>
  <c r="U44" i="21"/>
  <c r="N42" i="21"/>
  <c r="AC42" i="21" s="1"/>
  <c r="Q42" i="21"/>
  <c r="R43" i="21"/>
  <c r="V43" i="21"/>
  <c r="Z43" i="21"/>
  <c r="S44" i="21"/>
  <c r="W44" i="21"/>
  <c r="AA44" i="21"/>
  <c r="Z21" i="21"/>
  <c r="AB20" i="21"/>
  <c r="N21" i="21"/>
  <c r="U21" i="21"/>
  <c r="Y21" i="21"/>
  <c r="R22" i="21"/>
  <c r="T44" i="21"/>
  <c r="X44" i="21"/>
  <c r="AB44" i="21"/>
  <c r="Q45" i="21"/>
  <c r="AC22" i="21"/>
  <c r="Q20" i="21"/>
  <c r="AC45" i="21"/>
  <c r="Q19" i="21"/>
  <c r="Q21" i="21"/>
  <c r="N43" i="21"/>
  <c r="AC43" i="21" l="1"/>
  <c r="AC21" i="21"/>
  <c r="AC44" i="21"/>
  <c r="Q9" i="20" l="1"/>
  <c r="R9" i="20"/>
  <c r="S9" i="20"/>
  <c r="T9" i="20"/>
  <c r="U9" i="20"/>
  <c r="V9" i="20"/>
  <c r="W9" i="20"/>
  <c r="X9" i="20"/>
  <c r="Y9" i="20"/>
  <c r="Z9" i="20"/>
  <c r="AA9" i="20"/>
  <c r="AB9" i="20"/>
  <c r="AC9" i="20"/>
  <c r="AB85" i="20"/>
  <c r="AA85" i="20"/>
  <c r="Z85" i="20"/>
  <c r="Y85" i="20"/>
  <c r="X85" i="20"/>
  <c r="W85" i="20"/>
  <c r="V85" i="20"/>
  <c r="U85" i="20"/>
  <c r="T85" i="20"/>
  <c r="S85" i="20"/>
  <c r="C85" i="20"/>
  <c r="B85" i="20"/>
  <c r="M84" i="20"/>
  <c r="L84" i="20"/>
  <c r="K84" i="20"/>
  <c r="J84" i="20"/>
  <c r="I84" i="20"/>
  <c r="H84" i="20"/>
  <c r="G84" i="20"/>
  <c r="F84" i="20"/>
  <c r="E84" i="20"/>
  <c r="D84" i="20"/>
  <c r="C84" i="20"/>
  <c r="B84" i="20"/>
  <c r="M83" i="20"/>
  <c r="L83" i="20"/>
  <c r="K83" i="20"/>
  <c r="J83" i="20"/>
  <c r="I83" i="20"/>
  <c r="H83" i="20"/>
  <c r="G83" i="20"/>
  <c r="F83" i="20"/>
  <c r="E83" i="20"/>
  <c r="D83" i="20"/>
  <c r="C83" i="20"/>
  <c r="B83" i="20"/>
  <c r="M82" i="20"/>
  <c r="AB82" i="20" s="1"/>
  <c r="L82" i="20"/>
  <c r="AA82" i="20" s="1"/>
  <c r="K82" i="20"/>
  <c r="Z82" i="20" s="1"/>
  <c r="J82" i="20"/>
  <c r="Y82" i="20" s="1"/>
  <c r="I82" i="20"/>
  <c r="X82" i="20" s="1"/>
  <c r="H82" i="20"/>
  <c r="W82" i="20" s="1"/>
  <c r="G82" i="20"/>
  <c r="V82" i="20" s="1"/>
  <c r="F82" i="20"/>
  <c r="U82" i="20" s="1"/>
  <c r="E82" i="20"/>
  <c r="T82" i="20" s="1"/>
  <c r="D82" i="20"/>
  <c r="S82" i="20" s="1"/>
  <c r="C82" i="20"/>
  <c r="R82" i="20" s="1"/>
  <c r="B82" i="20"/>
  <c r="Q82" i="20" s="1"/>
  <c r="AC81" i="20"/>
  <c r="AB81" i="20"/>
  <c r="AA81" i="20"/>
  <c r="Z81" i="20"/>
  <c r="Y81" i="20"/>
  <c r="X81" i="20"/>
  <c r="W81" i="20"/>
  <c r="V81" i="20"/>
  <c r="U81" i="20"/>
  <c r="T81" i="20"/>
  <c r="S81" i="20"/>
  <c r="R81" i="20"/>
  <c r="Q81" i="20"/>
  <c r="N8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AB65" i="20"/>
  <c r="AA65" i="20"/>
  <c r="Z65" i="20"/>
  <c r="Y65" i="20"/>
  <c r="X65" i="20"/>
  <c r="W65" i="20"/>
  <c r="V65" i="20"/>
  <c r="U65" i="20"/>
  <c r="T65" i="20"/>
  <c r="S65" i="20"/>
  <c r="C65" i="20"/>
  <c r="B65" i="20"/>
  <c r="M64" i="20"/>
  <c r="L64" i="20"/>
  <c r="K64" i="20"/>
  <c r="J64" i="20"/>
  <c r="I64" i="20"/>
  <c r="H64" i="20"/>
  <c r="G64" i="20"/>
  <c r="F64" i="20"/>
  <c r="E64" i="20"/>
  <c r="D64" i="20"/>
  <c r="C64" i="20"/>
  <c r="B64" i="20"/>
  <c r="M63" i="20"/>
  <c r="L63" i="20"/>
  <c r="AA64" i="20" s="1"/>
  <c r="K63" i="20"/>
  <c r="J63" i="20"/>
  <c r="I63" i="20"/>
  <c r="H63" i="20"/>
  <c r="G63" i="20"/>
  <c r="F63" i="20"/>
  <c r="E63" i="20"/>
  <c r="D63" i="20"/>
  <c r="C63" i="20"/>
  <c r="B63" i="20"/>
  <c r="M62" i="20"/>
  <c r="L62" i="20"/>
  <c r="AA62" i="20" s="1"/>
  <c r="K62" i="20"/>
  <c r="Z62" i="20" s="1"/>
  <c r="J62" i="20"/>
  <c r="Y62" i="20" s="1"/>
  <c r="I62" i="20"/>
  <c r="H62" i="20"/>
  <c r="G62" i="20"/>
  <c r="V62" i="20" s="1"/>
  <c r="F62" i="20"/>
  <c r="U62" i="20" s="1"/>
  <c r="E62" i="20"/>
  <c r="D62" i="20"/>
  <c r="S62" i="20" s="1"/>
  <c r="C62" i="20"/>
  <c r="R62" i="20" s="1"/>
  <c r="B62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N61" i="20"/>
  <c r="AB55" i="20"/>
  <c r="AA55" i="20"/>
  <c r="Z55" i="20"/>
  <c r="Y55" i="20"/>
  <c r="X55" i="20"/>
  <c r="W55" i="20"/>
  <c r="V55" i="20"/>
  <c r="U55" i="20"/>
  <c r="T55" i="20"/>
  <c r="S55" i="20"/>
  <c r="C55" i="20"/>
  <c r="B55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M52" i="20"/>
  <c r="AB52" i="20" s="1"/>
  <c r="L52" i="20"/>
  <c r="K52" i="20"/>
  <c r="Z52" i="20" s="1"/>
  <c r="J52" i="20"/>
  <c r="I52" i="20"/>
  <c r="X52" i="20" s="1"/>
  <c r="H52" i="20"/>
  <c r="W52" i="20" s="1"/>
  <c r="G52" i="20"/>
  <c r="F52" i="20"/>
  <c r="U52" i="20" s="1"/>
  <c r="E52" i="20"/>
  <c r="T52" i="20" s="1"/>
  <c r="D52" i="20"/>
  <c r="C52" i="20"/>
  <c r="R52" i="20" s="1"/>
  <c r="B52" i="20"/>
  <c r="Q52" i="20" s="1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N51" i="20"/>
  <c r="AC43" i="20"/>
  <c r="AB43" i="20"/>
  <c r="AA43" i="20"/>
  <c r="Z43" i="20"/>
  <c r="Y43" i="20"/>
  <c r="X43" i="20"/>
  <c r="W43" i="20"/>
  <c r="V43" i="20"/>
  <c r="U43" i="20"/>
  <c r="T43" i="20"/>
  <c r="S43" i="20"/>
  <c r="C43" i="20"/>
  <c r="B43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M40" i="20"/>
  <c r="AB40" i="20" s="1"/>
  <c r="L40" i="20"/>
  <c r="AA40" i="20" s="1"/>
  <c r="K40" i="20"/>
  <c r="Z40" i="20" s="1"/>
  <c r="J40" i="20"/>
  <c r="Y40" i="20" s="1"/>
  <c r="I40" i="20"/>
  <c r="X40" i="20" s="1"/>
  <c r="H40" i="20"/>
  <c r="W40" i="20" s="1"/>
  <c r="G40" i="20"/>
  <c r="V40" i="20" s="1"/>
  <c r="F40" i="20"/>
  <c r="U40" i="20" s="1"/>
  <c r="E40" i="20"/>
  <c r="T40" i="20" s="1"/>
  <c r="D40" i="20"/>
  <c r="S40" i="20" s="1"/>
  <c r="C40" i="20"/>
  <c r="R40" i="20" s="1"/>
  <c r="B40" i="20"/>
  <c r="Q40" i="20" s="1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AB23" i="20"/>
  <c r="AA23" i="20"/>
  <c r="Z23" i="20"/>
  <c r="Y23" i="20"/>
  <c r="X23" i="20"/>
  <c r="W23" i="20"/>
  <c r="V23" i="20"/>
  <c r="U23" i="20"/>
  <c r="T23" i="20"/>
  <c r="S23" i="20"/>
  <c r="C23" i="20"/>
  <c r="B23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M21" i="20"/>
  <c r="L21" i="20"/>
  <c r="K21" i="20"/>
  <c r="J21" i="20"/>
  <c r="I21" i="20"/>
  <c r="H21" i="20"/>
  <c r="G21" i="20"/>
  <c r="V22" i="20" s="1"/>
  <c r="F21" i="20"/>
  <c r="E21" i="20"/>
  <c r="D21" i="20"/>
  <c r="C21" i="20"/>
  <c r="R22" i="20" s="1"/>
  <c r="B21" i="20"/>
  <c r="M20" i="20"/>
  <c r="L20" i="20"/>
  <c r="K20" i="20"/>
  <c r="J20" i="20"/>
  <c r="Y20" i="20" s="1"/>
  <c r="I20" i="20"/>
  <c r="H20" i="20"/>
  <c r="G20" i="20"/>
  <c r="V20" i="20" s="1"/>
  <c r="F20" i="20"/>
  <c r="U20" i="20" s="1"/>
  <c r="E20" i="20"/>
  <c r="D20" i="20"/>
  <c r="C20" i="20"/>
  <c r="R20" i="20" s="1"/>
  <c r="B20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AB13" i="20"/>
  <c r="AA13" i="20"/>
  <c r="Z13" i="20"/>
  <c r="Y13" i="20"/>
  <c r="X13" i="20"/>
  <c r="W13" i="20"/>
  <c r="V13" i="20"/>
  <c r="U13" i="20"/>
  <c r="T13" i="20"/>
  <c r="S13" i="20"/>
  <c r="C13" i="20"/>
  <c r="B13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M10" i="20"/>
  <c r="AB10" i="20" s="1"/>
  <c r="L10" i="20"/>
  <c r="AA10" i="20" s="1"/>
  <c r="K10" i="20"/>
  <c r="Z10" i="20" s="1"/>
  <c r="J10" i="20"/>
  <c r="I10" i="20"/>
  <c r="X10" i="20" s="1"/>
  <c r="H10" i="20"/>
  <c r="W10" i="20" s="1"/>
  <c r="G10" i="20"/>
  <c r="V10" i="20" s="1"/>
  <c r="F10" i="20"/>
  <c r="U10" i="20" s="1"/>
  <c r="E10" i="20"/>
  <c r="T10" i="20" s="1"/>
  <c r="D10" i="20"/>
  <c r="S10" i="20" s="1"/>
  <c r="C10" i="20"/>
  <c r="R10" i="20" s="1"/>
  <c r="B10" i="20"/>
  <c r="Q10" i="20" s="1"/>
  <c r="A1" i="20"/>
  <c r="R64" i="20" l="1"/>
  <c r="G72" i="20"/>
  <c r="V72" i="20" s="1"/>
  <c r="N85" i="20"/>
  <c r="L32" i="20"/>
  <c r="T63" i="20"/>
  <c r="AB63" i="20"/>
  <c r="T42" i="20"/>
  <c r="AB42" i="20"/>
  <c r="S11" i="20"/>
  <c r="H31" i="20"/>
  <c r="L31" i="20"/>
  <c r="AA31" i="20" s="1"/>
  <c r="V41" i="20"/>
  <c r="Y54" i="20"/>
  <c r="N12" i="20"/>
  <c r="U12" i="20"/>
  <c r="Y12" i="20"/>
  <c r="X42" i="20"/>
  <c r="B72" i="20"/>
  <c r="Q72" i="20" s="1"/>
  <c r="R11" i="20"/>
  <c r="Z11" i="20"/>
  <c r="C30" i="20"/>
  <c r="R30" i="20" s="1"/>
  <c r="K30" i="20"/>
  <c r="Z30" i="20" s="1"/>
  <c r="B31" i="20"/>
  <c r="Q31" i="20" s="1"/>
  <c r="J31" i="20"/>
  <c r="AA22" i="20"/>
  <c r="Y41" i="20"/>
  <c r="W53" i="20"/>
  <c r="Q13" i="20"/>
  <c r="X63" i="20"/>
  <c r="AA84" i="20"/>
  <c r="Y42" i="20"/>
  <c r="B74" i="20"/>
  <c r="J74" i="20"/>
  <c r="T84" i="20"/>
  <c r="AB84" i="20"/>
  <c r="X21" i="20"/>
  <c r="R23" i="20"/>
  <c r="J72" i="20"/>
  <c r="Y72" i="20" s="1"/>
  <c r="D73" i="20"/>
  <c r="H73" i="20"/>
  <c r="W64" i="20"/>
  <c r="R83" i="20"/>
  <c r="V83" i="20"/>
  <c r="Z83" i="20"/>
  <c r="S84" i="20"/>
  <c r="N13" i="20"/>
  <c r="AC13" i="20" s="1"/>
  <c r="U21" i="20"/>
  <c r="U42" i="20"/>
  <c r="U63" i="20"/>
  <c r="F74" i="20"/>
  <c r="X84" i="20"/>
  <c r="Z22" i="20"/>
  <c r="S41" i="20"/>
  <c r="W41" i="20"/>
  <c r="AA41" i="20"/>
  <c r="C72" i="20"/>
  <c r="R72" i="20" s="1"/>
  <c r="Z64" i="20"/>
  <c r="N83" i="20"/>
  <c r="Y83" i="20"/>
  <c r="Q12" i="20"/>
  <c r="B32" i="20"/>
  <c r="U53" i="20"/>
  <c r="Q83" i="20"/>
  <c r="W11" i="20"/>
  <c r="V12" i="20"/>
  <c r="N22" i="20"/>
  <c r="J32" i="20"/>
  <c r="X41" i="20"/>
  <c r="S42" i="20"/>
  <c r="R53" i="20"/>
  <c r="N54" i="20"/>
  <c r="Q55" i="20"/>
  <c r="S64" i="20"/>
  <c r="K72" i="20"/>
  <c r="Z72" i="20" s="1"/>
  <c r="L73" i="20"/>
  <c r="AA73" i="20" s="1"/>
  <c r="F30" i="20"/>
  <c r="U30" i="20" s="1"/>
  <c r="J30" i="20"/>
  <c r="Y30" i="20" s="1"/>
  <c r="AA11" i="20"/>
  <c r="D30" i="20"/>
  <c r="S30" i="20" s="1"/>
  <c r="H30" i="20"/>
  <c r="W30" i="20" s="1"/>
  <c r="L30" i="20"/>
  <c r="AA30" i="20" s="1"/>
  <c r="Z20" i="20"/>
  <c r="D32" i="20"/>
  <c r="S32" i="20" s="1"/>
  <c r="H32" i="20"/>
  <c r="R41" i="20"/>
  <c r="Z41" i="20"/>
  <c r="R43" i="20"/>
  <c r="Y52" i="20"/>
  <c r="S54" i="20"/>
  <c r="W54" i="20"/>
  <c r="AA54" i="20"/>
  <c r="N55" i="20"/>
  <c r="V64" i="20"/>
  <c r="F72" i="20"/>
  <c r="U72" i="20" s="1"/>
  <c r="R84" i="20"/>
  <c r="V84" i="20"/>
  <c r="Z84" i="20"/>
  <c r="R85" i="20"/>
  <c r="AA42" i="20"/>
  <c r="Q53" i="20"/>
  <c r="Y53" i="20"/>
  <c r="Z12" i="20"/>
  <c r="F32" i="20"/>
  <c r="T41" i="20"/>
  <c r="AB41" i="20"/>
  <c r="V53" i="20"/>
  <c r="Z53" i="20"/>
  <c r="Q54" i="20"/>
  <c r="T11" i="20"/>
  <c r="S12" i="20"/>
  <c r="W12" i="20"/>
  <c r="AA12" i="20"/>
  <c r="D31" i="20"/>
  <c r="S22" i="20"/>
  <c r="C33" i="20"/>
  <c r="R33" i="20" s="1"/>
  <c r="N41" i="20"/>
  <c r="Q41" i="20"/>
  <c r="R42" i="20"/>
  <c r="V42" i="20"/>
  <c r="Z42" i="20"/>
  <c r="V52" i="20"/>
  <c r="R55" i="20"/>
  <c r="G74" i="20"/>
  <c r="K74" i="20"/>
  <c r="N63" i="20"/>
  <c r="S83" i="20"/>
  <c r="W83" i="20"/>
  <c r="AA83" i="20"/>
  <c r="U84" i="20"/>
  <c r="Y84" i="20"/>
  <c r="I31" i="20"/>
  <c r="X31" i="20" s="1"/>
  <c r="X11" i="20"/>
  <c r="AB11" i="20"/>
  <c r="M31" i="20"/>
  <c r="R13" i="20"/>
  <c r="R12" i="20"/>
  <c r="C32" i="20"/>
  <c r="N32" i="20"/>
  <c r="T64" i="20"/>
  <c r="E74" i="20"/>
  <c r="X64" i="20"/>
  <c r="I74" i="20"/>
  <c r="U11" i="20"/>
  <c r="AB12" i="20"/>
  <c r="X20" i="20"/>
  <c r="I30" i="20"/>
  <c r="X30" i="20" s="1"/>
  <c r="C31" i="20"/>
  <c r="R31" i="20" s="1"/>
  <c r="R21" i="20"/>
  <c r="K31" i="20"/>
  <c r="Z21" i="20"/>
  <c r="Y21" i="20"/>
  <c r="AA52" i="20"/>
  <c r="AA53" i="20"/>
  <c r="Y10" i="20"/>
  <c r="N20" i="20"/>
  <c r="AA21" i="20"/>
  <c r="N23" i="20"/>
  <c r="Q23" i="20"/>
  <c r="G30" i="20"/>
  <c r="V30" i="20" s="1"/>
  <c r="F31" i="20"/>
  <c r="U31" i="20" s="1"/>
  <c r="V11" i="20"/>
  <c r="X12" i="20"/>
  <c r="S20" i="20"/>
  <c r="AA20" i="20"/>
  <c r="E31" i="20"/>
  <c r="E32" i="20"/>
  <c r="T32" i="20" s="1"/>
  <c r="T22" i="20"/>
  <c r="I32" i="20"/>
  <c r="X22" i="20"/>
  <c r="M32" i="20"/>
  <c r="AB32" i="20" s="1"/>
  <c r="AB22" i="20"/>
  <c r="W22" i="20"/>
  <c r="B30" i="20"/>
  <c r="Q30" i="20" s="1"/>
  <c r="G32" i="20"/>
  <c r="B33" i="20"/>
  <c r="Q33" i="20" s="1"/>
  <c r="Q42" i="20"/>
  <c r="Q43" i="20"/>
  <c r="N42" i="20"/>
  <c r="E73" i="20"/>
  <c r="T73" i="20" s="1"/>
  <c r="T53" i="20"/>
  <c r="X53" i="20"/>
  <c r="I73" i="20"/>
  <c r="M73" i="20"/>
  <c r="AB73" i="20" s="1"/>
  <c r="AB53" i="20"/>
  <c r="C75" i="20"/>
  <c r="R65" i="20"/>
  <c r="N21" i="20"/>
  <c r="AB64" i="20"/>
  <c r="M74" i="20"/>
  <c r="N10" i="20"/>
  <c r="AC10" i="20" s="1"/>
  <c r="N11" i="20"/>
  <c r="Y11" i="20"/>
  <c r="T12" i="20"/>
  <c r="T20" i="20"/>
  <c r="E30" i="20"/>
  <c r="T30" i="20" s="1"/>
  <c r="AB20" i="20"/>
  <c r="M30" i="20"/>
  <c r="AB30" i="20" s="1"/>
  <c r="W20" i="20"/>
  <c r="G31" i="20"/>
  <c r="V31" i="20" s="1"/>
  <c r="V21" i="20"/>
  <c r="Q21" i="20"/>
  <c r="K32" i="20"/>
  <c r="Z32" i="20" s="1"/>
  <c r="S52" i="20"/>
  <c r="S53" i="20"/>
  <c r="W21" i="20"/>
  <c r="T21" i="20"/>
  <c r="AB21" i="20"/>
  <c r="R54" i="20"/>
  <c r="Z54" i="20"/>
  <c r="H72" i="20"/>
  <c r="W72" i="20" s="1"/>
  <c r="F73" i="20"/>
  <c r="U73" i="20" s="1"/>
  <c r="N64" i="20"/>
  <c r="Y64" i="20"/>
  <c r="Q11" i="20"/>
  <c r="Q20" i="20"/>
  <c r="S21" i="20"/>
  <c r="Q22" i="20"/>
  <c r="U22" i="20"/>
  <c r="Y22" i="20"/>
  <c r="U41" i="20"/>
  <c r="W42" i="20"/>
  <c r="T54" i="20"/>
  <c r="X54" i="20"/>
  <c r="AB54" i="20"/>
  <c r="V54" i="20"/>
  <c r="N62" i="20"/>
  <c r="S63" i="20"/>
  <c r="W63" i="20"/>
  <c r="AA63" i="20"/>
  <c r="D74" i="20"/>
  <c r="H74" i="20"/>
  <c r="L74" i="20"/>
  <c r="B75" i="20"/>
  <c r="N65" i="20"/>
  <c r="Q65" i="20"/>
  <c r="C74" i="20"/>
  <c r="T83" i="20"/>
  <c r="X83" i="20"/>
  <c r="AB83" i="20"/>
  <c r="Q85" i="20"/>
  <c r="Q84" i="20"/>
  <c r="N84" i="20"/>
  <c r="N53" i="20"/>
  <c r="D72" i="20"/>
  <c r="S72" i="20" s="1"/>
  <c r="L72" i="20"/>
  <c r="AA72" i="20" s="1"/>
  <c r="B73" i="20"/>
  <c r="Q73" i="20" s="1"/>
  <c r="J73" i="20"/>
  <c r="Y73" i="20" s="1"/>
  <c r="U64" i="20"/>
  <c r="N82" i="20"/>
  <c r="AC82" i="20" s="1"/>
  <c r="N40" i="20"/>
  <c r="AC40" i="20" s="1"/>
  <c r="N52" i="20"/>
  <c r="AC52" i="20" s="1"/>
  <c r="U54" i="20"/>
  <c r="T62" i="20"/>
  <c r="E72" i="20"/>
  <c r="T72" i="20" s="1"/>
  <c r="X62" i="20"/>
  <c r="I72" i="20"/>
  <c r="X72" i="20" s="1"/>
  <c r="AB62" i="20"/>
  <c r="M72" i="20"/>
  <c r="AB72" i="20" s="1"/>
  <c r="W62" i="20"/>
  <c r="R63" i="20"/>
  <c r="C73" i="20"/>
  <c r="V63" i="20"/>
  <c r="G73" i="20"/>
  <c r="V73" i="20" s="1"/>
  <c r="Z63" i="20"/>
  <c r="K73" i="20"/>
  <c r="Q63" i="20"/>
  <c r="Y63" i="20"/>
  <c r="U83" i="20"/>
  <c r="W84" i="20"/>
  <c r="Q62" i="20"/>
  <c r="Q64" i="20"/>
  <c r="F16" i="18"/>
  <c r="F6" i="18"/>
  <c r="E16" i="18"/>
  <c r="E6" i="18"/>
  <c r="Y32" i="20" l="1"/>
  <c r="X73" i="20"/>
  <c r="W74" i="20"/>
  <c r="U32" i="20"/>
  <c r="S73" i="20"/>
  <c r="R73" i="20"/>
  <c r="Q75" i="20"/>
  <c r="W32" i="20"/>
  <c r="Z73" i="20"/>
  <c r="R75" i="20"/>
  <c r="Z31" i="20"/>
  <c r="S74" i="20"/>
  <c r="R74" i="20"/>
  <c r="AA74" i="20"/>
  <c r="X32" i="20"/>
  <c r="T74" i="20"/>
  <c r="Z74" i="20"/>
  <c r="W73" i="20"/>
  <c r="Q74" i="20"/>
  <c r="Y31" i="20"/>
  <c r="AA32" i="20"/>
  <c r="V32" i="20"/>
  <c r="X74" i="20"/>
  <c r="AB31" i="20"/>
  <c r="U74" i="20"/>
  <c r="W31" i="20"/>
  <c r="V74" i="20"/>
  <c r="AB74" i="20"/>
  <c r="T31" i="20"/>
  <c r="R32" i="20"/>
  <c r="S31" i="20"/>
  <c r="Q32" i="20"/>
  <c r="Y74" i="20"/>
  <c r="AC23" i="20"/>
  <c r="AC11" i="20"/>
  <c r="AC22" i="20"/>
  <c r="AC55" i="20"/>
  <c r="AC84" i="20"/>
  <c r="AC42" i="20"/>
  <c r="N73" i="20"/>
  <c r="AC85" i="20"/>
  <c r="AC64" i="20"/>
  <c r="N74" i="20"/>
  <c r="AC20" i="20"/>
  <c r="N30" i="20"/>
  <c r="AC30" i="20" s="1"/>
  <c r="AC53" i="20"/>
  <c r="AC54" i="20"/>
  <c r="AC83" i="20"/>
  <c r="N31" i="20"/>
  <c r="AC31" i="20" s="1"/>
  <c r="AC21" i="20"/>
  <c r="N75" i="20"/>
  <c r="AC75" i="20" s="1"/>
  <c r="AC65" i="20"/>
  <c r="AC62" i="20"/>
  <c r="N72" i="20"/>
  <c r="AC72" i="20" s="1"/>
  <c r="AC63" i="20"/>
  <c r="AC41" i="20"/>
  <c r="AC12" i="20"/>
  <c r="D18" i="18"/>
  <c r="AC73" i="20" l="1"/>
  <c r="AC74" i="20"/>
  <c r="AC32" i="20"/>
  <c r="M17" i="19"/>
  <c r="K17" i="19"/>
  <c r="J17" i="19"/>
  <c r="D17" i="19"/>
  <c r="H19" i="19" l="1"/>
  <c r="H18" i="19"/>
  <c r="H17" i="19"/>
  <c r="L17" i="19" s="1"/>
  <c r="H16" i="19"/>
  <c r="H10" i="19"/>
  <c r="H9" i="19"/>
  <c r="H8" i="19"/>
  <c r="H7" i="19"/>
  <c r="D19" i="19"/>
  <c r="D18" i="19"/>
  <c r="D16" i="19"/>
  <c r="D10" i="19"/>
  <c r="D9" i="19"/>
  <c r="D8" i="19"/>
  <c r="D7" i="19"/>
  <c r="D17" i="18" l="1"/>
  <c r="M16" i="19"/>
  <c r="L16" i="19"/>
  <c r="K16" i="19"/>
  <c r="J16" i="19"/>
  <c r="C14" i="18" l="1"/>
  <c r="C4" i="18"/>
  <c r="B14" i="18"/>
  <c r="B4" i="18"/>
  <c r="A1" i="18"/>
  <c r="N6" i="19"/>
  <c r="Q15" i="19"/>
  <c r="P15" i="19"/>
  <c r="Q6" i="19"/>
  <c r="P6" i="19"/>
  <c r="O15" i="19"/>
  <c r="N15" i="19"/>
  <c r="O6" i="19"/>
  <c r="F13" i="19"/>
  <c r="B13" i="19"/>
  <c r="F4" i="19"/>
  <c r="B4" i="19"/>
  <c r="A1" i="19"/>
  <c r="I20" i="19" l="1"/>
  <c r="E11" i="19"/>
  <c r="C11" i="19"/>
  <c r="P8" i="19" s="1"/>
  <c r="B11" i="19"/>
  <c r="N8" i="19" s="1"/>
  <c r="D21" i="18"/>
  <c r="D20" i="18"/>
  <c r="D19" i="18"/>
  <c r="C22" i="18"/>
  <c r="F17" i="18" s="1"/>
  <c r="B22" i="18"/>
  <c r="E18" i="18" s="1"/>
  <c r="M19" i="19"/>
  <c r="M18" i="19"/>
  <c r="G20" i="19"/>
  <c r="Q17" i="19" s="1"/>
  <c r="F20" i="19"/>
  <c r="O17" i="19" s="1"/>
  <c r="M10" i="19"/>
  <c r="M9" i="19"/>
  <c r="M8" i="19"/>
  <c r="M7" i="19"/>
  <c r="D11" i="18"/>
  <c r="D10" i="18"/>
  <c r="D9" i="18"/>
  <c r="D8" i="18"/>
  <c r="D7" i="18"/>
  <c r="C20" i="19"/>
  <c r="P19" i="19" s="1"/>
  <c r="B20" i="19"/>
  <c r="N16" i="19" s="1"/>
  <c r="K19" i="19"/>
  <c r="J19" i="19"/>
  <c r="K18" i="19"/>
  <c r="J18" i="19"/>
  <c r="I11" i="19"/>
  <c r="G11" i="19"/>
  <c r="Q7" i="19" s="1"/>
  <c r="F11" i="19"/>
  <c r="O7" i="19" s="1"/>
  <c r="K10" i="19"/>
  <c r="J10" i="19"/>
  <c r="K9" i="19"/>
  <c r="J9" i="19"/>
  <c r="K8" i="19"/>
  <c r="J8" i="19"/>
  <c r="K7" i="19"/>
  <c r="J7" i="19"/>
  <c r="B12" i="18"/>
  <c r="E8" i="18" s="1"/>
  <c r="L19" i="19"/>
  <c r="L7" i="19"/>
  <c r="L10" i="19"/>
  <c r="L8" i="19"/>
  <c r="L18" i="19"/>
  <c r="L9" i="19"/>
  <c r="C12" i="18"/>
  <c r="F11" i="18" s="1"/>
  <c r="P7" i="19" l="1"/>
  <c r="F9" i="18"/>
  <c r="Q10" i="19"/>
  <c r="O9" i="19"/>
  <c r="O19" i="19"/>
  <c r="F19" i="18"/>
  <c r="F21" i="18"/>
  <c r="P9" i="19"/>
  <c r="D22" i="18"/>
  <c r="E17" i="18"/>
  <c r="E10" i="18"/>
  <c r="E11" i="18"/>
  <c r="E9" i="18"/>
  <c r="E7" i="18"/>
  <c r="N18" i="19"/>
  <c r="M20" i="19"/>
  <c r="P18" i="19"/>
  <c r="P16" i="19"/>
  <c r="P17" i="19"/>
  <c r="Q16" i="19"/>
  <c r="E20" i="18"/>
  <c r="O8" i="19"/>
  <c r="M11" i="19"/>
  <c r="N19" i="19"/>
  <c r="N17" i="19"/>
  <c r="E21" i="18"/>
  <c r="F7" i="18"/>
  <c r="E19" i="18"/>
  <c r="F8" i="18"/>
  <c r="Q18" i="19"/>
  <c r="Q19" i="19"/>
  <c r="H11" i="19"/>
  <c r="O10" i="19"/>
  <c r="Q9" i="19"/>
  <c r="Q8" i="19"/>
  <c r="K20" i="19"/>
  <c r="D20" i="19"/>
  <c r="D11" i="19"/>
  <c r="P10" i="19"/>
  <c r="F18" i="18"/>
  <c r="F20" i="18"/>
  <c r="D12" i="18"/>
  <c r="F10" i="18"/>
  <c r="J20" i="19"/>
  <c r="O18" i="19"/>
  <c r="O16" i="19"/>
  <c r="H20" i="19"/>
  <c r="K11" i="19"/>
  <c r="N9" i="19"/>
  <c r="J11" i="19"/>
  <c r="N10" i="19"/>
  <c r="N7" i="19"/>
  <c r="P11" i="19" l="1"/>
  <c r="O11" i="19"/>
  <c r="E12" i="18"/>
  <c r="F22" i="18"/>
  <c r="N20" i="19"/>
  <c r="Q20" i="19"/>
  <c r="P20" i="19"/>
  <c r="L11" i="19"/>
  <c r="L20" i="19"/>
  <c r="N11" i="19"/>
  <c r="Q11" i="19"/>
  <c r="E22" i="18"/>
  <c r="F12" i="18"/>
  <c r="O20" i="19"/>
</calcChain>
</file>

<file path=xl/sharedStrings.xml><?xml version="1.0" encoding="utf-8"?>
<sst xmlns="http://schemas.openxmlformats.org/spreadsheetml/2006/main" count="375" uniqueCount="39">
  <si>
    <t>ASK (000)</t>
  </si>
  <si>
    <t>RPK (000)</t>
  </si>
  <si>
    <t>ASK</t>
  </si>
  <si>
    <t>RPK</t>
  </si>
  <si>
    <t>VOOS REGULARES E NÃO REGULARES DE PASSAGEIROS</t>
  </si>
  <si>
    <t>MERCADO DOMÉSTICO</t>
  </si>
  <si>
    <t>MERCADO INTERNACIONAL</t>
  </si>
  <si>
    <t>LF (%)</t>
  </si>
  <si>
    <t>VARIAÇÃO</t>
  </si>
  <si>
    <t>ASK (%)</t>
  </si>
  <si>
    <t>RPK (%)</t>
  </si>
  <si>
    <t>LF (pp)</t>
  </si>
  <si>
    <t>MARKET SHARE (%)</t>
  </si>
  <si>
    <t>CARGA PAGA (KG)</t>
  </si>
  <si>
    <t>PAX PAGOS TRANSPORTADOS</t>
  </si>
  <si>
    <t>PAX (%)</t>
  </si>
  <si>
    <t>VARIAÇÃO (%)</t>
  </si>
  <si>
    <t>VOOS REGULARES E NÃO REGULARES DE PASSAGEIROS E CARGAS</t>
  </si>
  <si>
    <t>ASK - Variação (%)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</si>
  <si>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</si>
  <si>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</si>
  <si>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</si>
  <si>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</si>
  <si>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</si>
  <si>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</si>
  <si>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</si>
  <si>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</si>
  <si>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</si>
  <si>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</si>
  <si>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</si>
  <si>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</si>
  <si>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</si>
  <si>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RPK - Variação (%)</t>
  </si>
  <si>
    <t>APROVEITAMENTO (%)</t>
  </si>
  <si>
    <t>PAX</t>
  </si>
  <si>
    <t>PAX - Variação (%)</t>
  </si>
  <si>
    <t>Variação (%)</t>
  </si>
  <si>
    <t>APROVEITAMENTO - Variação (pp)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</si>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</sst>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0.00000"/>
    <numFmt numFmtId="167" formatCode="_(* #,##0_);_(* \(#,##0\);_(* &quot;-&quot;??_);_(@_)"/>
    <numFmt numFmtId="168" formatCode="0.00_);[Red]\(0.00\)"/>
    <numFmt numFmtId="169" formatCode="0.0%"/>
    <numFmt numFmtId="170" formatCode="_(&quot;R$ &quot;* #,##0.00_);_(&quot;R$ &quot;* \(#,##0.00\);_(&quot;R$ &quot;* &quot;-&quot;??_);_(@_)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indexed="8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  <font>
      <b/>
      <sz val="12"/>
      <color indexed="8"/>
      <name val="Arial"/>
      <family val="2"/>
    </font>
    <font>
      <sz val="10"/>
      <color theme="0"/>
      <name val="Arial"/>
      <family val="2"/>
    </font>
    <font>
      <sz val="12"/>
      <color indexed="8"/>
      <name val="Arial"/>
      <family val="2"/>
    </font>
    <font>
      <b/>
      <sz val="9"/>
      <color indexed="8"/>
      <name val="Calibri"/>
      <family val="2"/>
      <scheme val="minor"/>
    </font>
    <font>
      <sz val="9"/>
      <color indexed="8"/>
      <name val="Arial"/>
      <family val="2"/>
    </font>
    <font>
      <sz val="11"/>
      <color indexed="8"/>
      <name val="Calibri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99"/>
        <bgColor indexed="9"/>
      </patternFill>
    </fill>
    <fill>
      <patternFill patternType="solid">
        <fgColor rgb="FFFFFFCC"/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31"/>
      </top>
      <bottom style="thin">
        <color indexed="31"/>
      </bottom>
      <diagonal/>
    </border>
    <border diagonalUp="1"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 style="thin">
        <color indexed="31"/>
      </diagonal>
    </border>
    <border diagonalUp="1">
      <left style="thin">
        <color indexed="31"/>
      </left>
      <right/>
      <top style="thin">
        <color indexed="31"/>
      </top>
      <bottom style="thin">
        <color indexed="31"/>
      </bottom>
      <diagonal style="thin">
        <color indexed="31"/>
      </diagonal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2">
    <xf numFmtId="0" fontId="0" fillId="0" borderId="0"/>
    <xf numFmtId="0" fontId="5" fillId="0" borderId="0"/>
    <xf numFmtId="0" fontId="2" fillId="0" borderId="0"/>
    <xf numFmtId="0" fontId="5" fillId="0" borderId="0"/>
    <xf numFmtId="0" fontId="2" fillId="0" borderId="0"/>
    <xf numFmtId="164" fontId="7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170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7" borderId="40" applyNumberFormat="0" applyFont="0" applyAlignment="0" applyProtection="0"/>
    <xf numFmtId="0" fontId="1" fillId="7" borderId="40" applyNumberFormat="0" applyFont="0" applyAlignment="0" applyProtection="0"/>
    <xf numFmtId="0" fontId="1" fillId="7" borderId="40" applyNumberFormat="0" applyFont="0" applyAlignment="0" applyProtection="0"/>
    <xf numFmtId="0" fontId="1" fillId="7" borderId="40" applyNumberFormat="0" applyFont="0" applyAlignment="0" applyProtection="0"/>
    <xf numFmtId="0" fontId="1" fillId="7" borderId="40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3">
    <xf numFmtId="0" fontId="0" fillId="0" borderId="0" xfId="0"/>
    <xf numFmtId="0" fontId="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Fill="1"/>
    <xf numFmtId="0" fontId="2" fillId="0" borderId="0" xfId="0" applyFont="1"/>
    <xf numFmtId="2" fontId="6" fillId="2" borderId="0" xfId="0" applyNumberFormat="1" applyFont="1" applyFill="1" applyAlignment="1">
      <alignment vertical="center"/>
    </xf>
    <xf numFmtId="165" fontId="6" fillId="2" borderId="0" xfId="0" applyNumberFormat="1" applyFont="1" applyFill="1" applyAlignment="1">
      <alignment vertical="center"/>
    </xf>
    <xf numFmtId="166" fontId="6" fillId="2" borderId="0" xfId="0" applyNumberFormat="1" applyFont="1" applyFill="1" applyAlignment="1">
      <alignment vertical="center"/>
    </xf>
    <xf numFmtId="2" fontId="9" fillId="4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3" fontId="9" fillId="4" borderId="5" xfId="0" applyNumberFormat="1" applyFont="1" applyFill="1" applyBorder="1" applyAlignment="1">
      <alignment horizontal="center" vertical="center"/>
    </xf>
    <xf numFmtId="167" fontId="9" fillId="4" borderId="8" xfId="5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10" xfId="0" applyNumberFormat="1" applyFont="1" applyFill="1" applyBorder="1" applyAlignment="1">
      <alignment horizontal="center" vertical="center"/>
    </xf>
    <xf numFmtId="2" fontId="8" fillId="3" borderId="10" xfId="0" applyNumberFormat="1" applyFont="1" applyFill="1" applyBorder="1" applyAlignment="1">
      <alignment horizontal="center" vertical="center"/>
    </xf>
    <xf numFmtId="3" fontId="8" fillId="3" borderId="11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2" fontId="9" fillId="4" borderId="5" xfId="0" applyNumberFormat="1" applyFont="1" applyFill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8" fillId="3" borderId="9" xfId="0" applyNumberFormat="1" applyFont="1" applyFill="1" applyBorder="1" applyAlignment="1">
      <alignment horizontal="center" vertical="center"/>
    </xf>
    <xf numFmtId="2" fontId="8" fillId="3" borderId="11" xfId="0" applyNumberFormat="1" applyFont="1" applyFill="1" applyBorder="1" applyAlignment="1">
      <alignment horizontal="center" vertical="center"/>
    </xf>
    <xf numFmtId="2" fontId="9" fillId="5" borderId="8" xfId="0" applyNumberFormat="1" applyFont="1" applyFill="1" applyBorder="1" applyAlignment="1">
      <alignment horizontal="center" vertical="center"/>
    </xf>
    <xf numFmtId="3" fontId="8" fillId="3" borderId="21" xfId="0" applyNumberFormat="1" applyFont="1" applyFill="1" applyBorder="1" applyAlignment="1">
      <alignment horizontal="center" vertical="center"/>
    </xf>
    <xf numFmtId="3" fontId="8" fillId="3" borderId="3" xfId="0" applyNumberFormat="1" applyFont="1" applyFill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2" fontId="8" fillId="3" borderId="21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0" fontId="8" fillId="2" borderId="27" xfId="0" applyFont="1" applyFill="1" applyBorder="1" applyAlignment="1"/>
    <xf numFmtId="0" fontId="8" fillId="3" borderId="28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left"/>
    </xf>
    <xf numFmtId="2" fontId="9" fillId="4" borderId="27" xfId="0" applyNumberFormat="1" applyFont="1" applyFill="1" applyBorder="1" applyAlignment="1">
      <alignment horizontal="center" vertical="center"/>
    </xf>
    <xf numFmtId="2" fontId="8" fillId="3" borderId="28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167" fontId="9" fillId="4" borderId="8" xfId="7" applyNumberFormat="1" applyFont="1" applyFill="1" applyBorder="1" applyAlignment="1">
      <alignment horizontal="center" vertical="center"/>
    </xf>
    <xf numFmtId="1" fontId="8" fillId="3" borderId="5" xfId="2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8" fillId="2" borderId="30" xfId="0" applyFont="1" applyFill="1" applyBorder="1" applyAlignment="1">
      <alignment horizontal="left"/>
    </xf>
    <xf numFmtId="3" fontId="9" fillId="4" borderId="8" xfId="5" applyNumberFormat="1" applyFont="1" applyFill="1" applyBorder="1" applyAlignment="1">
      <alignment horizontal="center" vertical="center"/>
    </xf>
    <xf numFmtId="3" fontId="8" fillId="3" borderId="9" xfId="5" applyNumberFormat="1" applyFont="1" applyFill="1" applyBorder="1" applyAlignment="1">
      <alignment horizontal="center" vertical="center"/>
    </xf>
    <xf numFmtId="3" fontId="8" fillId="3" borderId="11" xfId="5" applyNumberFormat="1" applyFont="1" applyFill="1" applyBorder="1" applyAlignment="1">
      <alignment horizontal="center" vertical="center"/>
    </xf>
    <xf numFmtId="17" fontId="12" fillId="2" borderId="0" xfId="0" applyNumberFormat="1" applyFont="1" applyFill="1" applyAlignment="1">
      <alignment vertical="center"/>
    </xf>
    <xf numFmtId="0" fontId="4" fillId="2" borderId="39" xfId="0" applyFont="1" applyFill="1" applyBorder="1" applyAlignment="1">
      <alignment vertical="center"/>
    </xf>
    <xf numFmtId="17" fontId="12" fillId="2" borderId="39" xfId="0" applyNumberFormat="1" applyFont="1" applyFill="1" applyBorder="1" applyAlignment="1">
      <alignment vertical="center"/>
    </xf>
    <xf numFmtId="0" fontId="8" fillId="3" borderId="5" xfId="0" applyNumberFormat="1" applyFont="1" applyFill="1" applyBorder="1" applyAlignment="1">
      <alignment horizontal="center" vertical="center"/>
    </xf>
    <xf numFmtId="17" fontId="12" fillId="6" borderId="0" xfId="0" applyNumberFormat="1" applyFont="1" applyFill="1" applyAlignment="1">
      <alignment vertical="center"/>
    </xf>
    <xf numFmtId="0" fontId="8" fillId="3" borderId="35" xfId="0" applyNumberFormat="1" applyFont="1" applyFill="1" applyBorder="1" applyAlignment="1">
      <alignment horizontal="center" vertical="center"/>
    </xf>
    <xf numFmtId="0" fontId="8" fillId="3" borderId="24" xfId="0" applyNumberFormat="1" applyFont="1" applyFill="1" applyBorder="1" applyAlignment="1">
      <alignment horizontal="center" vertical="center"/>
    </xf>
    <xf numFmtId="0" fontId="8" fillId="3" borderId="18" xfId="0" applyNumberFormat="1" applyFont="1" applyFill="1" applyBorder="1" applyAlignment="1">
      <alignment horizontal="center" vertical="center"/>
    </xf>
    <xf numFmtId="0" fontId="8" fillId="3" borderId="20" xfId="0" applyNumberFormat="1" applyFont="1" applyFill="1" applyBorder="1" applyAlignment="1">
      <alignment horizontal="center" vertical="center"/>
    </xf>
    <xf numFmtId="3" fontId="9" fillId="4" borderId="5" xfId="6" applyNumberFormat="1" applyFont="1" applyFill="1" applyBorder="1" applyAlignment="1">
      <alignment horizontal="center" vertical="center"/>
    </xf>
    <xf numFmtId="3" fontId="9" fillId="4" borderId="1" xfId="6" applyNumberFormat="1" applyFont="1" applyFill="1" applyBorder="1" applyAlignment="1">
      <alignment horizontal="center" vertical="center"/>
    </xf>
    <xf numFmtId="4" fontId="9" fillId="4" borderId="27" xfId="0" applyNumberFormat="1" applyFont="1" applyFill="1" applyBorder="1" applyAlignment="1">
      <alignment horizontal="center" vertical="center"/>
    </xf>
    <xf numFmtId="0" fontId="14" fillId="2" borderId="0" xfId="34" applyFont="1" applyFill="1" applyAlignment="1">
      <alignment vertical="center"/>
    </xf>
    <xf numFmtId="0" fontId="4" fillId="2" borderId="0" xfId="34" applyFont="1" applyFill="1" applyAlignment="1">
      <alignment vertical="center"/>
    </xf>
    <xf numFmtId="0" fontId="2" fillId="0" borderId="0" xfId="34"/>
    <xf numFmtId="14" fontId="15" fillId="16" borderId="0" xfId="34" applyNumberFormat="1" applyFont="1" applyFill="1"/>
    <xf numFmtId="0" fontId="14" fillId="17" borderId="0" xfId="34" applyFont="1" applyFill="1" applyBorder="1" applyAlignment="1">
      <alignment horizontal="left" vertical="center"/>
    </xf>
    <xf numFmtId="0" fontId="14" fillId="17" borderId="0" xfId="34" applyFont="1" applyFill="1" applyBorder="1" applyAlignment="1">
      <alignment horizontal="center" vertical="center"/>
    </xf>
    <xf numFmtId="0" fontId="14" fillId="2" borderId="0" xfId="34" applyFont="1" applyFill="1" applyBorder="1" applyAlignment="1">
      <alignment horizontal="center" vertical="center"/>
    </xf>
    <xf numFmtId="0" fontId="3" fillId="2" borderId="0" xfId="34" applyFont="1" applyFill="1" applyBorder="1" applyAlignment="1">
      <alignment horizontal="center" vertical="center"/>
    </xf>
    <xf numFmtId="0" fontId="3" fillId="2" borderId="0" xfId="34" applyFont="1" applyFill="1" applyAlignment="1">
      <alignment horizontal="center" vertical="center"/>
    </xf>
    <xf numFmtId="0" fontId="14" fillId="2" borderId="0" xfId="34" applyFont="1" applyFill="1" applyBorder="1" applyAlignment="1">
      <alignment horizontal="left" vertical="center"/>
    </xf>
    <xf numFmtId="0" fontId="14" fillId="0" borderId="0" xfId="34" applyFont="1" applyFill="1" applyBorder="1" applyAlignment="1">
      <alignment horizontal="left" vertical="center"/>
    </xf>
    <xf numFmtId="0" fontId="16" fillId="2" borderId="0" xfId="34" applyFont="1" applyFill="1" applyBorder="1" applyAlignment="1">
      <alignment horizontal="center" vertical="center"/>
    </xf>
    <xf numFmtId="0" fontId="17" fillId="3" borderId="0" xfId="6" applyFont="1" applyFill="1" applyBorder="1" applyAlignment="1">
      <alignment horizontal="center" vertical="center"/>
    </xf>
    <xf numFmtId="0" fontId="16" fillId="2" borderId="0" xfId="34" applyFont="1" applyFill="1" applyAlignment="1">
      <alignment horizontal="center" vertical="center"/>
    </xf>
    <xf numFmtId="3" fontId="18" fillId="2" borderId="41" xfId="34" applyNumberFormat="1" applyFont="1" applyFill="1" applyBorder="1" applyAlignment="1">
      <alignment horizontal="right"/>
    </xf>
    <xf numFmtId="3" fontId="18" fillId="2" borderId="42" xfId="34" applyNumberFormat="1" applyFont="1" applyFill="1" applyBorder="1" applyAlignment="1">
      <alignment horizontal="center" vertical="center"/>
    </xf>
    <xf numFmtId="3" fontId="18" fillId="2" borderId="43" xfId="34" applyNumberFormat="1" applyFont="1" applyFill="1" applyBorder="1" applyAlignment="1">
      <alignment horizontal="center" vertical="center"/>
    </xf>
    <xf numFmtId="3" fontId="18" fillId="2" borderId="43" xfId="34" applyNumberFormat="1" applyFont="1" applyFill="1" applyBorder="1" applyAlignment="1">
      <alignment horizontal="right" vertical="center"/>
    </xf>
    <xf numFmtId="3" fontId="18" fillId="2" borderId="44" xfId="34" applyNumberFormat="1" applyFont="1" applyFill="1" applyBorder="1" applyAlignment="1">
      <alignment horizontal="right" vertical="center"/>
    </xf>
    <xf numFmtId="168" fontId="18" fillId="2" borderId="41" xfId="35" applyNumberFormat="1" applyFont="1" applyFill="1" applyBorder="1" applyAlignment="1">
      <alignment horizontal="center" vertical="center"/>
    </xf>
    <xf numFmtId="168" fontId="18" fillId="2" borderId="41" xfId="34" applyNumberFormat="1" applyFont="1" applyFill="1" applyBorder="1" applyAlignment="1">
      <alignment horizontal="center" vertical="center"/>
    </xf>
    <xf numFmtId="168" fontId="18" fillId="0" borderId="41" xfId="35" applyNumberFormat="1" applyFont="1" applyFill="1" applyBorder="1" applyAlignment="1">
      <alignment horizontal="center" vertical="center"/>
    </xf>
    <xf numFmtId="168" fontId="2" fillId="0" borderId="0" xfId="34" applyNumberFormat="1"/>
    <xf numFmtId="0" fontId="1" fillId="0" borderId="0" xfId="36"/>
    <xf numFmtId="3" fontId="18" fillId="2" borderId="45" xfId="34" applyNumberFormat="1" applyFont="1" applyFill="1" applyBorder="1" applyAlignment="1">
      <alignment horizontal="center" vertical="center"/>
    </xf>
    <xf numFmtId="169" fontId="6" fillId="2" borderId="0" xfId="37" applyNumberFormat="1" applyFont="1" applyFill="1" applyAlignment="1">
      <alignment horizontal="center" vertical="center"/>
    </xf>
    <xf numFmtId="2" fontId="18" fillId="2" borderId="41" xfId="34" applyNumberFormat="1" applyFont="1" applyFill="1" applyBorder="1" applyAlignment="1">
      <alignment horizontal="right"/>
    </xf>
    <xf numFmtId="2" fontId="18" fillId="2" borderId="45" xfId="34" applyNumberFormat="1" applyFont="1" applyFill="1" applyBorder="1" applyAlignment="1">
      <alignment horizontal="center" vertical="center"/>
    </xf>
    <xf numFmtId="0" fontId="2" fillId="0" borderId="0" xfId="34" applyAlignment="1">
      <alignment horizontal="center" vertical="center"/>
    </xf>
    <xf numFmtId="0" fontId="14" fillId="17" borderId="0" xfId="34" applyFont="1" applyFill="1" applyBorder="1" applyAlignment="1">
      <alignment vertical="center"/>
    </xf>
    <xf numFmtId="0" fontId="2" fillId="0" borderId="0" xfId="34" applyBorder="1"/>
    <xf numFmtId="0" fontId="14" fillId="2" borderId="0" xfId="34" applyFont="1" applyFill="1" applyBorder="1" applyAlignment="1"/>
    <xf numFmtId="40" fontId="18" fillId="2" borderId="41" xfId="35" applyNumberFormat="1" applyFont="1" applyFill="1" applyBorder="1" applyAlignment="1">
      <alignment horizontal="center" vertical="center"/>
    </xf>
    <xf numFmtId="2" fontId="2" fillId="0" borderId="0" xfId="34" applyNumberFormat="1" applyAlignment="1">
      <alignment horizontal="center" vertical="center"/>
    </xf>
    <xf numFmtId="0" fontId="1" fillId="0" borderId="0" xfId="53"/>
    <xf numFmtId="0" fontId="3" fillId="2" borderId="0" xfId="2" applyFont="1" applyFill="1" applyAlignment="1">
      <alignment vertical="center"/>
    </xf>
    <xf numFmtId="0" fontId="4" fillId="2" borderId="15" xfId="0" applyFont="1" applyFill="1" applyBorder="1" applyAlignment="1">
      <alignment vertical="center"/>
    </xf>
    <xf numFmtId="17" fontId="12" fillId="2" borderId="15" xfId="0" applyNumberFormat="1" applyFont="1" applyFill="1" applyBorder="1" applyAlignment="1">
      <alignment vertical="center"/>
    </xf>
    <xf numFmtId="0" fontId="6" fillId="2" borderId="0" xfId="2" applyFont="1" applyFill="1" applyAlignment="1">
      <alignment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2" borderId="27" xfId="2" applyFont="1" applyFill="1" applyBorder="1" applyAlignment="1"/>
    <xf numFmtId="3" fontId="9" fillId="4" borderId="5" xfId="2" applyNumberFormat="1" applyFont="1" applyFill="1" applyBorder="1" applyAlignment="1">
      <alignment horizontal="center" vertical="center"/>
    </xf>
    <xf numFmtId="3" fontId="9" fillId="4" borderId="1" xfId="2" applyNumberFormat="1" applyFont="1" applyFill="1" applyBorder="1" applyAlignment="1">
      <alignment horizontal="center" vertical="center"/>
    </xf>
    <xf numFmtId="2" fontId="9" fillId="4" borderId="1" xfId="2" applyNumberFormat="1" applyFont="1" applyFill="1" applyBorder="1" applyAlignment="1">
      <alignment horizontal="center" vertical="center"/>
    </xf>
    <xf numFmtId="167" fontId="9" fillId="4" borderId="1" xfId="7" applyNumberFormat="1" applyFont="1" applyFill="1" applyBorder="1" applyAlignment="1">
      <alignment horizontal="center" vertical="center"/>
    </xf>
    <xf numFmtId="2" fontId="9" fillId="4" borderId="5" xfId="2" applyNumberFormat="1" applyFont="1" applyFill="1" applyBorder="1" applyAlignment="1">
      <alignment horizontal="center" vertical="center"/>
    </xf>
    <xf numFmtId="2" fontId="9" fillId="4" borderId="8" xfId="2" applyNumberFormat="1" applyFont="1" applyFill="1" applyBorder="1" applyAlignment="1">
      <alignment horizontal="center" vertical="center"/>
    </xf>
    <xf numFmtId="2" fontId="9" fillId="5" borderId="8" xfId="2" applyNumberFormat="1" applyFont="1" applyFill="1" applyBorder="1" applyAlignment="1">
      <alignment horizontal="center" vertical="center"/>
    </xf>
    <xf numFmtId="165" fontId="6" fillId="2" borderId="0" xfId="2" applyNumberFormat="1" applyFont="1" applyFill="1" applyAlignment="1">
      <alignment vertical="center"/>
    </xf>
    <xf numFmtId="2" fontId="6" fillId="2" borderId="0" xfId="2" applyNumberFormat="1" applyFont="1" applyFill="1" applyAlignment="1">
      <alignment vertical="center"/>
    </xf>
    <xf numFmtId="0" fontId="8" fillId="3" borderId="28" xfId="2" applyFont="1" applyFill="1" applyBorder="1" applyAlignment="1">
      <alignment horizontal="center" vertical="center"/>
    </xf>
    <xf numFmtId="3" fontId="8" fillId="3" borderId="9" xfId="2" applyNumberFormat="1" applyFont="1" applyFill="1" applyBorder="1" applyAlignment="1">
      <alignment horizontal="center" vertical="center"/>
    </xf>
    <xf numFmtId="3" fontId="8" fillId="3" borderId="10" xfId="2" applyNumberFormat="1" applyFont="1" applyFill="1" applyBorder="1" applyAlignment="1">
      <alignment horizontal="center" vertical="center"/>
    </xf>
    <xf numFmtId="2" fontId="8" fillId="3" borderId="10" xfId="2" applyNumberFormat="1" applyFont="1" applyFill="1" applyBorder="1" applyAlignment="1">
      <alignment horizontal="center" vertical="center"/>
    </xf>
    <xf numFmtId="3" fontId="8" fillId="3" borderId="11" xfId="2" applyNumberFormat="1" applyFont="1" applyFill="1" applyBorder="1" applyAlignment="1">
      <alignment horizontal="center" vertical="center"/>
    </xf>
    <xf numFmtId="2" fontId="8" fillId="3" borderId="9" xfId="2" applyNumberFormat="1" applyFont="1" applyFill="1" applyBorder="1" applyAlignment="1">
      <alignment horizontal="center" vertical="center"/>
    </xf>
    <xf numFmtId="2" fontId="8" fillId="3" borderId="11" xfId="2" applyNumberFormat="1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left"/>
    </xf>
    <xf numFmtId="4" fontId="9" fillId="4" borderId="5" xfId="7" applyNumberFormat="1" applyFont="1" applyFill="1" applyBorder="1" applyAlignment="1">
      <alignment horizontal="center" vertical="center"/>
    </xf>
    <xf numFmtId="4" fontId="9" fillId="4" borderId="1" xfId="7" applyNumberFormat="1" applyFont="1" applyFill="1" applyBorder="1" applyAlignment="1">
      <alignment horizontal="center" vertical="center"/>
    </xf>
    <xf numFmtId="4" fontId="9" fillId="4" borderId="8" xfId="7" applyNumberFormat="1" applyFont="1" applyFill="1" applyBorder="1" applyAlignment="1">
      <alignment horizontal="center" vertical="center"/>
    </xf>
    <xf numFmtId="166" fontId="6" fillId="2" borderId="0" xfId="2" applyNumberFormat="1" applyFont="1" applyFill="1" applyAlignment="1">
      <alignment vertical="center"/>
    </xf>
    <xf numFmtId="0" fontId="2" fillId="0" borderId="0" xfId="2" applyFont="1"/>
    <xf numFmtId="0" fontId="2" fillId="0" borderId="0" xfId="2"/>
    <xf numFmtId="0" fontId="2" fillId="0" borderId="0" xfId="2" applyFill="1"/>
    <xf numFmtId="0" fontId="8" fillId="3" borderId="35" xfId="2" applyNumberFormat="1" applyFont="1" applyFill="1" applyBorder="1" applyAlignment="1">
      <alignment horizontal="center" vertical="center" wrapText="1"/>
    </xf>
    <xf numFmtId="0" fontId="8" fillId="3" borderId="5" xfId="2" applyNumberFormat="1" applyFont="1" applyFill="1" applyBorder="1" applyAlignment="1">
      <alignment horizontal="center" vertical="center"/>
    </xf>
    <xf numFmtId="0" fontId="8" fillId="2" borderId="54" xfId="2" applyFont="1" applyFill="1" applyBorder="1" applyAlignment="1"/>
    <xf numFmtId="3" fontId="9" fillId="4" borderId="8" xfId="7" applyNumberFormat="1" applyFont="1" applyFill="1" applyBorder="1" applyAlignment="1">
      <alignment horizontal="center" vertical="center"/>
    </xf>
    <xf numFmtId="2" fontId="9" fillId="4" borderId="27" xfId="2" applyNumberFormat="1" applyFont="1" applyFill="1" applyBorder="1" applyAlignment="1">
      <alignment horizontal="center" vertical="center"/>
    </xf>
    <xf numFmtId="0" fontId="8" fillId="3" borderId="55" xfId="2" applyFont="1" applyFill="1" applyBorder="1" applyAlignment="1">
      <alignment horizontal="center" vertical="center"/>
    </xf>
    <xf numFmtId="3" fontId="8" fillId="3" borderId="9" xfId="7" applyNumberFormat="1" applyFont="1" applyFill="1" applyBorder="1" applyAlignment="1">
      <alignment horizontal="center" vertical="center"/>
    </xf>
    <xf numFmtId="2" fontId="8" fillId="3" borderId="56" xfId="2" applyNumberFormat="1" applyFont="1" applyFill="1" applyBorder="1" applyAlignment="1">
      <alignment horizontal="center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3" borderId="6" xfId="2" applyNumberFormat="1" applyFont="1" applyFill="1" applyBorder="1" applyAlignment="1">
      <alignment horizontal="center" vertical="center"/>
    </xf>
    <xf numFmtId="0" fontId="3" fillId="2" borderId="0" xfId="2" quotePrefix="1" applyFont="1" applyFill="1" applyAlignment="1">
      <alignment vertical="center"/>
    </xf>
    <xf numFmtId="4" fontId="9" fillId="4" borderId="27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0" fontId="22" fillId="0" borderId="0" xfId="2" applyFont="1" applyAlignment="1">
      <alignment vertical="center"/>
    </xf>
    <xf numFmtId="0" fontId="21" fillId="0" borderId="0" xfId="4" applyFont="1" applyFill="1" applyBorder="1" applyAlignment="1" applyProtection="1">
      <alignment horizontal="left" vertical="center"/>
    </xf>
    <xf numFmtId="0" fontId="22" fillId="0" borderId="0" xfId="2" applyFont="1" applyFill="1" applyAlignment="1">
      <alignment vertical="center"/>
    </xf>
    <xf numFmtId="0" fontId="22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2" fillId="18" borderId="0" xfId="34" applyFill="1"/>
    <xf numFmtId="14" fontId="15" fillId="18" borderId="0" xfId="34" applyNumberFormat="1" applyFont="1" applyFill="1"/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8" fillId="3" borderId="14" xfId="0" applyNumberFormat="1" applyFont="1" applyFill="1" applyBorder="1" applyAlignment="1">
      <alignment horizontal="center" vertical="center"/>
    </xf>
    <xf numFmtId="0" fontId="8" fillId="3" borderId="15" xfId="0" applyNumberFormat="1" applyFont="1" applyFill="1" applyBorder="1" applyAlignment="1">
      <alignment horizontal="center" vertical="center"/>
    </xf>
    <xf numFmtId="0" fontId="8" fillId="3" borderId="16" xfId="0" applyNumberFormat="1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8" fillId="3" borderId="25" xfId="2" applyFont="1" applyFill="1" applyBorder="1" applyAlignment="1">
      <alignment horizontal="center" vertical="center" wrapText="1"/>
    </xf>
    <xf numFmtId="0" fontId="8" fillId="3" borderId="26" xfId="2" applyFont="1" applyFill="1" applyBorder="1" applyAlignment="1">
      <alignment horizontal="center" vertical="center" wrapText="1"/>
    </xf>
    <xf numFmtId="0" fontId="8" fillId="3" borderId="34" xfId="2" applyNumberFormat="1" applyFont="1" applyFill="1" applyBorder="1" applyAlignment="1">
      <alignment horizontal="center" vertical="center"/>
    </xf>
    <xf numFmtId="0" fontId="8" fillId="3" borderId="46" xfId="2" applyNumberFormat="1" applyFont="1" applyFill="1" applyBorder="1" applyAlignment="1">
      <alignment horizontal="center" vertical="center"/>
    </xf>
    <xf numFmtId="0" fontId="8" fillId="3" borderId="47" xfId="2" applyNumberFormat="1" applyFont="1" applyFill="1" applyBorder="1" applyAlignment="1">
      <alignment horizontal="center" vertical="center"/>
    </xf>
    <xf numFmtId="0" fontId="8" fillId="3" borderId="34" xfId="2" applyFont="1" applyFill="1" applyBorder="1" applyAlignment="1">
      <alignment horizontal="center" vertical="center"/>
    </xf>
    <xf numFmtId="0" fontId="8" fillId="3" borderId="46" xfId="2" applyFont="1" applyFill="1" applyBorder="1" applyAlignment="1">
      <alignment horizontal="center" vertical="center"/>
    </xf>
    <xf numFmtId="0" fontId="8" fillId="3" borderId="47" xfId="2" applyFont="1" applyFill="1" applyBorder="1" applyAlignment="1">
      <alignment horizontal="center" vertical="center"/>
    </xf>
    <xf numFmtId="0" fontId="8" fillId="3" borderId="48" xfId="2" applyFont="1" applyFill="1" applyBorder="1" applyAlignment="1">
      <alignment horizontal="center" vertical="center"/>
    </xf>
    <xf numFmtId="0" fontId="8" fillId="3" borderId="49" xfId="2" applyFont="1" applyFill="1" applyBorder="1" applyAlignment="1">
      <alignment horizontal="center" vertical="center"/>
    </xf>
    <xf numFmtId="0" fontId="8" fillId="3" borderId="50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 wrapText="1"/>
    </xf>
    <xf numFmtId="0" fontId="8" fillId="3" borderId="7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8" fillId="3" borderId="29" xfId="2" applyFont="1" applyFill="1" applyBorder="1" applyAlignment="1">
      <alignment horizontal="center" vertical="center"/>
    </xf>
    <xf numFmtId="0" fontId="8" fillId="3" borderId="27" xfId="2" applyFont="1" applyFill="1" applyBorder="1" applyAlignment="1">
      <alignment horizontal="center" vertical="center"/>
    </xf>
    <xf numFmtId="0" fontId="8" fillId="3" borderId="12" xfId="2" applyFont="1" applyFill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/>
    </xf>
    <xf numFmtId="0" fontId="8" fillId="3" borderId="13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8" fillId="2" borderId="18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/>
    </xf>
    <xf numFmtId="0" fontId="8" fillId="2" borderId="52" xfId="2" applyFont="1" applyFill="1" applyBorder="1" applyAlignment="1">
      <alignment horizontal="center" vertical="center"/>
    </xf>
    <xf numFmtId="0" fontId="8" fillId="3" borderId="0" xfId="2" applyFont="1" applyFill="1" applyBorder="1" applyAlignment="1">
      <alignment horizontal="center" vertical="center" wrapText="1"/>
    </xf>
    <xf numFmtId="0" fontId="8" fillId="3" borderId="25" xfId="2" applyFont="1" applyFill="1" applyBorder="1" applyAlignment="1">
      <alignment horizontal="center" vertical="center"/>
    </xf>
    <xf numFmtId="0" fontId="8" fillId="3" borderId="26" xfId="2" applyFont="1" applyFill="1" applyBorder="1" applyAlignment="1">
      <alignment horizontal="center" vertical="center"/>
    </xf>
    <xf numFmtId="0" fontId="8" fillId="3" borderId="30" xfId="2" applyFont="1" applyFill="1" applyBorder="1" applyAlignment="1">
      <alignment horizontal="center" vertical="center"/>
    </xf>
    <xf numFmtId="0" fontId="8" fillId="3" borderId="32" xfId="2" applyFont="1" applyFill="1" applyBorder="1" applyAlignment="1">
      <alignment horizontal="center" vertical="center"/>
    </xf>
    <xf numFmtId="0" fontId="8" fillId="3" borderId="33" xfId="2" applyFont="1" applyFill="1" applyBorder="1" applyAlignment="1">
      <alignment horizontal="center" vertical="center"/>
    </xf>
    <xf numFmtId="0" fontId="8" fillId="3" borderId="14" xfId="2" applyFont="1" applyFill="1" applyBorder="1" applyAlignment="1">
      <alignment horizontal="center" vertical="center"/>
    </xf>
    <xf numFmtId="0" fontId="8" fillId="3" borderId="16" xfId="2" applyFont="1" applyFill="1" applyBorder="1" applyAlignment="1">
      <alignment horizontal="center" vertical="center"/>
    </xf>
    <xf numFmtId="0" fontId="8" fillId="3" borderId="53" xfId="2" applyFont="1" applyFill="1" applyBorder="1" applyAlignment="1">
      <alignment horizontal="center" vertical="center" wrapText="1"/>
    </xf>
    <xf numFmtId="0" fontId="8" fillId="3" borderId="17" xfId="2" applyFont="1" applyFill="1" applyBorder="1" applyAlignment="1">
      <alignment horizontal="center" vertical="center" wrapText="1"/>
    </xf>
    <xf numFmtId="0" fontId="8" fillId="3" borderId="36" xfId="2" applyFont="1" applyFill="1" applyBorder="1" applyAlignment="1">
      <alignment horizontal="center" vertical="center" wrapText="1"/>
    </xf>
    <xf numFmtId="0" fontId="20" fillId="0" borderId="0" xfId="4" applyFont="1" applyFill="1" applyBorder="1" applyAlignment="1" applyProtection="1">
      <alignment horizontal="left" vertical="center"/>
    </xf>
    <xf numFmtId="0" fontId="21" fillId="0" borderId="0" xfId="4" applyFont="1" applyFill="1" applyBorder="1" applyAlignment="1" applyProtection="1">
      <alignment horizontal="left" vertical="center"/>
    </xf>
    <xf numFmtId="0" fontId="22" fillId="0" borderId="0" xfId="2" applyNumberFormat="1" applyFont="1" applyFill="1" applyAlignment="1">
      <alignment horizontal="left" vertical="center" wrapText="1"/>
    </xf>
    <xf numFmtId="0" fontId="22" fillId="0" borderId="0" xfId="2" applyFont="1" applyFill="1" applyAlignment="1">
      <alignment horizontal="left" vertical="center" wrapText="1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horizontal="center" vertical="center" wrapText="1"/>
    </xf>
  </cellXfs>
  <cellStyles count="82">
    <cellStyle name="20% - Ênfase1 2" xfId="38"/>
    <cellStyle name="20% - Ênfase2 2" xfId="39"/>
    <cellStyle name="20% - Ênfase3 2" xfId="40"/>
    <cellStyle name="20% - Ênfase4 2" xfId="41"/>
    <cellStyle name="40% - Ênfase3 2" xfId="42"/>
    <cellStyle name="60% - Ênfase3 2" xfId="43"/>
    <cellStyle name="60% - Ênfase4 2" xfId="44"/>
    <cellStyle name="60% - Ênfase6 2" xfId="45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Moeda 2" xfId="46"/>
    <cellStyle name="Normal" xfId="0" builtinId="0"/>
    <cellStyle name="Normal 2" xfId="1"/>
    <cellStyle name="Normal 2 2" xfId="2"/>
    <cellStyle name="Normal 2 2 2" xfId="34"/>
    <cellStyle name="Normal 2 3" xfId="47"/>
    <cellStyle name="Normal 2 3 2" xfId="48"/>
    <cellStyle name="Normal 2 4" xfId="49"/>
    <cellStyle name="Normal 2 5" xfId="50"/>
    <cellStyle name="Normal 2 6" xfId="51"/>
    <cellStyle name="Normal 3" xfId="6"/>
    <cellStyle name="Normal 3 2" xfId="52"/>
    <cellStyle name="Normal 3 3" xfId="53"/>
    <cellStyle name="Normal 4" xfId="3"/>
    <cellStyle name="Normal 4 2" xfId="4"/>
    <cellStyle name="Normal 4 2 2" xfId="54"/>
    <cellStyle name="Normal 4 3" xfId="55"/>
    <cellStyle name="Normal 5" xfId="36"/>
    <cellStyle name="Normal 6" xfId="56"/>
    <cellStyle name="Normal 7" xfId="57"/>
    <cellStyle name="Normal 8" xfId="58"/>
    <cellStyle name="Normal 9" xfId="59"/>
    <cellStyle name="Nota 2" xfId="60"/>
    <cellStyle name="Nota 3" xfId="61"/>
    <cellStyle name="Nota 4" xfId="62"/>
    <cellStyle name="Nota 5" xfId="63"/>
    <cellStyle name="Nota 6" xfId="64"/>
    <cellStyle name="Percent 2" xfId="65"/>
    <cellStyle name="Porcentagem 2" xfId="37"/>
    <cellStyle name="Porcentagem 2 2" xfId="66"/>
    <cellStyle name="Porcentagem 2 3" xfId="67"/>
    <cellStyle name="Porcentagem 3" xfId="68"/>
    <cellStyle name="Porcentagem 3 2" xfId="69"/>
    <cellStyle name="Porcentagem 4" xfId="70"/>
    <cellStyle name="Porcentagem 4 2" xfId="71"/>
    <cellStyle name="Porcentagem 5" xfId="72"/>
    <cellStyle name="Porcentagem 6" xfId="73"/>
    <cellStyle name="Porcentagem 7" xfId="74"/>
    <cellStyle name="Porcentagem 8" xfId="75"/>
    <cellStyle name="Porcentagem 9" xfId="76"/>
    <cellStyle name="Separador de milhares 2" xfId="77"/>
    <cellStyle name="Separador de milhares 2 2" xfId="35"/>
    <cellStyle name="Vírgula" xfId="5" builtinId="3"/>
    <cellStyle name="Vírgula 2" xfId="7"/>
    <cellStyle name="Vírgula 2 2" xfId="78"/>
    <cellStyle name="Vírgula 3" xfId="79"/>
    <cellStyle name="Vírgula 4" xfId="80"/>
    <cellStyle name="Vírgula 5" xfId="8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63399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33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7.jp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5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7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222248</xdr:colOff>
      <xdr:row>7</xdr:row>
      <xdr:rowOff>63500</xdr:rowOff>
    </xdr:from>
    <xdr:to>
      <xdr:col>0</xdr:col>
      <xdr:colOff>1407437</xdr:colOff>
      <xdr:row>7</xdr:row>
      <xdr:rowOff>440590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48" y="2111375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296324</xdr:colOff>
      <xdr:row>9</xdr:row>
      <xdr:rowOff>137579</xdr:rowOff>
    </xdr:from>
    <xdr:to>
      <xdr:col>0</xdr:col>
      <xdr:colOff>1253479</xdr:colOff>
      <xdr:row>9</xdr:row>
      <xdr:rowOff>411923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324" y="3195104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264575</xdr:colOff>
      <xdr:row>18</xdr:row>
      <xdr:rowOff>126996</xdr:rowOff>
    </xdr:from>
    <xdr:to>
      <xdr:col>0</xdr:col>
      <xdr:colOff>1221730</xdr:colOff>
      <xdr:row>18</xdr:row>
      <xdr:rowOff>401340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575" y="7356471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383030</xdr:colOff>
      <xdr:row>3</xdr:row>
      <xdr:rowOff>44365</xdr:rowOff>
    </xdr:from>
    <xdr:to>
      <xdr:col>0</xdr:col>
      <xdr:colOff>1251036</xdr:colOff>
      <xdr:row>5</xdr:row>
      <xdr:rowOff>277371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30" y="644440"/>
          <a:ext cx="868006" cy="861656"/>
        </a:xfrm>
        <a:prstGeom prst="rect">
          <a:avLst/>
        </a:prstGeom>
      </xdr:spPr>
    </xdr:pic>
    <xdr:clientData/>
  </xdr:twoCellAnchor>
  <xdr:twoCellAnchor editAs="oneCell">
    <xdr:from>
      <xdr:col>0</xdr:col>
      <xdr:colOff>3984</xdr:colOff>
      <xdr:row>12</xdr:row>
      <xdr:rowOff>138167</xdr:rowOff>
    </xdr:from>
    <xdr:to>
      <xdr:col>1</xdr:col>
      <xdr:colOff>26981</xdr:colOff>
      <xdr:row>14</xdr:row>
      <xdr:rowOff>205155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" y="4876855"/>
          <a:ext cx="1630341" cy="686113"/>
        </a:xfrm>
        <a:prstGeom prst="rect">
          <a:avLst/>
        </a:prstGeom>
      </xdr:spPr>
    </xdr:pic>
    <xdr:clientData/>
  </xdr:twoCellAnchor>
  <xdr:twoCellAnchor editAs="oneCell">
    <xdr:from>
      <xdr:col>0</xdr:col>
      <xdr:colOff>211667</xdr:colOff>
      <xdr:row>16</xdr:row>
      <xdr:rowOff>74082</xdr:rowOff>
    </xdr:from>
    <xdr:to>
      <xdr:col>0</xdr:col>
      <xdr:colOff>1396856</xdr:colOff>
      <xdr:row>16</xdr:row>
      <xdr:rowOff>451172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7" y="6293907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352431</xdr:colOff>
      <xdr:row>8</xdr:row>
      <xdr:rowOff>51688</xdr:rowOff>
    </xdr:from>
    <xdr:to>
      <xdr:col>0</xdr:col>
      <xdr:colOff>1131137</xdr:colOff>
      <xdr:row>8</xdr:row>
      <xdr:rowOff>472190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31" y="2587719"/>
          <a:ext cx="778706" cy="420502"/>
        </a:xfrm>
        <a:prstGeom prst="rect">
          <a:avLst/>
        </a:prstGeom>
      </xdr:spPr>
    </xdr:pic>
    <xdr:clientData/>
  </xdr:twoCellAnchor>
  <xdr:twoCellAnchor editAs="oneCell">
    <xdr:from>
      <xdr:col>0</xdr:col>
      <xdr:colOff>338143</xdr:colOff>
      <xdr:row>17</xdr:row>
      <xdr:rowOff>73118</xdr:rowOff>
    </xdr:from>
    <xdr:to>
      <xdr:col>0</xdr:col>
      <xdr:colOff>1116849</xdr:colOff>
      <xdr:row>17</xdr:row>
      <xdr:rowOff>493620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43" y="6240556"/>
          <a:ext cx="778706" cy="420502"/>
        </a:xfrm>
        <a:prstGeom prst="rect">
          <a:avLst/>
        </a:prstGeom>
      </xdr:spPr>
    </xdr:pic>
    <xdr:clientData/>
  </xdr:twoCellAnchor>
  <xdr:twoCellAnchor editAs="oneCell">
    <xdr:from>
      <xdr:col>0</xdr:col>
      <xdr:colOff>306645</xdr:colOff>
      <xdr:row>6</xdr:row>
      <xdr:rowOff>37940</xdr:rowOff>
    </xdr:from>
    <xdr:to>
      <xdr:col>0</xdr:col>
      <xdr:colOff>1384043</xdr:colOff>
      <xdr:row>6</xdr:row>
      <xdr:rowOff>474029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6" t="18452" r="8324" b="11846"/>
        <a:stretch/>
      </xdr:blipFill>
      <xdr:spPr>
        <a:xfrm>
          <a:off x="306645" y="1573846"/>
          <a:ext cx="1077398" cy="436089"/>
        </a:xfrm>
        <a:prstGeom prst="rect">
          <a:avLst/>
        </a:prstGeom>
      </xdr:spPr>
    </xdr:pic>
    <xdr:clientData/>
  </xdr:twoCellAnchor>
  <xdr:twoCellAnchor editAs="oneCell">
    <xdr:from>
      <xdr:col>0</xdr:col>
      <xdr:colOff>304265</xdr:colOff>
      <xdr:row>15</xdr:row>
      <xdr:rowOff>47390</xdr:rowOff>
    </xdr:from>
    <xdr:to>
      <xdr:col>0</xdr:col>
      <xdr:colOff>1381663</xdr:colOff>
      <xdr:row>15</xdr:row>
      <xdr:rowOff>483479</xdr:rowOff>
    </xdr:to>
    <xdr:pic>
      <xdr:nvPicPr>
        <xdr:cNvPr id="19" name="Imagem 18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6" t="18452" r="8324" b="11846"/>
        <a:stretch/>
      </xdr:blipFill>
      <xdr:spPr>
        <a:xfrm>
          <a:off x="304265" y="5214703"/>
          <a:ext cx="1077398" cy="4360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222248</xdr:colOff>
      <xdr:row>7</xdr:row>
      <xdr:rowOff>63500</xdr:rowOff>
    </xdr:from>
    <xdr:to>
      <xdr:col>0</xdr:col>
      <xdr:colOff>1407437</xdr:colOff>
      <xdr:row>7</xdr:row>
      <xdr:rowOff>440590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48" y="2111375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296324</xdr:colOff>
      <xdr:row>9</xdr:row>
      <xdr:rowOff>137579</xdr:rowOff>
    </xdr:from>
    <xdr:to>
      <xdr:col>0</xdr:col>
      <xdr:colOff>1253479</xdr:colOff>
      <xdr:row>9</xdr:row>
      <xdr:rowOff>411923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324" y="3195104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264575</xdr:colOff>
      <xdr:row>19</xdr:row>
      <xdr:rowOff>126996</xdr:rowOff>
    </xdr:from>
    <xdr:to>
      <xdr:col>0</xdr:col>
      <xdr:colOff>1221730</xdr:colOff>
      <xdr:row>19</xdr:row>
      <xdr:rowOff>401340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575" y="7356471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383030</xdr:colOff>
      <xdr:row>3</xdr:row>
      <xdr:rowOff>44365</xdr:rowOff>
    </xdr:from>
    <xdr:to>
      <xdr:col>0</xdr:col>
      <xdr:colOff>1251036</xdr:colOff>
      <xdr:row>5</xdr:row>
      <xdr:rowOff>277371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30" y="651584"/>
          <a:ext cx="868006" cy="8521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161978</xdr:rowOff>
    </xdr:from>
    <xdr:to>
      <xdr:col>1</xdr:col>
      <xdr:colOff>22997</xdr:colOff>
      <xdr:row>15</xdr:row>
      <xdr:rowOff>228966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00728"/>
          <a:ext cx="1630341" cy="686113"/>
        </a:xfrm>
        <a:prstGeom prst="rect">
          <a:avLst/>
        </a:prstGeom>
      </xdr:spPr>
    </xdr:pic>
    <xdr:clientData/>
  </xdr:twoCellAnchor>
  <xdr:twoCellAnchor editAs="oneCell">
    <xdr:from>
      <xdr:col>0</xdr:col>
      <xdr:colOff>211667</xdr:colOff>
      <xdr:row>17</xdr:row>
      <xdr:rowOff>74082</xdr:rowOff>
    </xdr:from>
    <xdr:to>
      <xdr:col>0</xdr:col>
      <xdr:colOff>1396856</xdr:colOff>
      <xdr:row>17</xdr:row>
      <xdr:rowOff>451172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7" y="6293907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192354</xdr:colOff>
      <xdr:row>10</xdr:row>
      <xdr:rowOff>36706</xdr:rowOff>
    </xdr:from>
    <xdr:to>
      <xdr:col>0</xdr:col>
      <xdr:colOff>1309167</xdr:colOff>
      <xdr:row>10</xdr:row>
      <xdr:rowOff>483552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354" y="3572862"/>
          <a:ext cx="1116813" cy="446846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142872</xdr:colOff>
      <xdr:row>20</xdr:row>
      <xdr:rowOff>35718</xdr:rowOff>
    </xdr:from>
    <xdr:to>
      <xdr:col>0</xdr:col>
      <xdr:colOff>1259685</xdr:colOff>
      <xdr:row>20</xdr:row>
      <xdr:rowOff>482564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2" y="8203406"/>
          <a:ext cx="1116813" cy="446846"/>
        </a:xfrm>
        <a:prstGeom prst="rect">
          <a:avLst/>
        </a:prstGeom>
      </xdr:spPr>
    </xdr:pic>
    <xdr:clientData/>
  </xdr:twoCellAnchor>
  <xdr:twoCellAnchor editAs="oneCell">
    <xdr:from>
      <xdr:col>0</xdr:col>
      <xdr:colOff>351527</xdr:colOff>
      <xdr:row>6</xdr:row>
      <xdr:rowOff>33711</xdr:rowOff>
    </xdr:from>
    <xdr:to>
      <xdr:col>0</xdr:col>
      <xdr:colOff>1428925</xdr:colOff>
      <xdr:row>6</xdr:row>
      <xdr:rowOff>469800</xdr:rowOff>
    </xdr:to>
    <xdr:pic>
      <xdr:nvPicPr>
        <xdr:cNvPr id="18" name="Imagem 17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6" t="18452" r="8324" b="11846"/>
        <a:stretch/>
      </xdr:blipFill>
      <xdr:spPr>
        <a:xfrm>
          <a:off x="351527" y="1569617"/>
          <a:ext cx="1077398" cy="436089"/>
        </a:xfrm>
        <a:prstGeom prst="rect">
          <a:avLst/>
        </a:prstGeom>
      </xdr:spPr>
    </xdr:pic>
    <xdr:clientData/>
  </xdr:twoCellAnchor>
  <xdr:twoCellAnchor editAs="oneCell">
    <xdr:from>
      <xdr:col>0</xdr:col>
      <xdr:colOff>339617</xdr:colOff>
      <xdr:row>16</xdr:row>
      <xdr:rowOff>45617</xdr:rowOff>
    </xdr:from>
    <xdr:to>
      <xdr:col>0</xdr:col>
      <xdr:colOff>1417015</xdr:colOff>
      <xdr:row>16</xdr:row>
      <xdr:rowOff>481706</xdr:rowOff>
    </xdr:to>
    <xdr:pic>
      <xdr:nvPicPr>
        <xdr:cNvPr id="19" name="Imagem 18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6" t="18452" r="8324" b="11846"/>
        <a:stretch/>
      </xdr:blipFill>
      <xdr:spPr>
        <a:xfrm>
          <a:off x="339617" y="5712992"/>
          <a:ext cx="1077398" cy="436089"/>
        </a:xfrm>
        <a:prstGeom prst="rect">
          <a:avLst/>
        </a:prstGeom>
      </xdr:spPr>
    </xdr:pic>
    <xdr:clientData/>
  </xdr:twoCellAnchor>
  <xdr:twoCellAnchor editAs="oneCell">
    <xdr:from>
      <xdr:col>0</xdr:col>
      <xdr:colOff>321462</xdr:colOff>
      <xdr:row>8</xdr:row>
      <xdr:rowOff>47624</xdr:rowOff>
    </xdr:from>
    <xdr:to>
      <xdr:col>0</xdr:col>
      <xdr:colOff>1100168</xdr:colOff>
      <xdr:row>8</xdr:row>
      <xdr:rowOff>468126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462" y="2583655"/>
          <a:ext cx="778706" cy="42050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285744</xdr:colOff>
      <xdr:row>18</xdr:row>
      <xdr:rowOff>47624</xdr:rowOff>
    </xdr:from>
    <xdr:to>
      <xdr:col>0</xdr:col>
      <xdr:colOff>1064450</xdr:colOff>
      <xdr:row>18</xdr:row>
      <xdr:rowOff>468126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4" y="6715124"/>
          <a:ext cx="778706" cy="4205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222248</xdr:colOff>
      <xdr:row>7</xdr:row>
      <xdr:rowOff>63500</xdr:rowOff>
    </xdr:from>
    <xdr:to>
      <xdr:col>0</xdr:col>
      <xdr:colOff>1407437</xdr:colOff>
      <xdr:row>7</xdr:row>
      <xdr:rowOff>440590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48" y="2111375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296324</xdr:colOff>
      <xdr:row>9</xdr:row>
      <xdr:rowOff>137579</xdr:rowOff>
    </xdr:from>
    <xdr:to>
      <xdr:col>0</xdr:col>
      <xdr:colOff>1253479</xdr:colOff>
      <xdr:row>9</xdr:row>
      <xdr:rowOff>411923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324" y="3195104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264575</xdr:colOff>
      <xdr:row>18</xdr:row>
      <xdr:rowOff>126996</xdr:rowOff>
    </xdr:from>
    <xdr:to>
      <xdr:col>0</xdr:col>
      <xdr:colOff>1221730</xdr:colOff>
      <xdr:row>18</xdr:row>
      <xdr:rowOff>401340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575" y="6851646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383030</xdr:colOff>
      <xdr:row>3</xdr:row>
      <xdr:rowOff>44365</xdr:rowOff>
    </xdr:from>
    <xdr:to>
      <xdr:col>0</xdr:col>
      <xdr:colOff>1251036</xdr:colOff>
      <xdr:row>5</xdr:row>
      <xdr:rowOff>277371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30" y="644440"/>
          <a:ext cx="868006" cy="861656"/>
        </a:xfrm>
        <a:prstGeom prst="rect">
          <a:avLst/>
        </a:prstGeom>
      </xdr:spPr>
    </xdr:pic>
    <xdr:clientData/>
  </xdr:twoCellAnchor>
  <xdr:twoCellAnchor editAs="oneCell">
    <xdr:from>
      <xdr:col>0</xdr:col>
      <xdr:colOff>3985</xdr:colOff>
      <xdr:row>12</xdr:row>
      <xdr:rowOff>138165</xdr:rowOff>
    </xdr:from>
    <xdr:to>
      <xdr:col>1</xdr:col>
      <xdr:colOff>26982</xdr:colOff>
      <xdr:row>14</xdr:row>
      <xdr:rowOff>205153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5" y="4405365"/>
          <a:ext cx="1632722" cy="695638"/>
        </a:xfrm>
        <a:prstGeom prst="rect">
          <a:avLst/>
        </a:prstGeom>
      </xdr:spPr>
    </xdr:pic>
    <xdr:clientData/>
  </xdr:twoCellAnchor>
  <xdr:twoCellAnchor editAs="oneCell">
    <xdr:from>
      <xdr:col>0</xdr:col>
      <xdr:colOff>211667</xdr:colOff>
      <xdr:row>16</xdr:row>
      <xdr:rowOff>74082</xdr:rowOff>
    </xdr:from>
    <xdr:to>
      <xdr:col>0</xdr:col>
      <xdr:colOff>1396856</xdr:colOff>
      <xdr:row>16</xdr:row>
      <xdr:rowOff>451172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7" y="5789082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315807</xdr:colOff>
      <xdr:row>6</xdr:row>
      <xdr:rowOff>45618</xdr:rowOff>
    </xdr:from>
    <xdr:to>
      <xdr:col>0</xdr:col>
      <xdr:colOff>1393205</xdr:colOff>
      <xdr:row>6</xdr:row>
      <xdr:rowOff>481707</xdr:rowOff>
    </xdr:to>
    <xdr:pic>
      <xdr:nvPicPr>
        <xdr:cNvPr id="8" name="Imagem 7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6" t="18452" r="8324" b="11846"/>
        <a:stretch/>
      </xdr:blipFill>
      <xdr:spPr>
        <a:xfrm>
          <a:off x="315807" y="1588668"/>
          <a:ext cx="1077398" cy="436089"/>
        </a:xfrm>
        <a:prstGeom prst="rect">
          <a:avLst/>
        </a:prstGeom>
      </xdr:spPr>
    </xdr:pic>
    <xdr:clientData/>
  </xdr:twoCellAnchor>
  <xdr:twoCellAnchor editAs="oneCell">
    <xdr:from>
      <xdr:col>0</xdr:col>
      <xdr:colOff>303902</xdr:colOff>
      <xdr:row>15</xdr:row>
      <xdr:rowOff>45617</xdr:rowOff>
    </xdr:from>
    <xdr:to>
      <xdr:col>0</xdr:col>
      <xdr:colOff>1381300</xdr:colOff>
      <xdr:row>15</xdr:row>
      <xdr:rowOff>481706</xdr:rowOff>
    </xdr:to>
    <xdr:pic>
      <xdr:nvPicPr>
        <xdr:cNvPr id="9" name="Imagem 8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6" t="18452" r="8324" b="11846"/>
        <a:stretch/>
      </xdr:blipFill>
      <xdr:spPr>
        <a:xfrm>
          <a:off x="303902" y="5255792"/>
          <a:ext cx="1077398" cy="436089"/>
        </a:xfrm>
        <a:prstGeom prst="rect">
          <a:avLst/>
        </a:prstGeom>
      </xdr:spPr>
    </xdr:pic>
    <xdr:clientData/>
  </xdr:twoCellAnchor>
  <xdr:twoCellAnchor editAs="oneCell">
    <xdr:from>
      <xdr:col>0</xdr:col>
      <xdr:colOff>321462</xdr:colOff>
      <xdr:row>8</xdr:row>
      <xdr:rowOff>47624</xdr:rowOff>
    </xdr:from>
    <xdr:to>
      <xdr:col>0</xdr:col>
      <xdr:colOff>1100168</xdr:colOff>
      <xdr:row>8</xdr:row>
      <xdr:rowOff>468126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462" y="2600324"/>
          <a:ext cx="778706" cy="420502"/>
        </a:xfrm>
        <a:prstGeom prst="rect">
          <a:avLst/>
        </a:prstGeom>
      </xdr:spPr>
    </xdr:pic>
    <xdr:clientData/>
  </xdr:twoCellAnchor>
  <xdr:twoCellAnchor editAs="oneCell">
    <xdr:from>
      <xdr:col>0</xdr:col>
      <xdr:colOff>273838</xdr:colOff>
      <xdr:row>17</xdr:row>
      <xdr:rowOff>47624</xdr:rowOff>
    </xdr:from>
    <xdr:to>
      <xdr:col>0</xdr:col>
      <xdr:colOff>1052544</xdr:colOff>
      <xdr:row>17</xdr:row>
      <xdr:rowOff>468126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838" y="6267449"/>
          <a:ext cx="778706" cy="4205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222248</xdr:colOff>
      <xdr:row>7</xdr:row>
      <xdr:rowOff>63500</xdr:rowOff>
    </xdr:from>
    <xdr:to>
      <xdr:col>0</xdr:col>
      <xdr:colOff>1407437</xdr:colOff>
      <xdr:row>7</xdr:row>
      <xdr:rowOff>440590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48" y="2301875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296324</xdr:colOff>
      <xdr:row>9</xdr:row>
      <xdr:rowOff>137579</xdr:rowOff>
    </xdr:from>
    <xdr:to>
      <xdr:col>0</xdr:col>
      <xdr:colOff>1253479</xdr:colOff>
      <xdr:row>9</xdr:row>
      <xdr:rowOff>411923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324" y="3385604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264575</xdr:colOff>
      <xdr:row>19</xdr:row>
      <xdr:rowOff>126996</xdr:rowOff>
    </xdr:from>
    <xdr:to>
      <xdr:col>0</xdr:col>
      <xdr:colOff>1221730</xdr:colOff>
      <xdr:row>19</xdr:row>
      <xdr:rowOff>401340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575" y="7737471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335405</xdr:colOff>
      <xdr:row>3</xdr:row>
      <xdr:rowOff>139615</xdr:rowOff>
    </xdr:from>
    <xdr:to>
      <xdr:col>0</xdr:col>
      <xdr:colOff>1203411</xdr:colOff>
      <xdr:row>5</xdr:row>
      <xdr:rowOff>182121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405" y="739690"/>
          <a:ext cx="868006" cy="861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269134</xdr:rowOff>
    </xdr:from>
    <xdr:to>
      <xdr:col>1</xdr:col>
      <xdr:colOff>22997</xdr:colOff>
      <xdr:row>15</xdr:row>
      <xdr:rowOff>145622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31659"/>
          <a:ext cx="1632722" cy="695638"/>
        </a:xfrm>
        <a:prstGeom prst="rect">
          <a:avLst/>
        </a:prstGeom>
      </xdr:spPr>
    </xdr:pic>
    <xdr:clientData/>
  </xdr:twoCellAnchor>
  <xdr:twoCellAnchor editAs="oneCell">
    <xdr:from>
      <xdr:col>0</xdr:col>
      <xdr:colOff>211667</xdr:colOff>
      <xdr:row>17</xdr:row>
      <xdr:rowOff>74082</xdr:rowOff>
    </xdr:from>
    <xdr:to>
      <xdr:col>0</xdr:col>
      <xdr:colOff>1396856</xdr:colOff>
      <xdr:row>17</xdr:row>
      <xdr:rowOff>451172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7" y="6674907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192354</xdr:colOff>
      <xdr:row>10</xdr:row>
      <xdr:rowOff>36706</xdr:rowOff>
    </xdr:from>
    <xdr:to>
      <xdr:col>0</xdr:col>
      <xdr:colOff>1309167</xdr:colOff>
      <xdr:row>10</xdr:row>
      <xdr:rowOff>483552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354" y="3789556"/>
          <a:ext cx="1116813" cy="446846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142872</xdr:colOff>
      <xdr:row>20</xdr:row>
      <xdr:rowOff>35718</xdr:rowOff>
    </xdr:from>
    <xdr:to>
      <xdr:col>0</xdr:col>
      <xdr:colOff>1259685</xdr:colOff>
      <xdr:row>20</xdr:row>
      <xdr:rowOff>482564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2" y="8151018"/>
          <a:ext cx="1116813" cy="446846"/>
        </a:xfrm>
        <a:prstGeom prst="rect">
          <a:avLst/>
        </a:prstGeom>
      </xdr:spPr>
    </xdr:pic>
    <xdr:clientData/>
  </xdr:twoCellAnchor>
  <xdr:twoCellAnchor editAs="oneCell">
    <xdr:from>
      <xdr:col>0</xdr:col>
      <xdr:colOff>327713</xdr:colOff>
      <xdr:row>16</xdr:row>
      <xdr:rowOff>45617</xdr:rowOff>
    </xdr:from>
    <xdr:to>
      <xdr:col>0</xdr:col>
      <xdr:colOff>1405111</xdr:colOff>
      <xdr:row>16</xdr:row>
      <xdr:rowOff>481706</xdr:rowOff>
    </xdr:to>
    <xdr:pic>
      <xdr:nvPicPr>
        <xdr:cNvPr id="10" name="Imagem 9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6" t="18452" r="8324" b="11846"/>
        <a:stretch/>
      </xdr:blipFill>
      <xdr:spPr>
        <a:xfrm>
          <a:off x="327713" y="6141617"/>
          <a:ext cx="1077398" cy="436089"/>
        </a:xfrm>
        <a:prstGeom prst="rect">
          <a:avLst/>
        </a:prstGeom>
      </xdr:spPr>
    </xdr:pic>
    <xdr:clientData/>
  </xdr:twoCellAnchor>
  <xdr:twoCellAnchor editAs="oneCell">
    <xdr:from>
      <xdr:col>0</xdr:col>
      <xdr:colOff>327714</xdr:colOff>
      <xdr:row>6</xdr:row>
      <xdr:rowOff>33711</xdr:rowOff>
    </xdr:from>
    <xdr:to>
      <xdr:col>0</xdr:col>
      <xdr:colOff>1405112</xdr:colOff>
      <xdr:row>6</xdr:row>
      <xdr:rowOff>469800</xdr:rowOff>
    </xdr:to>
    <xdr:pic>
      <xdr:nvPicPr>
        <xdr:cNvPr id="11" name="Imagem 10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6" t="18452" r="8324" b="11846"/>
        <a:stretch/>
      </xdr:blipFill>
      <xdr:spPr>
        <a:xfrm>
          <a:off x="327714" y="1767261"/>
          <a:ext cx="1077398" cy="43608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285744</xdr:colOff>
      <xdr:row>8</xdr:row>
      <xdr:rowOff>47624</xdr:rowOff>
    </xdr:from>
    <xdr:to>
      <xdr:col>0</xdr:col>
      <xdr:colOff>1064450</xdr:colOff>
      <xdr:row>8</xdr:row>
      <xdr:rowOff>468126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4" y="2790824"/>
          <a:ext cx="778706" cy="42050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285744</xdr:colOff>
      <xdr:row>18</xdr:row>
      <xdr:rowOff>59530</xdr:rowOff>
    </xdr:from>
    <xdr:to>
      <xdr:col>0</xdr:col>
      <xdr:colOff>1064450</xdr:colOff>
      <xdr:row>18</xdr:row>
      <xdr:rowOff>480032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4" y="7165180"/>
          <a:ext cx="778706" cy="4205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K%20RPK%20PAX%20-%20SERIE%20HISTORICA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RGA%20-%20SERIE%20HISTORICA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3"/>
      <sheetName val="Fev 13"/>
      <sheetName val="Mar 13"/>
      <sheetName val="Abr 13"/>
      <sheetName val="Mai 13"/>
      <sheetName val="Jun 13"/>
      <sheetName val="Jul 13"/>
      <sheetName val="Ago 13"/>
      <sheetName val="Set 13"/>
      <sheetName val="Out 13"/>
      <sheetName val="Nov 13"/>
      <sheetName val="Dez 13"/>
      <sheetName val="2013"/>
      <sheetName val="Jan 14"/>
      <sheetName val="Fev 14"/>
      <sheetName val="Mar 14"/>
      <sheetName val="Abr 14"/>
      <sheetName val="Mai 14"/>
      <sheetName val="Jun 14"/>
      <sheetName val="Jul 14"/>
      <sheetName val="Ago 14"/>
      <sheetName val="Set 14"/>
      <sheetName val="Out 14"/>
      <sheetName val="Nov 14"/>
      <sheetName val="Dez 14"/>
      <sheetName val="2014"/>
      <sheetName val="Jan 15"/>
      <sheetName val="Fev 15"/>
      <sheetName val="Mar 15"/>
      <sheetName val="Abr 15"/>
      <sheetName val="Mai 15"/>
      <sheetName val="Jun 15"/>
      <sheetName val="Jul 15"/>
      <sheetName val="Ago 15"/>
      <sheetName val="Set 15"/>
      <sheetName val="Out 15"/>
      <sheetName val="Nov 15"/>
      <sheetName val="Dez 15"/>
      <sheetName val="2015"/>
      <sheetName val="Jan 16"/>
      <sheetName val="Fev 16"/>
      <sheetName val="No mês"/>
      <sheetName val="Acumulado no Ano"/>
      <sheetName val="Acumulado 3 Meses"/>
      <sheetName val="Acumulado 6 Meses"/>
      <sheetName val="FEV15-JAN16"/>
      <sheetName val="MAR15-FEV16"/>
      <sheetName val="Série Histórica - ASK e RPK"/>
      <sheetName val="TOTAIS MÓVEIS (DOM)"/>
      <sheetName val="Evolução RPK e PAX - Linear"/>
      <sheetName val="Evolução RPK e PAX - Comparativ"/>
      <sheetName val="Gráfico Variações"/>
    </sheetNames>
    <sheetDataSet>
      <sheetData sheetId="0">
        <row r="12">
          <cell r="B12">
            <v>10213789.222999999</v>
          </cell>
          <cell r="C12">
            <v>8113637.608</v>
          </cell>
          <cell r="E12">
            <v>7838859</v>
          </cell>
        </row>
        <row r="22">
          <cell r="B22">
            <v>3396193.9980000001</v>
          </cell>
          <cell r="C22">
            <v>2612468.3030000003</v>
          </cell>
          <cell r="E22">
            <v>564175</v>
          </cell>
        </row>
      </sheetData>
      <sheetData sheetId="1">
        <row r="12">
          <cell r="B12">
            <v>8737268.6070000008</v>
          </cell>
          <cell r="C12">
            <v>6299313.875</v>
          </cell>
          <cell r="E12">
            <v>6273575</v>
          </cell>
        </row>
        <row r="22">
          <cell r="B22">
            <v>3006476.747</v>
          </cell>
          <cell r="C22">
            <v>2119061.9380000001</v>
          </cell>
          <cell r="E22">
            <v>469345</v>
          </cell>
        </row>
      </sheetData>
      <sheetData sheetId="2">
        <row r="12">
          <cell r="B12">
            <v>9508584.5010000002</v>
          </cell>
          <cell r="C12">
            <v>6785200.3040000005</v>
          </cell>
          <cell r="E12">
            <v>7031951</v>
          </cell>
        </row>
        <row r="22">
          <cell r="B22">
            <v>3251631.0269999998</v>
          </cell>
          <cell r="C22">
            <v>2327061.4670000002</v>
          </cell>
          <cell r="E22">
            <v>528491</v>
          </cell>
        </row>
      </sheetData>
      <sheetData sheetId="3">
        <row r="12">
          <cell r="B12">
            <v>9304526.9409999996</v>
          </cell>
          <cell r="C12">
            <v>6736659.3770000003</v>
          </cell>
          <cell r="E12">
            <v>6994140</v>
          </cell>
        </row>
        <row r="22">
          <cell r="B22">
            <v>2902544.3820000002</v>
          </cell>
          <cell r="C22">
            <v>2183049.98</v>
          </cell>
          <cell r="E22">
            <v>480681</v>
          </cell>
        </row>
      </sheetData>
      <sheetData sheetId="4">
        <row r="12">
          <cell r="B12">
            <v>9441025.0710000005</v>
          </cell>
          <cell r="C12">
            <v>6999546.392</v>
          </cell>
          <cell r="E12">
            <v>7218344</v>
          </cell>
        </row>
        <row r="22">
          <cell r="B22">
            <v>2949407.7980000004</v>
          </cell>
          <cell r="C22">
            <v>2285887.7740000002</v>
          </cell>
          <cell r="E22">
            <v>476425</v>
          </cell>
        </row>
      </sheetData>
      <sheetData sheetId="5">
        <row r="12">
          <cell r="B12">
            <v>9178890.7010000013</v>
          </cell>
          <cell r="C12">
            <v>7061048.8850000007</v>
          </cell>
          <cell r="E12">
            <v>7026830</v>
          </cell>
        </row>
        <row r="22">
          <cell r="B22">
            <v>2852300.68</v>
          </cell>
          <cell r="C22">
            <v>2163309.2059999998</v>
          </cell>
          <cell r="E22">
            <v>451022</v>
          </cell>
        </row>
      </sheetData>
      <sheetData sheetId="6">
        <row r="12">
          <cell r="B12">
            <v>10335049.823000001</v>
          </cell>
          <cell r="C12">
            <v>8138929.9209999992</v>
          </cell>
          <cell r="E12">
            <v>8046200</v>
          </cell>
        </row>
        <row r="22">
          <cell r="B22">
            <v>3110773.2540000002</v>
          </cell>
          <cell r="C22">
            <v>2483825.432</v>
          </cell>
          <cell r="E22">
            <v>550996</v>
          </cell>
        </row>
      </sheetData>
      <sheetData sheetId="7">
        <row r="12">
          <cell r="B12">
            <v>9745117.8269999996</v>
          </cell>
          <cell r="C12">
            <v>7234586.6090000002</v>
          </cell>
          <cell r="E12">
            <v>7336536</v>
          </cell>
        </row>
        <row r="22">
          <cell r="B22">
            <v>2886704.523</v>
          </cell>
          <cell r="C22">
            <v>2258711.6350000002</v>
          </cell>
          <cell r="E22">
            <v>501732</v>
          </cell>
        </row>
      </sheetData>
      <sheetData sheetId="8">
        <row r="12">
          <cell r="B12">
            <v>9243045.8199999984</v>
          </cell>
          <cell r="C12">
            <v>7160916.0190000003</v>
          </cell>
          <cell r="E12">
            <v>7388353</v>
          </cell>
        </row>
        <row r="22">
          <cell r="B22">
            <v>2799407.52</v>
          </cell>
          <cell r="C22">
            <v>2273364.13</v>
          </cell>
          <cell r="E22">
            <v>497237</v>
          </cell>
        </row>
      </sheetData>
      <sheetData sheetId="9">
        <row r="12">
          <cell r="B12">
            <v>9687308.3440000005</v>
          </cell>
          <cell r="C12">
            <v>7556106.8470000001</v>
          </cell>
          <cell r="E12">
            <v>7838809</v>
          </cell>
        </row>
        <row r="22">
          <cell r="B22">
            <v>2930381.7540000002</v>
          </cell>
          <cell r="C22">
            <v>2418893.5209999997</v>
          </cell>
          <cell r="E22">
            <v>515485</v>
          </cell>
        </row>
      </sheetData>
      <sheetData sheetId="10">
        <row r="12">
          <cell r="B12">
            <v>9322332.3300000001</v>
          </cell>
          <cell r="C12">
            <v>7401058.7460000003</v>
          </cell>
          <cell r="E12">
            <v>7699403</v>
          </cell>
        </row>
        <row r="22">
          <cell r="B22">
            <v>2817234.7760000001</v>
          </cell>
          <cell r="C22">
            <v>2245454.5729999999</v>
          </cell>
          <cell r="E22">
            <v>484529</v>
          </cell>
        </row>
      </sheetData>
      <sheetData sheetId="11">
        <row r="12">
          <cell r="B12">
            <v>10323507.924000001</v>
          </cell>
          <cell r="C12">
            <v>8179432.1889999993</v>
          </cell>
          <cell r="E12">
            <v>8244996</v>
          </cell>
        </row>
        <row r="22">
          <cell r="B22">
            <v>3015225.1869999999</v>
          </cell>
          <cell r="C22">
            <v>2408066.8789999997</v>
          </cell>
          <cell r="E22">
            <v>516262</v>
          </cell>
        </row>
      </sheetData>
      <sheetData sheetId="12" refreshError="1"/>
      <sheetData sheetId="13">
        <row r="11">
          <cell r="B11">
            <v>10817603.023</v>
          </cell>
          <cell r="C11">
            <v>8727399.1609999985</v>
          </cell>
          <cell r="E11">
            <v>8602607</v>
          </cell>
        </row>
        <row r="20">
          <cell r="B20">
            <v>3145530.338</v>
          </cell>
          <cell r="C20">
            <v>2539189.3689999999</v>
          </cell>
          <cell r="E20">
            <v>549805</v>
          </cell>
        </row>
      </sheetData>
      <sheetData sheetId="14">
        <row r="11">
          <cell r="B11">
            <v>8688102.1260000002</v>
          </cell>
          <cell r="C11">
            <v>7001585.3439999996</v>
          </cell>
          <cell r="E11">
            <v>7165725</v>
          </cell>
        </row>
        <row r="20">
          <cell r="B20">
            <v>2718085.585</v>
          </cell>
          <cell r="C20">
            <v>2106257.58</v>
          </cell>
          <cell r="E20">
            <v>472124</v>
          </cell>
        </row>
      </sheetData>
      <sheetData sheetId="15">
        <row r="11">
          <cell r="B11">
            <v>9448067.7689999994</v>
          </cell>
          <cell r="C11">
            <v>7336838.3140000002</v>
          </cell>
          <cell r="E11">
            <v>7521949</v>
          </cell>
        </row>
        <row r="20">
          <cell r="B20">
            <v>2965812.9640000002</v>
          </cell>
          <cell r="C20">
            <v>2375488.7009999999</v>
          </cell>
          <cell r="E20">
            <v>522558</v>
          </cell>
        </row>
      </sheetData>
      <sheetData sheetId="16">
        <row r="11">
          <cell r="B11">
            <v>9147874.7390000001</v>
          </cell>
          <cell r="C11">
            <v>7276073.7009999994</v>
          </cell>
          <cell r="E11">
            <v>7585284</v>
          </cell>
        </row>
        <row r="20">
          <cell r="B20">
            <v>2786567.7919999999</v>
          </cell>
          <cell r="C20">
            <v>2306898.7379999999</v>
          </cell>
          <cell r="E20">
            <v>505416</v>
          </cell>
        </row>
      </sheetData>
      <sheetData sheetId="17">
        <row r="11">
          <cell r="B11">
            <v>9268511.443</v>
          </cell>
          <cell r="C11">
            <v>7283577.5539999995</v>
          </cell>
          <cell r="E11">
            <v>7613636</v>
          </cell>
        </row>
        <row r="20">
          <cell r="B20">
            <v>2816715.2610000004</v>
          </cell>
          <cell r="C20">
            <v>2338524.0409999997</v>
          </cell>
          <cell r="E20">
            <v>495881</v>
          </cell>
        </row>
      </sheetData>
      <sheetData sheetId="18">
        <row r="11">
          <cell r="B11">
            <v>9033909.091</v>
          </cell>
          <cell r="C11">
            <v>7095753.1189999999</v>
          </cell>
          <cell r="E11">
            <v>7151837</v>
          </cell>
        </row>
        <row r="20">
          <cell r="B20">
            <v>2855644.4609999997</v>
          </cell>
          <cell r="C20">
            <v>2326324.5439999998</v>
          </cell>
          <cell r="E20">
            <v>490786</v>
          </cell>
        </row>
      </sheetData>
      <sheetData sheetId="19">
        <row r="11">
          <cell r="B11">
            <v>10019281.92</v>
          </cell>
          <cell r="C11">
            <v>8186215.892</v>
          </cell>
          <cell r="E11">
            <v>8224597</v>
          </cell>
        </row>
        <row r="20">
          <cell r="B20">
            <v>3012949.4619999998</v>
          </cell>
          <cell r="C20">
            <v>2565190.693</v>
          </cell>
          <cell r="E20">
            <v>570299</v>
          </cell>
        </row>
      </sheetData>
      <sheetData sheetId="20">
        <row r="11">
          <cell r="B11">
            <v>9670721.1520000007</v>
          </cell>
          <cell r="C11">
            <v>7664836.4189999998</v>
          </cell>
          <cell r="E11">
            <v>7925606</v>
          </cell>
        </row>
        <row r="20">
          <cell r="B20">
            <v>3032066.9479999999</v>
          </cell>
          <cell r="C20">
            <v>2585731.8810000001</v>
          </cell>
          <cell r="E20">
            <v>573413</v>
          </cell>
        </row>
      </sheetData>
      <sheetData sheetId="21">
        <row r="11">
          <cell r="B11">
            <v>9376648.5289999992</v>
          </cell>
          <cell r="C11">
            <v>7373918.9739999995</v>
          </cell>
          <cell r="E11">
            <v>7701938</v>
          </cell>
        </row>
        <row r="20">
          <cell r="B20">
            <v>2859308.3730000001</v>
          </cell>
          <cell r="C20">
            <v>2478750.577</v>
          </cell>
          <cell r="E20">
            <v>544081</v>
          </cell>
        </row>
      </sheetData>
      <sheetData sheetId="22">
        <row r="11">
          <cell r="B11">
            <v>9943395.9730000012</v>
          </cell>
          <cell r="C11">
            <v>8033059.0079999994</v>
          </cell>
          <cell r="E11">
            <v>8357736</v>
          </cell>
        </row>
        <row r="20">
          <cell r="B20">
            <v>2930793.412</v>
          </cell>
          <cell r="C20">
            <v>2490106.2439999999</v>
          </cell>
          <cell r="E20">
            <v>558560</v>
          </cell>
        </row>
      </sheetData>
      <sheetData sheetId="23">
        <row r="11">
          <cell r="B11">
            <v>9722806.9000000004</v>
          </cell>
          <cell r="C11">
            <v>7900820.9629999995</v>
          </cell>
          <cell r="E11">
            <v>8130816</v>
          </cell>
        </row>
        <row r="20">
          <cell r="B20">
            <v>2928755.713</v>
          </cell>
          <cell r="C20">
            <v>2363386.0759999999</v>
          </cell>
          <cell r="E20">
            <v>523419</v>
          </cell>
        </row>
      </sheetData>
      <sheetData sheetId="24">
        <row r="11">
          <cell r="B11">
            <v>10890949</v>
          </cell>
          <cell r="C11">
            <v>8808485</v>
          </cell>
          <cell r="E11">
            <v>8769648</v>
          </cell>
        </row>
        <row r="20">
          <cell r="B20">
            <v>3296324</v>
          </cell>
          <cell r="C20">
            <v>2670859</v>
          </cell>
          <cell r="E20">
            <v>585489</v>
          </cell>
        </row>
      </sheetData>
      <sheetData sheetId="25" refreshError="1"/>
      <sheetData sheetId="26">
        <row r="11">
          <cell r="B11">
            <v>11259226</v>
          </cell>
          <cell r="C11">
            <v>9521415</v>
          </cell>
          <cell r="E11">
            <v>9237867</v>
          </cell>
        </row>
        <row r="20">
          <cell r="B20">
            <v>3642037</v>
          </cell>
          <cell r="C20">
            <v>3079357</v>
          </cell>
          <cell r="E20">
            <v>686736</v>
          </cell>
        </row>
      </sheetData>
      <sheetData sheetId="27">
        <row r="11">
          <cell r="B11">
            <v>9101734</v>
          </cell>
          <cell r="C11">
            <v>7290055</v>
          </cell>
          <cell r="E11">
            <v>7247849</v>
          </cell>
        </row>
        <row r="20">
          <cell r="B20">
            <v>3167631</v>
          </cell>
          <cell r="C20">
            <v>2527524</v>
          </cell>
          <cell r="E20">
            <v>569769</v>
          </cell>
        </row>
      </sheetData>
      <sheetData sheetId="28">
        <row r="11">
          <cell r="B11">
            <v>9737642</v>
          </cell>
          <cell r="C11">
            <v>7540950</v>
          </cell>
          <cell r="E11">
            <v>7718847</v>
          </cell>
        </row>
        <row r="20">
          <cell r="B20">
            <v>3277086</v>
          </cell>
          <cell r="C20">
            <v>2492493</v>
          </cell>
          <cell r="E20">
            <v>568211</v>
          </cell>
        </row>
      </sheetData>
      <sheetData sheetId="29">
        <row r="11">
          <cell r="B11">
            <v>9236984</v>
          </cell>
          <cell r="C11">
            <v>7483322</v>
          </cell>
          <cell r="E11">
            <v>7770511</v>
          </cell>
        </row>
        <row r="20">
          <cell r="B20">
            <v>3123928</v>
          </cell>
          <cell r="C20">
            <v>2469884</v>
          </cell>
          <cell r="E20">
            <v>550009</v>
          </cell>
        </row>
      </sheetData>
      <sheetData sheetId="30">
        <row r="11">
          <cell r="B11">
            <v>9406589</v>
          </cell>
          <cell r="C11">
            <v>7358226</v>
          </cell>
          <cell r="E11">
            <v>7586265</v>
          </cell>
        </row>
        <row r="20">
          <cell r="B20">
            <v>3230031</v>
          </cell>
          <cell r="C20">
            <v>2667160</v>
          </cell>
          <cell r="E20">
            <v>566662</v>
          </cell>
        </row>
      </sheetData>
      <sheetData sheetId="31">
        <row r="11">
          <cell r="B11">
            <v>9259832</v>
          </cell>
          <cell r="C11">
            <v>7217112</v>
          </cell>
          <cell r="E11">
            <v>7313361</v>
          </cell>
        </row>
        <row r="20">
          <cell r="B20">
            <v>3211199</v>
          </cell>
          <cell r="C20">
            <v>2598200</v>
          </cell>
          <cell r="E20">
            <v>550872</v>
          </cell>
        </row>
      </sheetData>
      <sheetData sheetId="32">
        <row r="11">
          <cell r="B11">
            <v>10623358</v>
          </cell>
          <cell r="C11">
            <v>8863332</v>
          </cell>
          <cell r="E11">
            <v>8835855</v>
          </cell>
        </row>
        <row r="20">
          <cell r="B20">
            <v>3774202</v>
          </cell>
          <cell r="C20">
            <v>3130012</v>
          </cell>
          <cell r="E20">
            <v>697109</v>
          </cell>
        </row>
      </sheetData>
      <sheetData sheetId="33">
        <row r="11">
          <cell r="B11">
            <v>9679299</v>
          </cell>
          <cell r="C11">
            <v>7618661</v>
          </cell>
          <cell r="E11">
            <v>7709614</v>
          </cell>
        </row>
        <row r="20">
          <cell r="B20">
            <v>3614269</v>
          </cell>
          <cell r="C20">
            <v>3017824</v>
          </cell>
          <cell r="E20">
            <v>664857</v>
          </cell>
        </row>
      </sheetData>
      <sheetData sheetId="34">
        <row r="11">
          <cell r="B11">
            <v>9184133</v>
          </cell>
          <cell r="C11">
            <v>7309044</v>
          </cell>
          <cell r="E11">
            <v>7550645</v>
          </cell>
        </row>
        <row r="20">
          <cell r="B20">
            <v>3441777</v>
          </cell>
          <cell r="C20">
            <v>2830102</v>
          </cell>
          <cell r="E20">
            <v>631817</v>
          </cell>
        </row>
      </sheetData>
      <sheetData sheetId="35">
        <row r="11">
          <cell r="B11">
            <v>9546191</v>
          </cell>
          <cell r="C11">
            <v>7573746</v>
          </cell>
          <cell r="E11">
            <v>7817855</v>
          </cell>
        </row>
        <row r="20">
          <cell r="B20">
            <v>3102961</v>
          </cell>
          <cell r="C20">
            <v>2757777</v>
          </cell>
          <cell r="E20">
            <v>603838</v>
          </cell>
        </row>
      </sheetData>
      <sheetData sheetId="36">
        <row r="11">
          <cell r="B11">
            <v>9333284</v>
          </cell>
          <cell r="C11">
            <v>7272173</v>
          </cell>
          <cell r="E11">
            <v>7474682</v>
          </cell>
        </row>
        <row r="20">
          <cell r="B20">
            <v>3238000</v>
          </cell>
          <cell r="C20">
            <v>2564528</v>
          </cell>
          <cell r="E20">
            <v>573064</v>
          </cell>
        </row>
      </sheetData>
      <sheetData sheetId="37">
        <row r="11">
          <cell r="B11">
            <v>10492160</v>
          </cell>
          <cell r="C11">
            <v>8374482</v>
          </cell>
          <cell r="E11">
            <v>8327941</v>
          </cell>
        </row>
        <row r="20">
          <cell r="B20">
            <v>3550424</v>
          </cell>
          <cell r="C20">
            <v>2909179</v>
          </cell>
          <cell r="E20">
            <v>635057</v>
          </cell>
        </row>
      </sheetData>
      <sheetData sheetId="38" refreshError="1"/>
      <sheetData sheetId="39">
        <row r="11">
          <cell r="B11">
            <v>10982196</v>
          </cell>
          <cell r="C11">
            <v>9135327</v>
          </cell>
          <cell r="E11">
            <v>8768226</v>
          </cell>
        </row>
        <row r="20">
          <cell r="B20">
            <v>3869388</v>
          </cell>
          <cell r="C20">
            <v>3283443</v>
          </cell>
          <cell r="E20">
            <v>743169</v>
          </cell>
        </row>
      </sheetData>
      <sheetData sheetId="40">
        <row r="11">
          <cell r="B11">
            <v>9010164</v>
          </cell>
          <cell r="C11">
            <v>7066940</v>
          </cell>
          <cell r="E11">
            <v>7194983</v>
          </cell>
        </row>
        <row r="20">
          <cell r="B20">
            <v>3300533</v>
          </cell>
          <cell r="C20">
            <v>2666381</v>
          </cell>
          <cell r="E20">
            <v>619940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3"/>
      <sheetName val="Fev 13"/>
      <sheetName val="Mar 13"/>
      <sheetName val="Abr 13"/>
      <sheetName val="Mai 13"/>
      <sheetName val="Jun 13"/>
      <sheetName val="Jul 13"/>
      <sheetName val="Ago 13"/>
      <sheetName val="Set 13"/>
      <sheetName val="Out 13"/>
      <sheetName val="Nov 13"/>
      <sheetName val="Dez 13"/>
      <sheetName val="2013"/>
      <sheetName val="Jan 14"/>
      <sheetName val="Fev 14"/>
      <sheetName val="Mar 14"/>
      <sheetName val="Abr 14"/>
      <sheetName val="Mai 14"/>
      <sheetName val="Jun 14"/>
      <sheetName val="Jul 14"/>
      <sheetName val="Ago 14"/>
      <sheetName val="Set 14"/>
      <sheetName val="Out 14"/>
      <sheetName val="Nov 14"/>
      <sheetName val="Dez 14"/>
      <sheetName val="2014"/>
      <sheetName val="Jan 15"/>
      <sheetName val="Fev 15"/>
      <sheetName val="Mar 15"/>
      <sheetName val="Abr 15"/>
      <sheetName val="Mai 15"/>
      <sheetName val="Jun 15"/>
      <sheetName val="Jul 15"/>
      <sheetName val="Ago 15"/>
      <sheetName val="Set 15"/>
      <sheetName val="Out 15"/>
      <sheetName val="Nov 15"/>
      <sheetName val="Dez 15"/>
      <sheetName val="2015"/>
      <sheetName val="Jan 16"/>
      <sheetName val="Fev 16"/>
      <sheetName val="Acumulado 2016"/>
      <sheetName val="FEV15-JAN16"/>
      <sheetName val="MAR15-FEV16"/>
      <sheetName val="Série Histórica -Carga"/>
    </sheetNames>
    <sheetDataSet>
      <sheetData sheetId="0">
        <row r="12">
          <cell r="B12">
            <v>28181278</v>
          </cell>
        </row>
        <row r="22">
          <cell r="B22">
            <v>14106595</v>
          </cell>
        </row>
      </sheetData>
      <sheetData sheetId="1">
        <row r="12">
          <cell r="B12">
            <v>27805236</v>
          </cell>
        </row>
        <row r="22">
          <cell r="B22">
            <v>14391687</v>
          </cell>
        </row>
      </sheetData>
      <sheetData sheetId="2">
        <row r="12">
          <cell r="B12">
            <v>33855827</v>
          </cell>
        </row>
        <row r="22">
          <cell r="B22">
            <v>17698037</v>
          </cell>
        </row>
      </sheetData>
      <sheetData sheetId="3">
        <row r="12">
          <cell r="B12">
            <v>32712397</v>
          </cell>
        </row>
        <row r="22">
          <cell r="B22">
            <v>16653275</v>
          </cell>
        </row>
      </sheetData>
      <sheetData sheetId="4">
        <row r="12">
          <cell r="B12">
            <v>33411964</v>
          </cell>
        </row>
        <row r="22">
          <cell r="B22">
            <v>15603208</v>
          </cell>
        </row>
      </sheetData>
      <sheetData sheetId="5">
        <row r="12">
          <cell r="B12">
            <v>31180602</v>
          </cell>
        </row>
        <row r="22">
          <cell r="B22">
            <v>14012546</v>
          </cell>
        </row>
      </sheetData>
      <sheetData sheetId="6">
        <row r="12">
          <cell r="B12">
            <v>31009635</v>
          </cell>
        </row>
        <row r="22">
          <cell r="B22">
            <v>13278802</v>
          </cell>
        </row>
      </sheetData>
      <sheetData sheetId="7">
        <row r="12">
          <cell r="B12">
            <v>33343922</v>
          </cell>
        </row>
        <row r="22">
          <cell r="B22">
            <v>13814726</v>
          </cell>
        </row>
      </sheetData>
      <sheetData sheetId="8">
        <row r="12">
          <cell r="B12">
            <v>31413102</v>
          </cell>
        </row>
        <row r="22">
          <cell r="B22">
            <v>14182560</v>
          </cell>
        </row>
      </sheetData>
      <sheetData sheetId="9">
        <row r="12">
          <cell r="B12">
            <v>34752831</v>
          </cell>
        </row>
        <row r="22">
          <cell r="B22">
            <v>15076358</v>
          </cell>
        </row>
      </sheetData>
      <sheetData sheetId="10">
        <row r="12">
          <cell r="B12">
            <v>37458210</v>
          </cell>
        </row>
        <row r="22">
          <cell r="B22">
            <v>14996774</v>
          </cell>
        </row>
      </sheetData>
      <sheetData sheetId="11">
        <row r="12">
          <cell r="B12">
            <v>33294848</v>
          </cell>
        </row>
        <row r="22">
          <cell r="B22">
            <v>15229193</v>
          </cell>
        </row>
      </sheetData>
      <sheetData sheetId="12" refreshError="1"/>
      <sheetData sheetId="13">
        <row r="12">
          <cell r="B12">
            <v>25782300</v>
          </cell>
        </row>
        <row r="22">
          <cell r="B22">
            <v>14016003</v>
          </cell>
        </row>
      </sheetData>
      <sheetData sheetId="14">
        <row r="12">
          <cell r="B12">
            <v>28474447</v>
          </cell>
        </row>
        <row r="22">
          <cell r="B22">
            <v>12728289</v>
          </cell>
        </row>
      </sheetData>
      <sheetData sheetId="15">
        <row r="12">
          <cell r="B12">
            <v>29544861</v>
          </cell>
        </row>
        <row r="22">
          <cell r="B22">
            <v>14344459</v>
          </cell>
        </row>
      </sheetData>
      <sheetData sheetId="16">
        <row r="12">
          <cell r="B12">
            <v>31332788</v>
          </cell>
        </row>
        <row r="22">
          <cell r="B22">
            <v>13647746</v>
          </cell>
        </row>
      </sheetData>
      <sheetData sheetId="17">
        <row r="12">
          <cell r="B12">
            <v>32194936</v>
          </cell>
        </row>
        <row r="22">
          <cell r="B22">
            <v>14823610</v>
          </cell>
        </row>
      </sheetData>
      <sheetData sheetId="18">
        <row r="12">
          <cell r="B12">
            <v>25591966</v>
          </cell>
        </row>
        <row r="22">
          <cell r="B22">
            <v>12417908</v>
          </cell>
        </row>
      </sheetData>
      <sheetData sheetId="19">
        <row r="12">
          <cell r="B12">
            <v>30496354</v>
          </cell>
        </row>
        <row r="22">
          <cell r="B22">
            <v>12579771</v>
          </cell>
        </row>
      </sheetData>
      <sheetData sheetId="20">
        <row r="12">
          <cell r="B12">
            <v>32840171</v>
          </cell>
        </row>
        <row r="22">
          <cell r="B22">
            <v>14132413</v>
          </cell>
        </row>
      </sheetData>
      <sheetData sheetId="21">
        <row r="12">
          <cell r="B12">
            <v>32818412</v>
          </cell>
        </row>
        <row r="22">
          <cell r="B22">
            <v>13974586</v>
          </cell>
        </row>
      </sheetData>
      <sheetData sheetId="22">
        <row r="12">
          <cell r="B12">
            <v>36369307</v>
          </cell>
        </row>
        <row r="22">
          <cell r="B22">
            <v>16572435</v>
          </cell>
        </row>
      </sheetData>
      <sheetData sheetId="23">
        <row r="12">
          <cell r="B12">
            <v>37443676</v>
          </cell>
        </row>
        <row r="22">
          <cell r="B22">
            <v>16617370</v>
          </cell>
        </row>
      </sheetData>
      <sheetData sheetId="24">
        <row r="12">
          <cell r="B12">
            <v>34124643</v>
          </cell>
        </row>
        <row r="22">
          <cell r="B22">
            <v>16052071</v>
          </cell>
        </row>
      </sheetData>
      <sheetData sheetId="25" refreshError="1"/>
      <sheetData sheetId="26">
        <row r="12">
          <cell r="B12">
            <v>26362047</v>
          </cell>
        </row>
        <row r="22">
          <cell r="B22">
            <v>15013590</v>
          </cell>
        </row>
      </sheetData>
      <sheetData sheetId="27">
        <row r="12">
          <cell r="B12">
            <v>24645371</v>
          </cell>
        </row>
        <row r="22">
          <cell r="B22">
            <v>11980610</v>
          </cell>
        </row>
      </sheetData>
      <sheetData sheetId="28">
        <row r="12">
          <cell r="B12">
            <v>30012534</v>
          </cell>
        </row>
        <row r="22">
          <cell r="B22">
            <v>15651307</v>
          </cell>
        </row>
      </sheetData>
      <sheetData sheetId="29">
        <row r="12">
          <cell r="B12">
            <v>27994235</v>
          </cell>
        </row>
        <row r="22">
          <cell r="B22">
            <v>13903032</v>
          </cell>
        </row>
      </sheetData>
      <sheetData sheetId="30">
        <row r="12">
          <cell r="B12">
            <v>29630897</v>
          </cell>
        </row>
        <row r="22">
          <cell r="B22">
            <v>14192820</v>
          </cell>
        </row>
      </sheetData>
      <sheetData sheetId="31">
        <row r="12">
          <cell r="B12">
            <v>25700716</v>
          </cell>
        </row>
        <row r="22">
          <cell r="B22">
            <v>13834611</v>
          </cell>
        </row>
      </sheetData>
      <sheetData sheetId="32">
        <row r="12">
          <cell r="B12">
            <v>27901433</v>
          </cell>
        </row>
        <row r="22">
          <cell r="B22">
            <v>14636820</v>
          </cell>
        </row>
      </sheetData>
      <sheetData sheetId="33">
        <row r="12">
          <cell r="B12">
            <v>28106444</v>
          </cell>
        </row>
        <row r="22">
          <cell r="B22">
            <v>13957689</v>
          </cell>
        </row>
      </sheetData>
      <sheetData sheetId="34">
        <row r="12">
          <cell r="B12">
            <v>28380604</v>
          </cell>
        </row>
        <row r="22">
          <cell r="B22">
            <v>14627174</v>
          </cell>
        </row>
      </sheetData>
      <sheetData sheetId="35">
        <row r="12">
          <cell r="B12">
            <v>29979803</v>
          </cell>
        </row>
        <row r="22">
          <cell r="B22">
            <v>17051397</v>
          </cell>
        </row>
      </sheetData>
      <sheetData sheetId="36">
        <row r="12">
          <cell r="B12">
            <v>31025288</v>
          </cell>
        </row>
        <row r="22">
          <cell r="B22">
            <v>17542832</v>
          </cell>
        </row>
      </sheetData>
      <sheetData sheetId="37">
        <row r="12">
          <cell r="B12">
            <v>34738374</v>
          </cell>
        </row>
        <row r="22">
          <cell r="B22">
            <v>16958493</v>
          </cell>
        </row>
      </sheetData>
      <sheetData sheetId="38" refreshError="1"/>
      <sheetData sheetId="39">
        <row r="12">
          <cell r="B12">
            <v>22291389</v>
          </cell>
        </row>
        <row r="22">
          <cell r="B22">
            <v>15807554</v>
          </cell>
        </row>
      </sheetData>
      <sheetData sheetId="40">
        <row r="12">
          <cell r="B12">
            <v>22593318</v>
          </cell>
        </row>
        <row r="22">
          <cell r="B22">
            <v>16613612</v>
          </cell>
        </row>
      </sheetData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4"/>
  <sheetViews>
    <sheetView showGridLines="0" zoomScale="80" zoomScaleNormal="80" zoomScalePageLayoutView="80" workbookViewId="0">
      <selection activeCell="C20" sqref="C20"/>
    </sheetView>
  </sheetViews>
  <sheetFormatPr defaultColWidth="8.85546875" defaultRowHeight="12.75" x14ac:dyDescent="0.2"/>
  <cols>
    <col min="1" max="1" width="24.140625" customWidth="1"/>
    <col min="2" max="4" width="18.7109375" customWidth="1"/>
    <col min="5" max="5" width="22.42578125" customWidth="1"/>
    <col min="6" max="8" width="18.7109375" customWidth="1"/>
    <col min="9" max="9" width="21.42578125" customWidth="1"/>
    <col min="10" max="17" width="18.7109375" customWidth="1"/>
    <col min="19" max="19" width="9.28515625" bestFit="1" customWidth="1"/>
  </cols>
  <sheetData>
    <row r="1" spans="1:20" s="1" customFormat="1" ht="15.95" customHeight="1" x14ac:dyDescent="0.2">
      <c r="A1" s="40" t="str">
        <f>"DADOS COMPARATIVOS - "&amp;UPPER(TEXT($H$1,"mmmmmmmmmm"))&amp;"/"&amp;TEXT($H$1,"aaaa")&amp;" - ASSOCIAÇÃO BRASILEIRA DAS EMPRESAS AÉREAS"</f>
        <v>DADOS COMPARATIVOS - FEVEREIRO/2016 - ASSOCIAÇÃO BRASILEIRA DAS EMPRESAS AÉREAS</v>
      </c>
      <c r="B1" s="40"/>
      <c r="C1" s="40"/>
      <c r="D1" s="40"/>
      <c r="E1" s="40"/>
      <c r="F1" s="40"/>
      <c r="G1" s="40"/>
      <c r="H1" s="45">
        <v>42401</v>
      </c>
      <c r="I1" s="40"/>
      <c r="J1" s="40"/>
      <c r="K1" s="40"/>
      <c r="L1" s="40"/>
      <c r="M1" s="40"/>
      <c r="N1" s="40"/>
      <c r="O1" s="40"/>
      <c r="P1" s="40"/>
      <c r="Q1" s="40"/>
    </row>
    <row r="2" spans="1:20" s="1" customFormat="1" ht="15.95" customHeight="1" thickBot="1" x14ac:dyDescent="0.25">
      <c r="A2" s="46" t="s">
        <v>4</v>
      </c>
      <c r="B2" s="46"/>
      <c r="C2" s="46"/>
      <c r="D2" s="46"/>
      <c r="E2" s="46"/>
      <c r="F2" s="46"/>
      <c r="G2" s="46"/>
      <c r="H2" s="47">
        <v>42036</v>
      </c>
      <c r="I2" s="46"/>
      <c r="J2" s="46"/>
      <c r="K2" s="46"/>
      <c r="L2" s="46"/>
      <c r="M2" s="46"/>
      <c r="N2" s="46"/>
      <c r="O2" s="46"/>
      <c r="P2" s="46"/>
      <c r="Q2" s="46"/>
    </row>
    <row r="3" spans="1:20" s="1" customFormat="1" ht="15.95" customHeight="1" thickBot="1" x14ac:dyDescent="0.25">
      <c r="A3" s="144" t="s">
        <v>5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6"/>
      <c r="T3" s="2"/>
    </row>
    <row r="4" spans="1:20" s="1" customFormat="1" ht="24.95" customHeight="1" x14ac:dyDescent="0.2">
      <c r="A4" s="147"/>
      <c r="B4" s="149" t="str">
        <f>""&amp;UPPER(TEXT($H$2,"mmmmmmmmmm"))&amp;"/"&amp;TEXT($H$2,"aaaa")&amp;""</f>
        <v>FEVEREIRO/2015</v>
      </c>
      <c r="C4" s="150"/>
      <c r="D4" s="150"/>
      <c r="E4" s="151"/>
      <c r="F4" s="149" t="str">
        <f>""&amp;UPPER(TEXT($H$1,"mmmmmmmmmm"))&amp;"/"&amp;TEXT($H$1,"aaaa")&amp;""</f>
        <v>FEVEREIRO/2016</v>
      </c>
      <c r="G4" s="150"/>
      <c r="H4" s="150"/>
      <c r="I4" s="151"/>
      <c r="J4" s="152" t="s">
        <v>8</v>
      </c>
      <c r="K4" s="153"/>
      <c r="L4" s="153"/>
      <c r="M4" s="154"/>
      <c r="N4" s="155" t="s">
        <v>12</v>
      </c>
      <c r="O4" s="156"/>
      <c r="P4" s="156"/>
      <c r="Q4" s="157"/>
    </row>
    <row r="5" spans="1:20" s="1" customFormat="1" ht="24.95" customHeight="1" x14ac:dyDescent="0.2">
      <c r="A5" s="148"/>
      <c r="B5" s="158" t="s">
        <v>0</v>
      </c>
      <c r="C5" s="159" t="s">
        <v>1</v>
      </c>
      <c r="D5" s="159" t="s">
        <v>7</v>
      </c>
      <c r="E5" s="163" t="s">
        <v>14</v>
      </c>
      <c r="F5" s="158" t="s">
        <v>0</v>
      </c>
      <c r="G5" s="159" t="s">
        <v>1</v>
      </c>
      <c r="H5" s="159" t="s">
        <v>7</v>
      </c>
      <c r="I5" s="163" t="s">
        <v>14</v>
      </c>
      <c r="J5" s="165"/>
      <c r="K5" s="166"/>
      <c r="L5" s="166"/>
      <c r="M5" s="167"/>
      <c r="N5" s="160" t="s">
        <v>2</v>
      </c>
      <c r="O5" s="161"/>
      <c r="P5" s="161" t="s">
        <v>3</v>
      </c>
      <c r="Q5" s="162"/>
    </row>
    <row r="6" spans="1:20" s="1" customFormat="1" ht="24.95" customHeight="1" x14ac:dyDescent="0.2">
      <c r="A6" s="148"/>
      <c r="B6" s="158"/>
      <c r="C6" s="159"/>
      <c r="D6" s="159"/>
      <c r="E6" s="164"/>
      <c r="F6" s="158"/>
      <c r="G6" s="159"/>
      <c r="H6" s="159"/>
      <c r="I6" s="164"/>
      <c r="J6" s="17" t="s">
        <v>9</v>
      </c>
      <c r="K6" s="10" t="s">
        <v>10</v>
      </c>
      <c r="L6" s="10" t="s">
        <v>11</v>
      </c>
      <c r="M6" s="18" t="s">
        <v>15</v>
      </c>
      <c r="N6" s="48" t="str">
        <f>""&amp;UPPER(TEXT($H$2,"mmm"))&amp;"/"&amp;TEXT($H$2,"aaaa")&amp;""</f>
        <v>FEV/2015</v>
      </c>
      <c r="O6" s="48" t="str">
        <f>""&amp;UPPER(TEXT($H$1,"mmm"))&amp;"/"&amp;TEXT($H$1,"aaaa")&amp;""</f>
        <v>FEV/2016</v>
      </c>
      <c r="P6" s="48" t="str">
        <f>""&amp;UPPER(TEXT($H$2,"mmm"))&amp;"/"&amp;TEXT($H$2,"aaaa")&amp;""</f>
        <v>FEV/2015</v>
      </c>
      <c r="Q6" s="48" t="str">
        <f>""&amp;UPPER(TEXT($H$1,"mmm"))&amp;"/"&amp;TEXT($H$1,"aaaa")&amp;""</f>
        <v>FEV/2016</v>
      </c>
    </row>
    <row r="7" spans="1:20" s="1" customFormat="1" ht="39.950000000000003" customHeight="1" x14ac:dyDescent="0.3">
      <c r="A7" s="30"/>
      <c r="B7" s="11">
        <v>781891.196</v>
      </c>
      <c r="C7" s="9">
        <v>666119.99800000002</v>
      </c>
      <c r="D7" s="8">
        <f>C7/B7*100</f>
        <v>85.193438857955883</v>
      </c>
      <c r="E7" s="38">
        <v>589133</v>
      </c>
      <c r="F7" s="54">
        <v>938165</v>
      </c>
      <c r="G7" s="55">
        <v>801028</v>
      </c>
      <c r="H7" s="8">
        <f t="shared" ref="H7:H10" si="0">G7/F7*100</f>
        <v>85.382422068612669</v>
      </c>
      <c r="I7" s="38">
        <v>723775</v>
      </c>
      <c r="J7" s="19">
        <f t="shared" ref="J7:K11" si="1">(F7-B7)/B7*100</f>
        <v>19.986643256691693</v>
      </c>
      <c r="K7" s="8">
        <f t="shared" si="1"/>
        <v>20.252807663042113</v>
      </c>
      <c r="L7" s="8">
        <f t="shared" ref="L7:L11" si="2">H7-D7</f>
        <v>0.18898321065678658</v>
      </c>
      <c r="M7" s="20">
        <f t="shared" ref="M7:M11" si="3">(I7-E7)/E7*100</f>
        <v>22.854262110593023</v>
      </c>
      <c r="N7" s="19">
        <f>B7/$B$11*100</f>
        <v>8.5885523472800003</v>
      </c>
      <c r="O7" s="8">
        <f>F7/$F$11*100</f>
        <v>10.412296601926446</v>
      </c>
      <c r="P7" s="8">
        <f>C7/$C$11*100</f>
        <v>9.1402892187744342</v>
      </c>
      <c r="Q7" s="23">
        <f>G7/$G$11*100</f>
        <v>11.334863462828325</v>
      </c>
      <c r="R7" s="6"/>
      <c r="S7" s="2"/>
    </row>
    <row r="8" spans="1:20" s="1" customFormat="1" ht="39.950000000000003" customHeight="1" x14ac:dyDescent="0.3">
      <c r="A8" s="30"/>
      <c r="B8" s="11">
        <v>1630882.639</v>
      </c>
      <c r="C8" s="9">
        <v>1283432.6429999999</v>
      </c>
      <c r="D8" s="8">
        <f t="shared" ref="D8:D10" si="4">C8/B8*100</f>
        <v>78.695585587136776</v>
      </c>
      <c r="E8" s="38">
        <v>1590709</v>
      </c>
      <c r="F8" s="54">
        <v>1588030</v>
      </c>
      <c r="G8" s="55">
        <v>1181019</v>
      </c>
      <c r="H8" s="8">
        <f t="shared" si="0"/>
        <v>74.370068575530695</v>
      </c>
      <c r="I8" s="38">
        <v>1545974</v>
      </c>
      <c r="J8" s="19">
        <f t="shared" si="1"/>
        <v>-2.627573436324989</v>
      </c>
      <c r="K8" s="8">
        <f t="shared" si="1"/>
        <v>-7.9796663703838737</v>
      </c>
      <c r="L8" s="8">
        <f t="shared" si="2"/>
        <v>-4.325517011606081</v>
      </c>
      <c r="M8" s="20">
        <f t="shared" si="3"/>
        <v>-2.8122679886767474</v>
      </c>
      <c r="N8" s="19">
        <f>B8/$B$11*100</f>
        <v>17.914156073093384</v>
      </c>
      <c r="O8" s="8">
        <f>F8/$F$11*100</f>
        <v>17.624873420727969</v>
      </c>
      <c r="P8" s="8">
        <f>C8/$C$11*100</f>
        <v>17.610859282198096</v>
      </c>
      <c r="Q8" s="23">
        <f>G8/$G$11*100</f>
        <v>16.711886615706373</v>
      </c>
      <c r="R8" s="6"/>
      <c r="S8" s="2"/>
    </row>
    <row r="9" spans="1:20" s="1" customFormat="1" ht="39.950000000000003" customHeight="1" x14ac:dyDescent="0.3">
      <c r="A9" s="30"/>
      <c r="B9" s="11">
        <v>3440838.2119999998</v>
      </c>
      <c r="C9" s="9">
        <v>2653402.54</v>
      </c>
      <c r="D9" s="8">
        <f t="shared" si="4"/>
        <v>77.115004441249212</v>
      </c>
      <c r="E9" s="38">
        <v>2666355</v>
      </c>
      <c r="F9" s="54">
        <v>3393474</v>
      </c>
      <c r="G9" s="55">
        <v>2560958</v>
      </c>
      <c r="H9" s="8">
        <f t="shared" si="0"/>
        <v>75.467146646769663</v>
      </c>
      <c r="I9" s="12">
        <v>2602714</v>
      </c>
      <c r="J9" s="19">
        <f t="shared" si="1"/>
        <v>-1.3765312136681138</v>
      </c>
      <c r="K9" s="8">
        <f t="shared" si="1"/>
        <v>-3.483999830647635</v>
      </c>
      <c r="L9" s="8">
        <f t="shared" si="2"/>
        <v>-1.6478577944795489</v>
      </c>
      <c r="M9" s="20">
        <f t="shared" si="3"/>
        <v>-2.3868164591736662</v>
      </c>
      <c r="N9" s="19">
        <f>B9/$B$11*100</f>
        <v>37.79530867397478</v>
      </c>
      <c r="O9" s="8">
        <f>F9/$F$11*100</f>
        <v>37.662732886992956</v>
      </c>
      <c r="P9" s="8">
        <f>C9/$C$11*100</f>
        <v>36.409155560933485</v>
      </c>
      <c r="Q9" s="23">
        <f>G9/$G$11*100</f>
        <v>36.238570017574787</v>
      </c>
      <c r="R9" s="6"/>
      <c r="S9" s="2"/>
      <c r="T9" s="5"/>
    </row>
    <row r="10" spans="1:20" s="1" customFormat="1" ht="39.950000000000003" customHeight="1" x14ac:dyDescent="0.3">
      <c r="A10" s="30"/>
      <c r="B10" s="11">
        <v>3250264.42</v>
      </c>
      <c r="C10" s="9">
        <v>2684779.179</v>
      </c>
      <c r="D10" s="8">
        <f t="shared" si="4"/>
        <v>82.601869634963421</v>
      </c>
      <c r="E10" s="38">
        <v>2406376</v>
      </c>
      <c r="F10" s="54">
        <v>3090495</v>
      </c>
      <c r="G10" s="55">
        <v>2523935</v>
      </c>
      <c r="H10" s="8">
        <f t="shared" si="0"/>
        <v>81.66766165290673</v>
      </c>
      <c r="I10" s="38">
        <v>2322520</v>
      </c>
      <c r="J10" s="19">
        <f t="shared" si="1"/>
        <v>-4.9155822220765639</v>
      </c>
      <c r="K10" s="8">
        <f t="shared" si="1"/>
        <v>-5.9909649276969459</v>
      </c>
      <c r="L10" s="8">
        <f t="shared" si="2"/>
        <v>-0.93420798205669087</v>
      </c>
      <c r="M10" s="20">
        <f t="shared" si="3"/>
        <v>-3.4847422015512124</v>
      </c>
      <c r="N10" s="19">
        <f>B10/$B$11*100</f>
        <v>35.701982905651832</v>
      </c>
      <c r="O10" s="8">
        <f>F10/$F$11*100</f>
        <v>34.300097090352629</v>
      </c>
      <c r="P10" s="8">
        <f>C10/$C$11*100</f>
        <v>36.839695938093989</v>
      </c>
      <c r="Q10" s="23">
        <f>G10/$G$11*100</f>
        <v>35.714679903890513</v>
      </c>
      <c r="R10" s="6"/>
      <c r="S10" s="2"/>
      <c r="T10" s="2"/>
    </row>
    <row r="11" spans="1:20" s="1" customFormat="1" ht="39.950000000000003" customHeight="1" thickBot="1" x14ac:dyDescent="0.25">
      <c r="A11" s="31"/>
      <c r="B11" s="24">
        <f>SUM(B7:B10)</f>
        <v>9103876.4670000002</v>
      </c>
      <c r="C11" s="25">
        <f>SUM(C7:C10)</f>
        <v>7287734.3599999994</v>
      </c>
      <c r="D11" s="26">
        <f>C11/B11*100</f>
        <v>80.050892456820932</v>
      </c>
      <c r="E11" s="27">
        <f>SUM(E7:E10)</f>
        <v>7252573</v>
      </c>
      <c r="F11" s="24">
        <f>SUM(F7:F10)</f>
        <v>9010164</v>
      </c>
      <c r="G11" s="25">
        <f>SUM(G7:G10)</f>
        <v>7066940</v>
      </c>
      <c r="H11" s="26">
        <f>G11/F11*100</f>
        <v>78.432978578414335</v>
      </c>
      <c r="I11" s="27">
        <f>SUM(I7:I10)</f>
        <v>7194983</v>
      </c>
      <c r="J11" s="28">
        <f t="shared" si="1"/>
        <v>-1.0293688335918429</v>
      </c>
      <c r="K11" s="26">
        <f t="shared" si="1"/>
        <v>-3.0296708015575833</v>
      </c>
      <c r="L11" s="26">
        <f t="shared" si="2"/>
        <v>-1.617913878406597</v>
      </c>
      <c r="M11" s="29">
        <f t="shared" si="3"/>
        <v>-0.79406301735949425</v>
      </c>
      <c r="N11" s="28">
        <f>SUM(N7:N10)</f>
        <v>100</v>
      </c>
      <c r="O11" s="26">
        <f>SUM(O7:O10)</f>
        <v>100</v>
      </c>
      <c r="P11" s="26">
        <f>SUM(P7:P10)</f>
        <v>100</v>
      </c>
      <c r="Q11" s="29">
        <f>SUM(Q7:Q10)</f>
        <v>100</v>
      </c>
      <c r="R11" s="2"/>
      <c r="S11" s="2"/>
    </row>
    <row r="12" spans="1:20" s="1" customFormat="1" ht="15.95" customHeight="1" thickBot="1" x14ac:dyDescent="0.25">
      <c r="A12" s="168" t="s">
        <v>6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70"/>
      <c r="R12" s="2"/>
      <c r="S12" s="2"/>
    </row>
    <row r="13" spans="1:20" s="1" customFormat="1" ht="24.95" customHeight="1" x14ac:dyDescent="0.2">
      <c r="A13" s="171"/>
      <c r="B13" s="149" t="str">
        <f>""&amp;UPPER(TEXT($H$2,"mmmmmmmmmm"))&amp;"/"&amp;TEXT($H$2,"aaaa")&amp;""</f>
        <v>FEVEREIRO/2015</v>
      </c>
      <c r="C13" s="150"/>
      <c r="D13" s="150"/>
      <c r="E13" s="151"/>
      <c r="F13" s="149" t="str">
        <f>""&amp;UPPER(TEXT($H$1,"mmmmmmmmmm"))&amp;"/"&amp;TEXT($H$1,"aaaa")&amp;""</f>
        <v>FEVEREIRO/2016</v>
      </c>
      <c r="G13" s="150"/>
      <c r="H13" s="150"/>
      <c r="I13" s="151"/>
      <c r="J13" s="152" t="s">
        <v>8</v>
      </c>
      <c r="K13" s="153"/>
      <c r="L13" s="153"/>
      <c r="M13" s="154"/>
      <c r="N13" s="155" t="s">
        <v>12</v>
      </c>
      <c r="O13" s="156"/>
      <c r="P13" s="156"/>
      <c r="Q13" s="157"/>
      <c r="R13" s="2"/>
      <c r="S13" s="2"/>
    </row>
    <row r="14" spans="1:20" s="1" customFormat="1" ht="24.95" customHeight="1" x14ac:dyDescent="0.2">
      <c r="A14" s="172"/>
      <c r="B14" s="158" t="s">
        <v>0</v>
      </c>
      <c r="C14" s="159" t="s">
        <v>1</v>
      </c>
      <c r="D14" s="159" t="s">
        <v>7</v>
      </c>
      <c r="E14" s="163" t="s">
        <v>14</v>
      </c>
      <c r="F14" s="158" t="s">
        <v>0</v>
      </c>
      <c r="G14" s="159" t="s">
        <v>1</v>
      </c>
      <c r="H14" s="159" t="s">
        <v>7</v>
      </c>
      <c r="I14" s="163" t="s">
        <v>14</v>
      </c>
      <c r="J14" s="165"/>
      <c r="K14" s="166"/>
      <c r="L14" s="166"/>
      <c r="M14" s="167"/>
      <c r="N14" s="160" t="s">
        <v>2</v>
      </c>
      <c r="O14" s="161"/>
      <c r="P14" s="161" t="s">
        <v>3</v>
      </c>
      <c r="Q14" s="162"/>
      <c r="R14" s="2"/>
      <c r="S14" s="2"/>
    </row>
    <row r="15" spans="1:20" s="1" customFormat="1" ht="24.95" customHeight="1" x14ac:dyDescent="0.2">
      <c r="A15" s="172"/>
      <c r="B15" s="158"/>
      <c r="C15" s="159"/>
      <c r="D15" s="159"/>
      <c r="E15" s="164"/>
      <c r="F15" s="158"/>
      <c r="G15" s="159"/>
      <c r="H15" s="159"/>
      <c r="I15" s="164"/>
      <c r="J15" s="35" t="s">
        <v>9</v>
      </c>
      <c r="K15" s="36" t="s">
        <v>10</v>
      </c>
      <c r="L15" s="36" t="s">
        <v>11</v>
      </c>
      <c r="M15" s="37" t="s">
        <v>15</v>
      </c>
      <c r="N15" s="48" t="str">
        <f>""&amp;UPPER(TEXT($H$2,"mmm"))&amp;"/"&amp;TEXT($H$2,"aaaa")&amp;""</f>
        <v>FEV/2015</v>
      </c>
      <c r="O15" s="48" t="str">
        <f>""&amp;UPPER(TEXT($H$1,"mmm"))&amp;"/"&amp;TEXT($H$1,"aaaa")&amp;""</f>
        <v>FEV/2016</v>
      </c>
      <c r="P15" s="48" t="str">
        <f>""&amp;UPPER(TEXT($H$2,"mmm"))&amp;"/"&amp;TEXT($H$2,"aaaa")&amp;""</f>
        <v>FEV/2015</v>
      </c>
      <c r="Q15" s="48" t="str">
        <f>""&amp;UPPER(TEXT($H$1,"mmm"))&amp;"/"&amp;TEXT($H$1,"aaaa")&amp;""</f>
        <v>FEV/2016</v>
      </c>
      <c r="R15" s="2"/>
      <c r="S15" s="2"/>
    </row>
    <row r="16" spans="1:20" s="1" customFormat="1" ht="39.950000000000003" customHeight="1" x14ac:dyDescent="0.3">
      <c r="A16" s="32"/>
      <c r="B16" s="11">
        <v>4291.5839999999998</v>
      </c>
      <c r="C16" s="9">
        <v>1926.336</v>
      </c>
      <c r="D16" s="8">
        <f t="shared" ref="D16:D19" si="5">C16/B16*100</f>
        <v>44.88636363636364</v>
      </c>
      <c r="E16" s="12">
        <v>474</v>
      </c>
      <c r="F16" s="11">
        <v>4295</v>
      </c>
      <c r="G16" s="9">
        <v>2489</v>
      </c>
      <c r="H16" s="8">
        <f t="shared" ref="H16:H19" si="6">G16/F16*100</f>
        <v>57.951105937136205</v>
      </c>
      <c r="I16" s="38">
        <v>612</v>
      </c>
      <c r="J16" s="19">
        <f t="shared" ref="J16" si="7">(F16-B16)/B16*100</f>
        <v>7.9597649725606373E-2</v>
      </c>
      <c r="K16" s="8">
        <f t="shared" ref="K16" si="8">(G16-C16)/C16*100</f>
        <v>29.209026877969368</v>
      </c>
      <c r="L16" s="8">
        <f>H16-D16</f>
        <v>13.064742300772565</v>
      </c>
      <c r="M16" s="20">
        <f>(I16-E16)/E16*100</f>
        <v>29.11392405063291</v>
      </c>
      <c r="N16" s="19">
        <f t="shared" ref="N16:N17" si="9">B16/$B$20*100</f>
        <v>0.13573411501605701</v>
      </c>
      <c r="O16" s="8">
        <f t="shared" ref="O16:O17" si="10">F16/$F$20*100</f>
        <v>0.13013049710455857</v>
      </c>
      <c r="P16" s="8">
        <f t="shared" ref="P16:P17" si="11">C16/$C$20*100</f>
        <v>7.617104054173833E-2</v>
      </c>
      <c r="Q16" s="20">
        <f>G16/$G$20*100</f>
        <v>9.3347499850921528E-2</v>
      </c>
      <c r="R16" s="2"/>
      <c r="S16" s="2"/>
    </row>
    <row r="17" spans="1:19" s="1" customFormat="1" ht="39.950000000000003" customHeight="1" x14ac:dyDescent="0.3">
      <c r="A17" s="32"/>
      <c r="B17" s="11">
        <v>222923.62899999999</v>
      </c>
      <c r="C17" s="9">
        <v>197811.34099999999</v>
      </c>
      <c r="D17" s="8">
        <f t="shared" si="5"/>
        <v>88.735026379819075</v>
      </c>
      <c r="E17" s="12">
        <v>29791</v>
      </c>
      <c r="F17" s="11">
        <v>347093</v>
      </c>
      <c r="G17" s="9">
        <v>255182</v>
      </c>
      <c r="H17" s="8">
        <f t="shared" si="6"/>
        <v>73.519777120253067</v>
      </c>
      <c r="I17" s="38">
        <v>39798</v>
      </c>
      <c r="J17" s="19">
        <f t="shared" ref="J17" si="12">(F17-B17)/B17*100</f>
        <v>55.700408053199247</v>
      </c>
      <c r="K17" s="8">
        <f t="shared" ref="K17" si="13">(G17-C17)/C17*100</f>
        <v>29.002714763457377</v>
      </c>
      <c r="L17" s="8">
        <f>H17-D17</f>
        <v>-15.215249259566008</v>
      </c>
      <c r="M17" s="20">
        <f>(I17-E17)/E17*100</f>
        <v>33.590681749521664</v>
      </c>
      <c r="N17" s="19">
        <f t="shared" si="9"/>
        <v>7.0506231495137488</v>
      </c>
      <c r="O17" s="8">
        <f t="shared" si="10"/>
        <v>10.51627115983994</v>
      </c>
      <c r="P17" s="8">
        <f t="shared" si="11"/>
        <v>7.8218419190248358</v>
      </c>
      <c r="Q17" s="20">
        <f>G17/$G$20*100</f>
        <v>9.5703502237677203</v>
      </c>
      <c r="R17" s="2"/>
      <c r="S17" s="2"/>
    </row>
    <row r="18" spans="1:19" s="1" customFormat="1" ht="39.950000000000003" customHeight="1" x14ac:dyDescent="0.3">
      <c r="A18" s="32"/>
      <c r="B18" s="11">
        <v>559245.05500000005</v>
      </c>
      <c r="C18" s="9">
        <v>394855.78399999999</v>
      </c>
      <c r="D18" s="8">
        <f t="shared" si="5"/>
        <v>70.605145359756463</v>
      </c>
      <c r="E18" s="12">
        <v>168854</v>
      </c>
      <c r="F18" s="11">
        <v>443317</v>
      </c>
      <c r="G18" s="9">
        <v>335172</v>
      </c>
      <c r="H18" s="8">
        <f t="shared" si="6"/>
        <v>75.605492232420588</v>
      </c>
      <c r="I18" s="12">
        <v>166755</v>
      </c>
      <c r="J18" s="19">
        <f t="shared" ref="J18:K20" si="14">(F18-B18)/B18*100</f>
        <v>-20.729384008589943</v>
      </c>
      <c r="K18" s="8">
        <f t="shared" si="14"/>
        <v>-15.115337401262426</v>
      </c>
      <c r="L18" s="8">
        <f>H18-D18</f>
        <v>5.0003468726641245</v>
      </c>
      <c r="M18" s="20">
        <f>(I18-E18)/E18*100</f>
        <v>-1.2430857427126394</v>
      </c>
      <c r="N18" s="19">
        <f>B18/$B$20*100</f>
        <v>17.687789081497911</v>
      </c>
      <c r="O18" s="8">
        <f>F18/$F$20*100</f>
        <v>13.431679065169172</v>
      </c>
      <c r="P18" s="8">
        <f>C18/$C$20*100</f>
        <v>15.613359212102083</v>
      </c>
      <c r="Q18" s="20">
        <f>G18/$G$20*100</f>
        <v>12.570296593022528</v>
      </c>
      <c r="R18" s="2"/>
      <c r="S18" s="7"/>
    </row>
    <row r="19" spans="1:19" s="1" customFormat="1" ht="39.950000000000003" customHeight="1" x14ac:dyDescent="0.3">
      <c r="A19" s="32"/>
      <c r="B19" s="11">
        <v>2375297.5550000002</v>
      </c>
      <c r="C19" s="9">
        <v>1934367.659</v>
      </c>
      <c r="D19" s="8">
        <f t="shared" si="5"/>
        <v>81.436856402607631</v>
      </c>
      <c r="E19" s="12">
        <v>373289</v>
      </c>
      <c r="F19" s="11">
        <v>2505828</v>
      </c>
      <c r="G19" s="9">
        <v>2073538</v>
      </c>
      <c r="H19" s="8">
        <f t="shared" si="6"/>
        <v>82.74861642538913</v>
      </c>
      <c r="I19" s="38">
        <v>412775</v>
      </c>
      <c r="J19" s="19">
        <f t="shared" si="14"/>
        <v>5.4953302471613847</v>
      </c>
      <c r="K19" s="8">
        <f t="shared" si="14"/>
        <v>7.1946168223235381</v>
      </c>
      <c r="L19" s="8">
        <f>H19-D19</f>
        <v>1.3117600227814989</v>
      </c>
      <c r="M19" s="20">
        <f>(I19-E19)/E19*100</f>
        <v>10.577863264119756</v>
      </c>
      <c r="N19" s="19">
        <f>B19/$B$20*100</f>
        <v>75.125853653972285</v>
      </c>
      <c r="O19" s="8">
        <f>F19/$F$20*100</f>
        <v>75.921919277886332</v>
      </c>
      <c r="P19" s="8">
        <f>C19/$C$20*100</f>
        <v>76.488627828331332</v>
      </c>
      <c r="Q19" s="20">
        <f>G19/$G$20*100</f>
        <v>77.766005683358827</v>
      </c>
      <c r="R19" s="2"/>
      <c r="S19" s="7"/>
    </row>
    <row r="20" spans="1:19" s="1" customFormat="1" ht="39.950000000000003" customHeight="1" thickBot="1" x14ac:dyDescent="0.25">
      <c r="A20" s="31"/>
      <c r="B20" s="13">
        <f>SUM(B16:B19)</f>
        <v>3161757.8230000003</v>
      </c>
      <c r="C20" s="14">
        <f>SUM(C16:C19)</f>
        <v>2528961.12</v>
      </c>
      <c r="D20" s="15">
        <f>C20/B20*100</f>
        <v>79.985921173444666</v>
      </c>
      <c r="E20" s="16">
        <v>572408</v>
      </c>
      <c r="F20" s="13">
        <f>SUM(F16:F19)</f>
        <v>3300533</v>
      </c>
      <c r="G20" s="14">
        <f>SUM(G16:G19)</f>
        <v>2666381</v>
      </c>
      <c r="H20" s="15">
        <f>G20/F20*100</f>
        <v>80.78637601866123</v>
      </c>
      <c r="I20" s="16">
        <f>SUM(I16:I19)</f>
        <v>619940</v>
      </c>
      <c r="J20" s="21">
        <f t="shared" si="14"/>
        <v>4.3891779436897007</v>
      </c>
      <c r="K20" s="15">
        <f t="shared" si="14"/>
        <v>5.433847081049624</v>
      </c>
      <c r="L20" s="15">
        <f>H20-D20</f>
        <v>0.80045484521656363</v>
      </c>
      <c r="M20" s="22">
        <f>(I20-E20)/E20*100</f>
        <v>8.3038671716677612</v>
      </c>
      <c r="N20" s="21">
        <f>SUM(N16:N19)</f>
        <v>100</v>
      </c>
      <c r="O20" s="15">
        <f>SUM(O16:O19)</f>
        <v>100</v>
      </c>
      <c r="P20" s="15">
        <f>SUM(P16:P19)</f>
        <v>99.999999999999986</v>
      </c>
      <c r="Q20" s="22">
        <f>SUM(Q16:Q19)</f>
        <v>100</v>
      </c>
      <c r="R20" s="2"/>
      <c r="S20" s="6"/>
    </row>
    <row r="25" spans="1:19" ht="17.25" customHeight="1" x14ac:dyDescent="0.2"/>
    <row r="26" spans="1:19" ht="15" customHeight="1" x14ac:dyDescent="0.2"/>
    <row r="27" spans="1:19" ht="15" customHeight="1" x14ac:dyDescent="0.2"/>
    <row r="28" spans="1:19" ht="15" customHeight="1" x14ac:dyDescent="0.2"/>
    <row r="29" spans="1:19" ht="15" customHeight="1" x14ac:dyDescent="0.2"/>
    <row r="30" spans="1:19" ht="15" customHeight="1" x14ac:dyDescent="0.2"/>
    <row r="31" spans="1:19" ht="15" customHeight="1" x14ac:dyDescent="0.2"/>
    <row r="32" spans="1:19" ht="15" customHeight="1" x14ac:dyDescent="0.2"/>
    <row r="33" ht="15" customHeight="1" x14ac:dyDescent="0.2"/>
    <row r="34" ht="15" customHeight="1" x14ac:dyDescent="0.2"/>
  </sheetData>
  <mergeCells count="34">
    <mergeCell ref="A13:A15"/>
    <mergeCell ref="B13:E13"/>
    <mergeCell ref="F13:I13"/>
    <mergeCell ref="J13:M13"/>
    <mergeCell ref="N13:Q13"/>
    <mergeCell ref="B14:B15"/>
    <mergeCell ref="C14:C15"/>
    <mergeCell ref="D14:D15"/>
    <mergeCell ref="E14:E15"/>
    <mergeCell ref="N14:O14"/>
    <mergeCell ref="P14:Q14"/>
    <mergeCell ref="F14:F15"/>
    <mergeCell ref="G14:G15"/>
    <mergeCell ref="H14:H15"/>
    <mergeCell ref="I14:I15"/>
    <mergeCell ref="J14:M14"/>
    <mergeCell ref="A12:Q12"/>
    <mergeCell ref="D5:D6"/>
    <mergeCell ref="E5:E6"/>
    <mergeCell ref="F5:F6"/>
    <mergeCell ref="G5:G6"/>
    <mergeCell ref="H5:H6"/>
    <mergeCell ref="A3:Q3"/>
    <mergeCell ref="A4:A6"/>
    <mergeCell ref="B4:E4"/>
    <mergeCell ref="F4:I4"/>
    <mergeCell ref="J4:M4"/>
    <mergeCell ref="N4:Q4"/>
    <mergeCell ref="B5:B6"/>
    <mergeCell ref="C5:C6"/>
    <mergeCell ref="N5:O5"/>
    <mergeCell ref="P5:Q5"/>
    <mergeCell ref="I5:I6"/>
    <mergeCell ref="J5:M5"/>
  </mergeCells>
  <pageMargins left="0.25" right="0.25" top="0.75" bottom="0.75" header="0.3" footer="0.3"/>
  <pageSetup paperSize="9" scale="40" orientation="landscape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7"/>
  <sheetViews>
    <sheetView showGridLines="0" tabSelected="1" zoomScale="80" zoomScaleNormal="80" zoomScalePageLayoutView="80" workbookViewId="0">
      <selection activeCell="A4" sqref="A4:A6"/>
    </sheetView>
  </sheetViews>
  <sheetFormatPr defaultColWidth="8.85546875" defaultRowHeight="12.75" x14ac:dyDescent="0.2"/>
  <cols>
    <col min="1" max="1" width="24.140625" customWidth="1"/>
    <col min="2" max="4" width="25.7109375" customWidth="1"/>
    <col min="5" max="6" width="18.7109375" customWidth="1"/>
    <col min="7" max="7" width="0.42578125" customWidth="1"/>
    <col min="8" max="8" width="9.28515625" customWidth="1"/>
    <col min="9" max="15" width="9.140625" customWidth="1"/>
    <col min="16" max="16" width="45.5703125" customWidth="1"/>
    <col min="17" max="17" width="12.85546875" customWidth="1"/>
  </cols>
  <sheetData>
    <row r="1" spans="1:17" s="1" customFormat="1" ht="15.95" customHeight="1" x14ac:dyDescent="0.2">
      <c r="A1" s="40" t="str">
        <f>"DADOS COMPARATIVOS - "&amp;UPPER(TEXT($H$1,"mmmmmmmmmm"))&amp;"/"&amp;TEXT($H$1,"aaaa")&amp;" - ASSOCIAÇÃO BRASILEIRA DAS EMPRESAS AÉREAS"</f>
        <v>DADOS COMPARATIVOS - FEVEREIRO/2016 - ASSOCIAÇÃO BRASILEIRA DAS EMPRESAS AÉREAS</v>
      </c>
      <c r="B1" s="40"/>
      <c r="C1" s="40"/>
      <c r="D1" s="40"/>
      <c r="E1" s="40"/>
      <c r="F1" s="40"/>
      <c r="G1" s="40"/>
      <c r="H1" s="49">
        <v>42401</v>
      </c>
      <c r="I1" s="40"/>
      <c r="J1" s="40"/>
      <c r="K1" s="40"/>
      <c r="L1" s="40"/>
      <c r="M1" s="40"/>
      <c r="N1" s="40"/>
      <c r="O1" s="40"/>
      <c r="P1" s="40"/>
      <c r="Q1" s="40"/>
    </row>
    <row r="2" spans="1:17" s="1" customFormat="1" ht="15.95" customHeight="1" thickBot="1" x14ac:dyDescent="0.25">
      <c r="A2" s="40" t="s">
        <v>17</v>
      </c>
      <c r="B2" s="40"/>
      <c r="C2" s="40"/>
      <c r="D2" s="40"/>
      <c r="E2" s="40"/>
      <c r="F2" s="40"/>
      <c r="G2" s="40"/>
      <c r="H2" s="49">
        <v>42036</v>
      </c>
      <c r="I2" s="40"/>
      <c r="J2" s="40"/>
      <c r="K2" s="40"/>
      <c r="L2" s="40"/>
      <c r="M2" s="40"/>
      <c r="N2" s="40"/>
      <c r="O2" s="40"/>
      <c r="P2" s="40"/>
      <c r="Q2" s="40"/>
    </row>
    <row r="3" spans="1:17" s="1" customFormat="1" ht="15.95" customHeight="1" thickBot="1" x14ac:dyDescent="0.25">
      <c r="A3" s="144" t="s">
        <v>5</v>
      </c>
      <c r="B3" s="145"/>
      <c r="C3" s="145"/>
      <c r="D3" s="145"/>
      <c r="E3" s="145"/>
      <c r="F3" s="146"/>
      <c r="I3" s="2"/>
    </row>
    <row r="4" spans="1:17" s="1" customFormat="1" ht="24.95" customHeight="1" thickBot="1" x14ac:dyDescent="0.25">
      <c r="A4" s="147"/>
      <c r="B4" s="50" t="str">
        <f>""&amp;UPPER(TEXT($H$2,"mmmmmmmmmm"))&amp;"/"&amp;TEXT($H$2,"aaaa")&amp;""</f>
        <v>FEVEREIRO/2015</v>
      </c>
      <c r="C4" s="51" t="str">
        <f>""&amp;UPPER(TEXT($H$1,"mmmmmmmmmm"))&amp;"/"&amp;TEXT($H$1,"aaaa")&amp;""</f>
        <v>FEVEREIRO/2016</v>
      </c>
      <c r="D4" s="182" t="s">
        <v>16</v>
      </c>
      <c r="E4" s="180" t="s">
        <v>12</v>
      </c>
      <c r="F4" s="181"/>
    </row>
    <row r="5" spans="1:17" s="1" customFormat="1" ht="24.95" customHeight="1" x14ac:dyDescent="0.2">
      <c r="A5" s="148"/>
      <c r="B5" s="173" t="s">
        <v>13</v>
      </c>
      <c r="C5" s="173" t="s">
        <v>13</v>
      </c>
      <c r="D5" s="183"/>
      <c r="E5" s="152"/>
      <c r="F5" s="154"/>
    </row>
    <row r="6" spans="1:17" s="1" customFormat="1" ht="24.95" customHeight="1" x14ac:dyDescent="0.2">
      <c r="A6" s="148"/>
      <c r="B6" s="164"/>
      <c r="C6" s="164"/>
      <c r="D6" s="184"/>
      <c r="E6" s="39" t="str">
        <f>""&amp;UPPER(TEXT($H$2,"mmm"))&amp;"/"&amp;TEXT($H$2,"aaaa")&amp;""</f>
        <v>FEV/2015</v>
      </c>
      <c r="F6" s="39" t="str">
        <f>""&amp;UPPER(TEXT($H$1,"mmm"))&amp;"/"&amp;TEXT($H$1,"aaaa")&amp;""</f>
        <v>FEV/2016</v>
      </c>
    </row>
    <row r="7" spans="1:17" s="1" customFormat="1" ht="39.950000000000003" customHeight="1" x14ac:dyDescent="0.3">
      <c r="A7" s="30"/>
      <c r="B7" s="42">
        <v>2752302</v>
      </c>
      <c r="C7" s="42">
        <v>2888441</v>
      </c>
      <c r="D7" s="33">
        <f>(C7-B7)/B7*100</f>
        <v>4.9463685307789627</v>
      </c>
      <c r="E7" s="19">
        <f>B7/B12*100</f>
        <v>11.167622512154514</v>
      </c>
      <c r="F7" s="20">
        <f>C7/C12*100</f>
        <v>12.784492299891498</v>
      </c>
      <c r="G7" s="6"/>
      <c r="H7" s="2"/>
    </row>
    <row r="8" spans="1:17" s="1" customFormat="1" ht="39.950000000000003" customHeight="1" x14ac:dyDescent="0.3">
      <c r="A8" s="30"/>
      <c r="B8" s="42">
        <v>2724876</v>
      </c>
      <c r="C8" s="42">
        <v>2284136</v>
      </c>
      <c r="D8" s="33">
        <f t="shared" ref="D8:D11" si="0">(C8-B8)/B8*100</f>
        <v>-16.174680976308647</v>
      </c>
      <c r="E8" s="19">
        <f>B8/B12*100</f>
        <v>11.056339951222483</v>
      </c>
      <c r="F8" s="20">
        <f>C8/C12*100</f>
        <v>10.109785556950953</v>
      </c>
      <c r="G8" s="6"/>
      <c r="H8" s="2"/>
    </row>
    <row r="9" spans="1:17" s="1" customFormat="1" ht="39.950000000000003" customHeight="1" x14ac:dyDescent="0.3">
      <c r="A9" s="30"/>
      <c r="B9" s="42">
        <v>6089920</v>
      </c>
      <c r="C9" s="42">
        <v>6490521</v>
      </c>
      <c r="D9" s="33">
        <f t="shared" si="0"/>
        <v>6.5780995481057216</v>
      </c>
      <c r="E9" s="19">
        <f>B9/B12*100</f>
        <v>24.710198113877045</v>
      </c>
      <c r="F9" s="20">
        <f>C9/C12*100</f>
        <v>28.727613181915114</v>
      </c>
      <c r="G9" s="6"/>
      <c r="H9" s="2"/>
      <c r="I9" s="5"/>
    </row>
    <row r="10" spans="1:17" s="1" customFormat="1" ht="39.950000000000003" customHeight="1" x14ac:dyDescent="0.3">
      <c r="A10" s="30"/>
      <c r="B10" s="42">
        <v>9284700</v>
      </c>
      <c r="C10" s="42">
        <v>8327418</v>
      </c>
      <c r="D10" s="33">
        <f t="shared" si="0"/>
        <v>-10.310316973084753</v>
      </c>
      <c r="E10" s="19">
        <f>B10/B12*100</f>
        <v>37.67320037503189</v>
      </c>
      <c r="F10" s="20">
        <f>C10/C12*100</f>
        <v>36.857879838631938</v>
      </c>
      <c r="G10" s="6"/>
      <c r="H10" s="2"/>
      <c r="I10" s="2"/>
    </row>
    <row r="11" spans="1:17" s="1" customFormat="1" ht="39.950000000000003" customHeight="1" x14ac:dyDescent="0.3">
      <c r="A11" s="30"/>
      <c r="B11" s="42">
        <v>3793573</v>
      </c>
      <c r="C11" s="42">
        <v>2602802</v>
      </c>
      <c r="D11" s="33">
        <f t="shared" si="0"/>
        <v>-31.389167942728395</v>
      </c>
      <c r="E11" s="19">
        <f>B11/B12*100</f>
        <v>15.392639047714072</v>
      </c>
      <c r="F11" s="20">
        <f>C11/C12*100</f>
        <v>11.5202291226105</v>
      </c>
      <c r="G11" s="6"/>
      <c r="H11" s="2"/>
      <c r="I11" s="2"/>
    </row>
    <row r="12" spans="1:17" s="1" customFormat="1" ht="39.950000000000003" customHeight="1" thickBot="1" x14ac:dyDescent="0.25">
      <c r="A12" s="31"/>
      <c r="B12" s="43">
        <f>SUM(B7:B11)</f>
        <v>24645371</v>
      </c>
      <c r="C12" s="44">
        <f>SUM(C7:C11)</f>
        <v>22593318</v>
      </c>
      <c r="D12" s="34">
        <f>(C12-B12)/B12*100</f>
        <v>-8.3263222128001235</v>
      </c>
      <c r="E12" s="21">
        <f>SUM(E7:E11)</f>
        <v>100.00000000000001</v>
      </c>
      <c r="F12" s="22">
        <f>SUM(F7:F11)</f>
        <v>100.00000000000001</v>
      </c>
      <c r="G12" s="2"/>
      <c r="H12" s="2"/>
    </row>
    <row r="13" spans="1:17" s="1" customFormat="1" ht="15.95" customHeight="1" thickBot="1" x14ac:dyDescent="0.25">
      <c r="A13" s="177" t="s">
        <v>6</v>
      </c>
      <c r="B13" s="177"/>
      <c r="C13" s="177"/>
      <c r="D13" s="177"/>
      <c r="E13" s="177"/>
      <c r="F13" s="177"/>
      <c r="G13" s="2"/>
      <c r="H13" s="2"/>
    </row>
    <row r="14" spans="1:17" s="1" customFormat="1" ht="24.95" customHeight="1" thickBot="1" x14ac:dyDescent="0.25">
      <c r="A14" s="178"/>
      <c r="B14" s="52" t="str">
        <f>""&amp;UPPER(TEXT($H$2,"mmmmmmmmmm"))&amp;"/"&amp;TEXT($H$2,"aaaa")&amp;""</f>
        <v>FEVEREIRO/2015</v>
      </c>
      <c r="C14" s="53" t="str">
        <f>""&amp;UPPER(TEXT($H$1,"mmmmmmmmmm"))&amp;"/"&amp;TEXT($H$1,"aaaa")&amp;""</f>
        <v>FEVEREIRO/2016</v>
      </c>
      <c r="D14" s="181" t="s">
        <v>16</v>
      </c>
      <c r="E14" s="180" t="s">
        <v>12</v>
      </c>
      <c r="F14" s="181"/>
      <c r="G14" s="2"/>
      <c r="H14" s="2"/>
    </row>
    <row r="15" spans="1:17" s="1" customFormat="1" ht="24.95" customHeight="1" x14ac:dyDescent="0.2">
      <c r="A15" s="172"/>
      <c r="B15" s="174" t="s">
        <v>13</v>
      </c>
      <c r="C15" s="173" t="s">
        <v>13</v>
      </c>
      <c r="D15" s="183"/>
      <c r="E15" s="152"/>
      <c r="F15" s="154"/>
      <c r="G15" s="2"/>
      <c r="H15" s="2"/>
    </row>
    <row r="16" spans="1:17" s="1" customFormat="1" ht="24.95" customHeight="1" thickBot="1" x14ac:dyDescent="0.25">
      <c r="A16" s="179"/>
      <c r="B16" s="175"/>
      <c r="C16" s="176"/>
      <c r="D16" s="184"/>
      <c r="E16" s="39" t="str">
        <f>""&amp;UPPER(TEXT($H$2,"mmm"))&amp;"/"&amp;TEXT($H$2,"aaaa")&amp;""</f>
        <v>FEV/2015</v>
      </c>
      <c r="F16" s="39" t="str">
        <f>""&amp;UPPER(TEXT($H$1,"mmm"))&amp;"/"&amp;TEXT($H$1,"aaaa")&amp;""</f>
        <v>FEV/2016</v>
      </c>
      <c r="G16" s="2"/>
      <c r="H16" s="2"/>
    </row>
    <row r="17" spans="1:18" s="1" customFormat="1" ht="39.950000000000003" customHeight="1" x14ac:dyDescent="0.3">
      <c r="A17" s="41"/>
      <c r="B17" s="42">
        <v>400434</v>
      </c>
      <c r="C17" s="42">
        <v>680819</v>
      </c>
      <c r="D17" s="56">
        <f t="shared" ref="D17:D21" si="1">(C17-B17)/B17*100</f>
        <v>70.020277998371768</v>
      </c>
      <c r="E17" s="19">
        <f>B17/B22*100</f>
        <v>3.3423506816430879</v>
      </c>
      <c r="F17" s="20">
        <f>C17/C22*100</f>
        <v>4.0979589507688035</v>
      </c>
      <c r="G17" s="2"/>
      <c r="H17" s="2"/>
    </row>
    <row r="18" spans="1:18" s="1" customFormat="1" ht="39.950000000000003" customHeight="1" x14ac:dyDescent="0.3">
      <c r="A18" s="32"/>
      <c r="B18" s="42">
        <v>322770</v>
      </c>
      <c r="C18" s="42">
        <v>659393</v>
      </c>
      <c r="D18" s="56">
        <f t="shared" si="1"/>
        <v>104.29191064844936</v>
      </c>
      <c r="E18" s="19">
        <f>B18/B22*100</f>
        <v>2.6941032217892076</v>
      </c>
      <c r="F18" s="20">
        <f>C18/C22*100</f>
        <v>3.968992414172186</v>
      </c>
      <c r="G18" s="2"/>
      <c r="H18" s="2"/>
    </row>
    <row r="19" spans="1:18" s="1" customFormat="1" ht="39.950000000000003" customHeight="1" x14ac:dyDescent="0.3">
      <c r="A19" s="32"/>
      <c r="B19" s="42">
        <v>165770</v>
      </c>
      <c r="C19" s="42">
        <v>161391</v>
      </c>
      <c r="D19" s="56">
        <f t="shared" si="1"/>
        <v>-2.6416118718706643</v>
      </c>
      <c r="E19" s="19">
        <f>B19/B22*100</f>
        <v>1.3836524183660097</v>
      </c>
      <c r="F19" s="20">
        <f>C19/C22*100</f>
        <v>0.9714383603035871</v>
      </c>
      <c r="G19" s="2"/>
      <c r="H19" s="7"/>
    </row>
    <row r="20" spans="1:18" s="1" customFormat="1" ht="39.950000000000003" customHeight="1" x14ac:dyDescent="0.3">
      <c r="A20" s="32"/>
      <c r="B20" s="42">
        <v>7404849</v>
      </c>
      <c r="C20" s="42">
        <v>7654419</v>
      </c>
      <c r="D20" s="56">
        <f t="shared" si="1"/>
        <v>3.3703590714678988</v>
      </c>
      <c r="E20" s="19">
        <f>B20/B22*100</f>
        <v>61.806944721512515</v>
      </c>
      <c r="F20" s="20">
        <f>C20/C22*100</f>
        <v>46.073177825508381</v>
      </c>
      <c r="G20" s="2"/>
      <c r="H20" s="7"/>
    </row>
    <row r="21" spans="1:18" s="1" customFormat="1" ht="39.950000000000003" customHeight="1" x14ac:dyDescent="0.3">
      <c r="A21" s="32"/>
      <c r="B21" s="42">
        <v>3686787</v>
      </c>
      <c r="C21" s="42">
        <v>7457590</v>
      </c>
      <c r="D21" s="56">
        <f t="shared" si="1"/>
        <v>102.27884062735384</v>
      </c>
      <c r="E21" s="19">
        <f>B21/B22*100</f>
        <v>30.772948956689184</v>
      </c>
      <c r="F21" s="20">
        <f>C21/C22*100</f>
        <v>44.888432449247041</v>
      </c>
      <c r="G21" s="2"/>
      <c r="H21" s="7"/>
    </row>
    <row r="22" spans="1:18" s="1" customFormat="1" ht="39.950000000000003" customHeight="1" thickBot="1" x14ac:dyDescent="0.25">
      <c r="A22" s="31"/>
      <c r="B22" s="43">
        <f>SUM(B17:B21)</f>
        <v>11980610</v>
      </c>
      <c r="C22" s="44">
        <f>SUM(C17:C21)</f>
        <v>16613612</v>
      </c>
      <c r="D22" s="34">
        <f>(C22-B22)/B22*100</f>
        <v>38.670835625231106</v>
      </c>
      <c r="E22" s="21">
        <f>SUM(E17:E21)</f>
        <v>100</v>
      </c>
      <c r="F22" s="22">
        <f>SUM(F17:F21)</f>
        <v>100</v>
      </c>
      <c r="G22" s="2"/>
      <c r="H22" s="6"/>
    </row>
    <row r="23" spans="1:18" x14ac:dyDescent="0.2">
      <c r="A23" s="4"/>
      <c r="B23" s="4"/>
      <c r="C23" s="4"/>
      <c r="D23" s="4"/>
      <c r="E23" s="4"/>
      <c r="F23" s="4"/>
      <c r="G23" s="4"/>
      <c r="H23" s="4"/>
    </row>
    <row r="25" spans="1:18" ht="12.75" customHeight="1" x14ac:dyDescent="0.2"/>
    <row r="26" spans="1:18" ht="12.75" customHeight="1" x14ac:dyDescent="0.2"/>
    <row r="27" spans="1:18" s="3" customFormat="1" ht="17.25" customHeigh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ht="15" customHeight="1" x14ac:dyDescent="0.2"/>
    <row r="29" spans="1:18" ht="15" customHeight="1" x14ac:dyDescent="0.2"/>
    <row r="30" spans="1:18" ht="15" customHeight="1" x14ac:dyDescent="0.2"/>
    <row r="31" spans="1:18" ht="15" customHeight="1" x14ac:dyDescent="0.2"/>
    <row r="32" spans="1:18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3.5" customHeight="1" x14ac:dyDescent="0.2"/>
  </sheetData>
  <mergeCells count="12">
    <mergeCell ref="A3:F3"/>
    <mergeCell ref="A4:A6"/>
    <mergeCell ref="B5:B6"/>
    <mergeCell ref="C5:C6"/>
    <mergeCell ref="B15:B16"/>
    <mergeCell ref="C15:C16"/>
    <mergeCell ref="A13:F13"/>
    <mergeCell ref="A14:A16"/>
    <mergeCell ref="E4:F5"/>
    <mergeCell ref="D4:D6"/>
    <mergeCell ref="D14:D16"/>
    <mergeCell ref="E14:F15"/>
  </mergeCells>
  <pageMargins left="0.25" right="0.25" top="0.75" bottom="0.75" header="0.3" footer="0.3"/>
  <pageSetup paperSize="9" scale="56" orientation="landscape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3"/>
  <sheetViews>
    <sheetView showGridLines="0" zoomScale="80" zoomScaleNormal="80" zoomScalePageLayoutView="80" workbookViewId="0">
      <selection activeCell="A4" sqref="A4:A6"/>
    </sheetView>
  </sheetViews>
  <sheetFormatPr defaultColWidth="8.85546875" defaultRowHeight="12.75" x14ac:dyDescent="0.2"/>
  <cols>
    <col min="1" max="1" width="24.140625" customWidth="1"/>
    <col min="2" max="4" width="18.7109375" customWidth="1"/>
    <col min="5" max="5" width="22.42578125" customWidth="1"/>
    <col min="6" max="8" width="18.7109375" customWidth="1"/>
    <col min="9" max="9" width="21.42578125" customWidth="1"/>
    <col min="10" max="17" width="18.7109375" customWidth="1"/>
    <col min="18" max="18" width="8.85546875" style="122"/>
    <col min="19" max="19" width="9.28515625" style="122" bestFit="1" customWidth="1"/>
    <col min="20" max="16384" width="8.85546875" style="122"/>
  </cols>
  <sheetData>
    <row r="1" spans="1:20" s="92" customFormat="1" ht="15.95" customHeight="1" x14ac:dyDescent="0.2">
      <c r="A1" s="40" t="str">
        <f>"DADOS COMPARATIVOS - JANEIRO A "&amp;UPPER(TEXT($H$1,"mmmmmmmmmm"))&amp;"/"&amp;TEXT($H$1,"aaaa")&amp;" - ASSOCIAÇÃO BRASILEIRA DAS EMPRESAS AÉREAS"</f>
        <v>DADOS COMPARATIVOS - JANEIRO A FEVEREIRO/2016 - ASSOCIAÇÃO BRASILEIRA DAS EMPRESAS AÉREAS</v>
      </c>
      <c r="B1" s="40"/>
      <c r="C1" s="40"/>
      <c r="D1" s="40"/>
      <c r="E1" s="40"/>
      <c r="F1" s="40"/>
      <c r="G1" s="40"/>
      <c r="H1" s="45">
        <v>42401</v>
      </c>
      <c r="I1" s="40"/>
      <c r="J1" s="40"/>
      <c r="K1" s="40"/>
      <c r="L1" s="40"/>
      <c r="M1" s="40"/>
      <c r="N1" s="40"/>
      <c r="O1" s="40"/>
      <c r="P1" s="40"/>
      <c r="Q1" s="40"/>
    </row>
    <row r="2" spans="1:20" s="92" customFormat="1" ht="15.95" customHeight="1" x14ac:dyDescent="0.2">
      <c r="A2" s="93" t="s">
        <v>4</v>
      </c>
      <c r="B2" s="93"/>
      <c r="C2" s="93"/>
      <c r="D2" s="93"/>
      <c r="E2" s="93"/>
      <c r="F2" s="93"/>
      <c r="G2" s="93"/>
      <c r="H2" s="94">
        <v>42036</v>
      </c>
      <c r="I2" s="93"/>
      <c r="J2" s="93"/>
      <c r="K2" s="93"/>
      <c r="L2" s="93"/>
      <c r="M2" s="93"/>
      <c r="N2" s="93"/>
      <c r="O2" s="93"/>
      <c r="P2" s="93"/>
      <c r="Q2" s="93"/>
    </row>
    <row r="3" spans="1:20" s="92" customFormat="1" ht="15.95" customHeight="1" thickBot="1" x14ac:dyDescent="0.25">
      <c r="A3" s="185" t="s">
        <v>5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T3" s="95"/>
    </row>
    <row r="4" spans="1:20" s="92" customFormat="1" ht="24.95" customHeight="1" x14ac:dyDescent="0.2">
      <c r="A4" s="186"/>
      <c r="B4" s="188" t="str">
        <f>"JANEIRO A "&amp;UPPER(TEXT($H$2,"mmmmmmmmmm"))&amp;"/"&amp;TEXT($H$2,"aaaa")</f>
        <v>JANEIRO A FEVEREIRO/2015</v>
      </c>
      <c r="C4" s="189"/>
      <c r="D4" s="189"/>
      <c r="E4" s="190"/>
      <c r="F4" s="188" t="str">
        <f>"JANEIRO A "&amp;UPPER(TEXT($H$1,"mmmmmmmmmm"))&amp;"/"&amp;TEXT($H$1,"aaaa")</f>
        <v>JANEIRO A FEVEREIRO/2016</v>
      </c>
      <c r="G4" s="189"/>
      <c r="H4" s="189"/>
      <c r="I4" s="190"/>
      <c r="J4" s="191" t="s">
        <v>8</v>
      </c>
      <c r="K4" s="192"/>
      <c r="L4" s="192"/>
      <c r="M4" s="193"/>
      <c r="N4" s="194" t="s">
        <v>12</v>
      </c>
      <c r="O4" s="195"/>
      <c r="P4" s="195"/>
      <c r="Q4" s="196"/>
    </row>
    <row r="5" spans="1:20" s="92" customFormat="1" ht="24.95" customHeight="1" x14ac:dyDescent="0.2">
      <c r="A5" s="187"/>
      <c r="B5" s="197" t="s">
        <v>0</v>
      </c>
      <c r="C5" s="198" t="s">
        <v>1</v>
      </c>
      <c r="D5" s="198" t="s">
        <v>7</v>
      </c>
      <c r="E5" s="199" t="s">
        <v>14</v>
      </c>
      <c r="F5" s="197" t="s">
        <v>0</v>
      </c>
      <c r="G5" s="198" t="s">
        <v>1</v>
      </c>
      <c r="H5" s="198" t="s">
        <v>7</v>
      </c>
      <c r="I5" s="199" t="s">
        <v>14</v>
      </c>
      <c r="J5" s="206"/>
      <c r="K5" s="207"/>
      <c r="L5" s="207"/>
      <c r="M5" s="208"/>
      <c r="N5" s="209" t="s">
        <v>2</v>
      </c>
      <c r="O5" s="201"/>
      <c r="P5" s="201" t="s">
        <v>3</v>
      </c>
      <c r="Q5" s="202"/>
    </row>
    <row r="6" spans="1:20" s="92" customFormat="1" ht="24.95" customHeight="1" x14ac:dyDescent="0.2">
      <c r="A6" s="187"/>
      <c r="B6" s="197"/>
      <c r="C6" s="198"/>
      <c r="D6" s="198"/>
      <c r="E6" s="200"/>
      <c r="F6" s="197"/>
      <c r="G6" s="198"/>
      <c r="H6" s="198"/>
      <c r="I6" s="200"/>
      <c r="J6" s="96" t="s">
        <v>9</v>
      </c>
      <c r="K6" s="97" t="s">
        <v>10</v>
      </c>
      <c r="L6" s="97" t="s">
        <v>11</v>
      </c>
      <c r="M6" s="98" t="s">
        <v>15</v>
      </c>
      <c r="N6" s="39" t="str">
        <f>"JAN-"&amp;UPPER(TEXT($H$2,"mmm"))&amp;"/"&amp;TEXT($H$2,"aaaa")&amp;""</f>
        <v>JAN-FEV/2015</v>
      </c>
      <c r="O6" s="97" t="str">
        <f>"JAN-"&amp;UPPER(TEXT($H$1,"mmm"))&amp;"/"&amp;TEXT($H$1,"aaaa")&amp;""</f>
        <v>JAN-FEV/2016</v>
      </c>
      <c r="P6" s="39" t="str">
        <f>"JAN-"&amp;UPPER(TEXT($H$2,"mmm"))&amp;"/"&amp;TEXT($H$2,"aaaa")&amp;""</f>
        <v>JAN-FEV/2015</v>
      </c>
      <c r="Q6" s="97" t="str">
        <f>"JAN-"&amp;UPPER(TEXT($H$1,"mmm"))&amp;"/"&amp;TEXT($H$1,"aaaa")&amp;""</f>
        <v>JAN-FEV/2016</v>
      </c>
    </row>
    <row r="7" spans="1:20" s="92" customFormat="1" ht="39.950000000000003" customHeight="1" x14ac:dyDescent="0.3">
      <c r="A7" s="99"/>
      <c r="B7" s="100">
        <v>1683705</v>
      </c>
      <c r="C7" s="101">
        <v>1437619</v>
      </c>
      <c r="D7" s="102">
        <f>C7/B7*100</f>
        <v>85.384256743313117</v>
      </c>
      <c r="E7" s="38">
        <v>1265320</v>
      </c>
      <c r="F7" s="100">
        <v>1952429</v>
      </c>
      <c r="G7" s="101">
        <v>1691665</v>
      </c>
      <c r="H7" s="102">
        <f t="shared" ref="H7:H10" si="0">G7/F7*100</f>
        <v>86.644123806806803</v>
      </c>
      <c r="I7" s="103">
        <v>1525470</v>
      </c>
      <c r="J7" s="104">
        <f t="shared" ref="J7:K11" si="1">(F7-B7)/B7*100</f>
        <v>15.960278077216614</v>
      </c>
      <c r="K7" s="102">
        <f t="shared" si="1"/>
        <v>17.671302340884477</v>
      </c>
      <c r="L7" s="102">
        <f t="shared" ref="L7:L11" si="2">H7-D7</f>
        <v>1.2598670634936866</v>
      </c>
      <c r="M7" s="105">
        <f t="shared" ref="M7:M11" si="3">(I7-E7)/E7*100</f>
        <v>20.560016438529381</v>
      </c>
      <c r="N7" s="104">
        <f>B7/$B$11*100</f>
        <v>8.2692810162192742</v>
      </c>
      <c r="O7" s="102">
        <f>F7/$F$11*100</f>
        <v>9.7658755644656257</v>
      </c>
      <c r="P7" s="102">
        <f>C7/$C$11*100</f>
        <v>8.5514175738350069</v>
      </c>
      <c r="Q7" s="106">
        <f>G7/$G$11*100</f>
        <v>10.440915459546494</v>
      </c>
      <c r="R7" s="107"/>
      <c r="S7" s="95"/>
    </row>
    <row r="8" spans="1:20" s="92" customFormat="1" ht="39.950000000000003" customHeight="1" x14ac:dyDescent="0.3">
      <c r="A8" s="99"/>
      <c r="B8" s="100">
        <v>3546452</v>
      </c>
      <c r="C8" s="101">
        <v>2850185</v>
      </c>
      <c r="D8" s="102">
        <f t="shared" ref="D8:D10" si="4">C8/B8*100</f>
        <v>80.367223354496261</v>
      </c>
      <c r="E8" s="38">
        <v>3457989</v>
      </c>
      <c r="F8" s="100">
        <v>3545491</v>
      </c>
      <c r="G8" s="101">
        <v>2756228</v>
      </c>
      <c r="H8" s="102">
        <f t="shared" si="0"/>
        <v>77.738964786541558</v>
      </c>
      <c r="I8" s="103">
        <v>3355446</v>
      </c>
      <c r="J8" s="104">
        <f t="shared" si="1"/>
        <v>-2.7097504773785183E-2</v>
      </c>
      <c r="K8" s="102">
        <f t="shared" si="1"/>
        <v>-3.296522857288211</v>
      </c>
      <c r="L8" s="102">
        <f t="shared" si="2"/>
        <v>-2.6282585679547026</v>
      </c>
      <c r="M8" s="105">
        <f t="shared" si="3"/>
        <v>-2.9653940483905532</v>
      </c>
      <c r="N8" s="104">
        <f>B8/$B$11*100</f>
        <v>17.41790170993902</v>
      </c>
      <c r="O8" s="102">
        <f>F8/$F$11*100</f>
        <v>17.734229475659703</v>
      </c>
      <c r="P8" s="102">
        <f>C8/$C$11*100</f>
        <v>16.953811891524058</v>
      </c>
      <c r="Q8" s="106">
        <f>G8/$G$11*100</f>
        <v>17.011372544348269</v>
      </c>
      <c r="R8" s="107"/>
      <c r="S8" s="95"/>
    </row>
    <row r="9" spans="1:20" s="92" customFormat="1" ht="39.950000000000003" customHeight="1" x14ac:dyDescent="0.3">
      <c r="A9" s="99"/>
      <c r="B9" s="100">
        <v>7798407</v>
      </c>
      <c r="C9" s="101">
        <v>6315903</v>
      </c>
      <c r="D9" s="102">
        <f t="shared" si="4"/>
        <v>80.989655964352721</v>
      </c>
      <c r="E9" s="38">
        <v>6256528</v>
      </c>
      <c r="F9" s="100">
        <v>7677432</v>
      </c>
      <c r="G9" s="101">
        <v>6090359</v>
      </c>
      <c r="H9" s="102">
        <f t="shared" si="0"/>
        <v>79.328074804179323</v>
      </c>
      <c r="I9" s="103">
        <v>5999107</v>
      </c>
      <c r="J9" s="104">
        <f t="shared" si="1"/>
        <v>-1.5512783572337274</v>
      </c>
      <c r="K9" s="102">
        <f t="shared" si="1"/>
        <v>-3.5710491437249745</v>
      </c>
      <c r="L9" s="102">
        <f t="shared" si="2"/>
        <v>-1.6615811601733981</v>
      </c>
      <c r="M9" s="105">
        <f t="shared" si="3"/>
        <v>-4.1144385512220198</v>
      </c>
      <c r="N9" s="104">
        <f>B9/$B$11*100</f>
        <v>38.300782477839945</v>
      </c>
      <c r="O9" s="102">
        <f>F9/$F$11*100</f>
        <v>38.401829498868565</v>
      </c>
      <c r="P9" s="102">
        <f>C9/$C$11*100</f>
        <v>37.569010919330672</v>
      </c>
      <c r="Q9" s="106">
        <f>G9/$G$11*100</f>
        <v>37.589548425538226</v>
      </c>
      <c r="R9" s="107"/>
      <c r="S9" s="95"/>
      <c r="T9" s="108"/>
    </row>
    <row r="10" spans="1:20" s="92" customFormat="1" ht="39.950000000000003" customHeight="1" x14ac:dyDescent="0.3">
      <c r="A10" s="99"/>
      <c r="B10" s="100">
        <v>7332396</v>
      </c>
      <c r="C10" s="101">
        <v>6207763</v>
      </c>
      <c r="D10" s="102">
        <f t="shared" si="4"/>
        <v>84.66213499652774</v>
      </c>
      <c r="E10" s="38">
        <v>5505879</v>
      </c>
      <c r="F10" s="100">
        <v>6817008</v>
      </c>
      <c r="G10" s="101">
        <v>5664015</v>
      </c>
      <c r="H10" s="102">
        <f t="shared" si="0"/>
        <v>83.086524176002143</v>
      </c>
      <c r="I10" s="103">
        <v>5083186</v>
      </c>
      <c r="J10" s="104">
        <f t="shared" si="1"/>
        <v>-7.0289166051588055</v>
      </c>
      <c r="K10" s="102">
        <f t="shared" si="1"/>
        <v>-8.759161714131162</v>
      </c>
      <c r="L10" s="102">
        <f t="shared" si="2"/>
        <v>-1.575610820525597</v>
      </c>
      <c r="M10" s="105">
        <f t="shared" si="3"/>
        <v>-7.6771211281613709</v>
      </c>
      <c r="N10" s="104">
        <f>B10/$B$11*100</f>
        <v>36.012034796001764</v>
      </c>
      <c r="O10" s="102">
        <f>F10/$F$11*100</f>
        <v>34.098065461006108</v>
      </c>
      <c r="P10" s="102">
        <f>C10/$C$11*100</f>
        <v>36.925759615310263</v>
      </c>
      <c r="Q10" s="106">
        <f>G10/$G$11*100</f>
        <v>34.95816357056701</v>
      </c>
      <c r="R10" s="107"/>
      <c r="S10" s="95"/>
      <c r="T10" s="95"/>
    </row>
    <row r="11" spans="1:20" s="92" customFormat="1" ht="39.950000000000003" customHeight="1" thickBot="1" x14ac:dyDescent="0.25">
      <c r="A11" s="109"/>
      <c r="B11" s="110">
        <f>SUM(B7:B10)</f>
        <v>20360960</v>
      </c>
      <c r="C11" s="111">
        <f>SUM(C7:C10)</f>
        <v>16811470</v>
      </c>
      <c r="D11" s="112">
        <f>C11/B11*100</f>
        <v>82.567177579053251</v>
      </c>
      <c r="E11" s="113">
        <f>SUM(E7:E10)</f>
        <v>16485716</v>
      </c>
      <c r="F11" s="110">
        <f>SUM(F7:F10)</f>
        <v>19992360</v>
      </c>
      <c r="G11" s="111">
        <f>SUM(G7:G10)</f>
        <v>16202267</v>
      </c>
      <c r="H11" s="112">
        <f>G11/F11*100</f>
        <v>81.04229315598559</v>
      </c>
      <c r="I11" s="113">
        <f>SUM(I7:I10)</f>
        <v>15963209</v>
      </c>
      <c r="J11" s="114">
        <f t="shared" si="1"/>
        <v>-1.8103272144338971</v>
      </c>
      <c r="K11" s="112">
        <f t="shared" si="1"/>
        <v>-3.6237342718988881</v>
      </c>
      <c r="L11" s="112">
        <f t="shared" si="2"/>
        <v>-1.524884423067661</v>
      </c>
      <c r="M11" s="115">
        <f t="shared" si="3"/>
        <v>-3.1694528766600132</v>
      </c>
      <c r="N11" s="114">
        <f>SUM(N7:N10)</f>
        <v>100</v>
      </c>
      <c r="O11" s="112">
        <f>SUM(O7:O10)</f>
        <v>100</v>
      </c>
      <c r="P11" s="112">
        <f>SUM(P7:P10)</f>
        <v>100</v>
      </c>
      <c r="Q11" s="115">
        <f>SUM(Q7:Q10)</f>
        <v>100</v>
      </c>
      <c r="R11" s="95"/>
      <c r="S11" s="95"/>
    </row>
    <row r="12" spans="1:20" s="92" customFormat="1" ht="15.95" customHeight="1" thickBot="1" x14ac:dyDescent="0.25">
      <c r="A12" s="203" t="s">
        <v>6</v>
      </c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95"/>
      <c r="S12" s="95"/>
    </row>
    <row r="13" spans="1:20" s="92" customFormat="1" ht="24.95" customHeight="1" x14ac:dyDescent="0.2">
      <c r="A13" s="204"/>
      <c r="B13" s="188" t="str">
        <f>"JANEIRO A "&amp;UPPER(TEXT($H$2,"mmmmmmmmmm"))&amp;"/"&amp;TEXT($H$2,"aaaa")</f>
        <v>JANEIRO A FEVEREIRO/2015</v>
      </c>
      <c r="C13" s="189"/>
      <c r="D13" s="189"/>
      <c r="E13" s="190"/>
      <c r="F13" s="188" t="str">
        <f>"JANEIRO A "&amp;UPPER(TEXT($H$1,"mmmmmmmmmm"))&amp;"/"&amp;TEXT($H$1,"aaaa")</f>
        <v>JANEIRO A FEVEREIRO/2016</v>
      </c>
      <c r="G13" s="189"/>
      <c r="H13" s="189"/>
      <c r="I13" s="190"/>
      <c r="J13" s="191" t="s">
        <v>8</v>
      </c>
      <c r="K13" s="192"/>
      <c r="L13" s="192"/>
      <c r="M13" s="193"/>
      <c r="N13" s="194" t="s">
        <v>12</v>
      </c>
      <c r="O13" s="195"/>
      <c r="P13" s="195"/>
      <c r="Q13" s="196"/>
      <c r="R13" s="95"/>
      <c r="S13" s="95"/>
    </row>
    <row r="14" spans="1:20" s="92" customFormat="1" ht="24.95" customHeight="1" x14ac:dyDescent="0.2">
      <c r="A14" s="205"/>
      <c r="B14" s="197" t="s">
        <v>0</v>
      </c>
      <c r="C14" s="198" t="s">
        <v>1</v>
      </c>
      <c r="D14" s="198" t="s">
        <v>7</v>
      </c>
      <c r="E14" s="199" t="s">
        <v>14</v>
      </c>
      <c r="F14" s="197" t="s">
        <v>0</v>
      </c>
      <c r="G14" s="198" t="s">
        <v>1</v>
      </c>
      <c r="H14" s="198" t="s">
        <v>7</v>
      </c>
      <c r="I14" s="199" t="s">
        <v>14</v>
      </c>
      <c r="J14" s="206"/>
      <c r="K14" s="207"/>
      <c r="L14" s="207"/>
      <c r="M14" s="208"/>
      <c r="N14" s="209" t="s">
        <v>2</v>
      </c>
      <c r="O14" s="201"/>
      <c r="P14" s="201" t="s">
        <v>3</v>
      </c>
      <c r="Q14" s="202"/>
      <c r="R14" s="95"/>
      <c r="S14" s="95"/>
    </row>
    <row r="15" spans="1:20" s="92" customFormat="1" ht="24.95" customHeight="1" x14ac:dyDescent="0.2">
      <c r="A15" s="205"/>
      <c r="B15" s="197"/>
      <c r="C15" s="198"/>
      <c r="D15" s="198"/>
      <c r="E15" s="200"/>
      <c r="F15" s="197"/>
      <c r="G15" s="198"/>
      <c r="H15" s="198"/>
      <c r="I15" s="200"/>
      <c r="J15" s="96" t="s">
        <v>9</v>
      </c>
      <c r="K15" s="97" t="s">
        <v>10</v>
      </c>
      <c r="L15" s="97" t="s">
        <v>11</v>
      </c>
      <c r="M15" s="98" t="s">
        <v>15</v>
      </c>
      <c r="N15" s="39" t="str">
        <f>"JAN-"&amp;UPPER(TEXT($H$2,"mmm"))&amp;"/"&amp;TEXT($H$2,"aaaa")&amp;""</f>
        <v>JAN-FEV/2015</v>
      </c>
      <c r="O15" s="97" t="str">
        <f>"JAN-"&amp;UPPER(TEXT($H$1,"mmm"))&amp;"/"&amp;TEXT($H$1,"aaaa")&amp;""</f>
        <v>JAN-FEV/2016</v>
      </c>
      <c r="P15" s="39" t="str">
        <f>"JAN-"&amp;UPPER(TEXT($H$2,"mmm"))&amp;"/"&amp;TEXT($H$2,"aaaa")&amp;""</f>
        <v>JAN-FEV/2015</v>
      </c>
      <c r="Q15" s="97" t="str">
        <f>"JAN-"&amp;UPPER(TEXT($H$1,"mmm"))&amp;"/"&amp;TEXT($H$1,"aaaa")&amp;""</f>
        <v>JAN-FEV/2016</v>
      </c>
      <c r="R15" s="95"/>
      <c r="S15" s="95"/>
    </row>
    <row r="16" spans="1:20" s="92" customFormat="1" ht="39.950000000000003" customHeight="1" x14ac:dyDescent="0.3">
      <c r="A16" s="116"/>
      <c r="B16" s="100">
        <v>9119</v>
      </c>
      <c r="C16" s="101">
        <v>3613</v>
      </c>
      <c r="D16" s="102">
        <f t="shared" ref="D16:D19" si="5">C16/B16*100</f>
        <v>39.620572431187625</v>
      </c>
      <c r="E16" s="38">
        <v>889</v>
      </c>
      <c r="F16" s="100">
        <v>9659</v>
      </c>
      <c r="G16" s="101">
        <v>5053</v>
      </c>
      <c r="H16" s="102">
        <f t="shared" ref="H16:H19" si="6">G16/F16*100</f>
        <v>52.313904130862412</v>
      </c>
      <c r="I16" s="38">
        <v>1243</v>
      </c>
      <c r="J16" s="104">
        <f t="shared" ref="J16:K20" si="7">(F16-B16)/B16*100</f>
        <v>5.9217019410023033</v>
      </c>
      <c r="K16" s="102">
        <f t="shared" si="7"/>
        <v>39.856075283697756</v>
      </c>
      <c r="L16" s="102">
        <f>H16-D16</f>
        <v>12.693331699674786</v>
      </c>
      <c r="M16" s="105">
        <f>(I16-E16)/E16*100</f>
        <v>39.82002249718785</v>
      </c>
      <c r="N16" s="104">
        <f t="shared" ref="N16:N17" si="8">B16/$B$20*100</f>
        <v>0.13391254904056996</v>
      </c>
      <c r="O16" s="102">
        <f t="shared" ref="O16:O17" si="9">F16/$F$20*100</f>
        <v>0.134715570785229</v>
      </c>
      <c r="P16" s="102">
        <f t="shared" ref="P16:P17" si="10">C16/$C$20*100</f>
        <v>6.4438678117120729E-2</v>
      </c>
      <c r="Q16" s="105">
        <f t="shared" ref="Q16:Q17" si="11">G16/$G$20*100</f>
        <v>8.4926881870791476E-2</v>
      </c>
      <c r="R16" s="95"/>
      <c r="S16" s="95"/>
    </row>
    <row r="17" spans="1:19" s="92" customFormat="1" ht="39.950000000000003" customHeight="1" x14ac:dyDescent="0.3">
      <c r="A17" s="116"/>
      <c r="B17" s="100">
        <v>489557</v>
      </c>
      <c r="C17" s="101">
        <v>436264</v>
      </c>
      <c r="D17" s="102">
        <f t="shared" si="5"/>
        <v>89.114035750688885</v>
      </c>
      <c r="E17" s="38">
        <v>65839</v>
      </c>
      <c r="F17" s="100">
        <v>824520</v>
      </c>
      <c r="G17" s="101">
        <v>683117</v>
      </c>
      <c r="H17" s="102">
        <f t="shared" si="6"/>
        <v>82.850264396254786</v>
      </c>
      <c r="I17" s="38">
        <v>108048</v>
      </c>
      <c r="J17" s="117">
        <f t="shared" si="7"/>
        <v>68.421654679638948</v>
      </c>
      <c r="K17" s="118">
        <f t="shared" si="7"/>
        <v>56.583399042781437</v>
      </c>
      <c r="L17" s="118">
        <f>H17-D17</f>
        <v>-6.2637713544340983</v>
      </c>
      <c r="M17" s="119">
        <f>(I17-E17)/E17*100</f>
        <v>64.109418429806041</v>
      </c>
      <c r="N17" s="104">
        <f t="shared" si="8"/>
        <v>7.1891463724810079</v>
      </c>
      <c r="O17" s="102">
        <f t="shared" si="9"/>
        <v>11.499708295251789</v>
      </c>
      <c r="P17" s="102">
        <f t="shared" si="10"/>
        <v>7.7808678300823582</v>
      </c>
      <c r="Q17" s="105">
        <f t="shared" si="11"/>
        <v>11.481297598046597</v>
      </c>
      <c r="R17" s="95"/>
      <c r="S17" s="95"/>
    </row>
    <row r="18" spans="1:19" s="92" customFormat="1" ht="39.950000000000003" customHeight="1" x14ac:dyDescent="0.3">
      <c r="A18" s="116"/>
      <c r="B18" s="100">
        <v>1194327</v>
      </c>
      <c r="C18" s="101">
        <v>883130</v>
      </c>
      <c r="D18" s="102">
        <f t="shared" si="5"/>
        <v>73.943735677080056</v>
      </c>
      <c r="E18" s="38">
        <v>370561</v>
      </c>
      <c r="F18" s="100">
        <v>977028</v>
      </c>
      <c r="G18" s="101">
        <v>767752</v>
      </c>
      <c r="H18" s="102">
        <f t="shared" si="6"/>
        <v>78.580347748478047</v>
      </c>
      <c r="I18" s="38">
        <v>367497</v>
      </c>
      <c r="J18" s="104">
        <f t="shared" si="7"/>
        <v>-18.194263380129563</v>
      </c>
      <c r="K18" s="102">
        <f t="shared" si="7"/>
        <v>-13.064667715964806</v>
      </c>
      <c r="L18" s="102">
        <f>H18-D18</f>
        <v>4.636612071397991</v>
      </c>
      <c r="M18" s="105">
        <f>(I18-E18)/E18*100</f>
        <v>-0.82685441803103943</v>
      </c>
      <c r="N18" s="104">
        <f>B18/$B$20*100</f>
        <v>17.538696453336637</v>
      </c>
      <c r="O18" s="102">
        <f>F18/$F$20*100</f>
        <v>13.626761020100501</v>
      </c>
      <c r="P18" s="102">
        <f>C18/$C$20*100</f>
        <v>15.750824745522509</v>
      </c>
      <c r="Q18" s="105">
        <f>G18/$G$20*100</f>
        <v>12.903776649527785</v>
      </c>
      <c r="R18" s="95"/>
      <c r="S18" s="120"/>
    </row>
    <row r="19" spans="1:19" s="92" customFormat="1" ht="39.950000000000003" customHeight="1" x14ac:dyDescent="0.3">
      <c r="A19" s="116"/>
      <c r="B19" s="100">
        <v>5116665</v>
      </c>
      <c r="C19" s="101">
        <v>4283874</v>
      </c>
      <c r="D19" s="102">
        <f t="shared" si="5"/>
        <v>83.723949095748893</v>
      </c>
      <c r="E19" s="38">
        <v>819216</v>
      </c>
      <c r="F19" s="100">
        <v>5358714</v>
      </c>
      <c r="G19" s="101">
        <v>4493902</v>
      </c>
      <c r="H19" s="102">
        <f t="shared" si="6"/>
        <v>83.861575743732544</v>
      </c>
      <c r="I19" s="38">
        <v>886321</v>
      </c>
      <c r="J19" s="104">
        <f t="shared" si="7"/>
        <v>4.7306008894465439</v>
      </c>
      <c r="K19" s="102">
        <f t="shared" si="7"/>
        <v>4.9027585778666696</v>
      </c>
      <c r="L19" s="102">
        <f>H19-D19</f>
        <v>0.13762664798365165</v>
      </c>
      <c r="M19" s="105">
        <f>(I19-E19)/E19*100</f>
        <v>8.1913683326497519</v>
      </c>
      <c r="N19" s="104">
        <f>B19/$B$20*100</f>
        <v>75.13824462514178</v>
      </c>
      <c r="O19" s="102">
        <f>F19/$F$20*100</f>
        <v>74.738815113862472</v>
      </c>
      <c r="P19" s="102">
        <f>C19/$C$20*100</f>
        <v>76.403868746278008</v>
      </c>
      <c r="Q19" s="105">
        <f>G19/$G$20*100</f>
        <v>75.52999887055482</v>
      </c>
      <c r="R19" s="95"/>
      <c r="S19" s="120"/>
    </row>
    <row r="20" spans="1:19" s="92" customFormat="1" ht="39.950000000000003" customHeight="1" thickBot="1" x14ac:dyDescent="0.25">
      <c r="A20" s="109"/>
      <c r="B20" s="110">
        <f>SUM(B16:B19)</f>
        <v>6809668</v>
      </c>
      <c r="C20" s="111">
        <f>SUM(C16:C19)</f>
        <v>5606881</v>
      </c>
      <c r="D20" s="112">
        <f>C20/B20*100</f>
        <v>82.337068415082797</v>
      </c>
      <c r="E20" s="113">
        <f>SUM(E16:E19)</f>
        <v>1256505</v>
      </c>
      <c r="F20" s="110">
        <f>SUM(F16:F19)</f>
        <v>7169921</v>
      </c>
      <c r="G20" s="111">
        <f>SUM(G16:G19)</f>
        <v>5949824</v>
      </c>
      <c r="H20" s="112">
        <f>G20/F20*100</f>
        <v>82.983117945093127</v>
      </c>
      <c r="I20" s="113">
        <f>SUM(I16:I19)</f>
        <v>1363109</v>
      </c>
      <c r="J20" s="114">
        <f t="shared" si="7"/>
        <v>5.2903166497984921</v>
      </c>
      <c r="K20" s="112">
        <f t="shared" si="7"/>
        <v>6.1164665346027496</v>
      </c>
      <c r="L20" s="112">
        <f>H20-D20</f>
        <v>0.64604953001033039</v>
      </c>
      <c r="M20" s="115">
        <f>(I20-E20)/E20*100</f>
        <v>8.4841683877103549</v>
      </c>
      <c r="N20" s="114">
        <f>SUM(N16:N19)</f>
        <v>100</v>
      </c>
      <c r="O20" s="112">
        <f>SUM(O16:O19)</f>
        <v>100</v>
      </c>
      <c r="P20" s="112">
        <f>SUM(P16:P19)</f>
        <v>100</v>
      </c>
      <c r="Q20" s="115">
        <f>SUM(Q16:Q19)</f>
        <v>100</v>
      </c>
      <c r="R20" s="95"/>
      <c r="S20" s="107"/>
    </row>
    <row r="21" spans="1:19" x14ac:dyDescent="0.2">
      <c r="R21" s="121"/>
      <c r="S21" s="121"/>
    </row>
    <row r="22" spans="1:19" x14ac:dyDescent="0.2">
      <c r="R22" s="121"/>
      <c r="S22" s="121"/>
    </row>
    <row r="23" spans="1:19" x14ac:dyDescent="0.2">
      <c r="R23" s="121"/>
      <c r="S23" s="121"/>
    </row>
    <row r="24" spans="1:19" s="123" customFormat="1" ht="17.25" customHeigh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9" ht="15" customHeight="1" x14ac:dyDescent="0.2"/>
    <row r="26" spans="1:19" ht="15" customHeight="1" x14ac:dyDescent="0.2"/>
    <row r="27" spans="1:19" ht="15" customHeight="1" x14ac:dyDescent="0.2"/>
    <row r="28" spans="1:19" ht="15" customHeight="1" x14ac:dyDescent="0.2"/>
    <row r="29" spans="1:19" ht="15" customHeight="1" x14ac:dyDescent="0.2"/>
    <row r="30" spans="1:19" ht="15" customHeight="1" x14ac:dyDescent="0.2"/>
    <row r="31" spans="1:19" ht="15" customHeight="1" x14ac:dyDescent="0.2"/>
    <row r="32" spans="1:19" ht="15" customHeight="1" x14ac:dyDescent="0.2"/>
    <row r="33" ht="15" customHeight="1" x14ac:dyDescent="0.2"/>
  </sheetData>
  <mergeCells count="34">
    <mergeCell ref="N5:O5"/>
    <mergeCell ref="N14:O14"/>
    <mergeCell ref="P14:Q14"/>
    <mergeCell ref="E14:E15"/>
    <mergeCell ref="F14:F15"/>
    <mergeCell ref="G14:G15"/>
    <mergeCell ref="H14:H15"/>
    <mergeCell ref="I14:I15"/>
    <mergeCell ref="J14:M14"/>
    <mergeCell ref="A12:Q12"/>
    <mergeCell ref="A13:A15"/>
    <mergeCell ref="B13:E13"/>
    <mergeCell ref="F13:I13"/>
    <mergeCell ref="J13:M13"/>
    <mergeCell ref="N13:Q13"/>
    <mergeCell ref="B14:B15"/>
    <mergeCell ref="C14:C15"/>
    <mergeCell ref="D14:D15"/>
    <mergeCell ref="A3:Q3"/>
    <mergeCell ref="A4:A6"/>
    <mergeCell ref="B4:E4"/>
    <mergeCell ref="F4:I4"/>
    <mergeCell ref="J4:M4"/>
    <mergeCell ref="N4:Q4"/>
    <mergeCell ref="B5:B6"/>
    <mergeCell ref="C5:C6"/>
    <mergeCell ref="D5:D6"/>
    <mergeCell ref="E5:E6"/>
    <mergeCell ref="P5:Q5"/>
    <mergeCell ref="F5:F6"/>
    <mergeCell ref="G5:G6"/>
    <mergeCell ref="H5:H6"/>
    <mergeCell ref="I5:I6"/>
    <mergeCell ref="J5:M5"/>
  </mergeCells>
  <pageMargins left="0.25" right="0.25" top="0.75" bottom="0.75" header="0.3" footer="0.3"/>
  <pageSetup paperSize="9" scale="4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showGridLines="0" zoomScale="80" zoomScaleNormal="80" zoomScalePageLayoutView="80" workbookViewId="0">
      <selection activeCell="F22" sqref="A3:F22"/>
    </sheetView>
  </sheetViews>
  <sheetFormatPr defaultColWidth="8.85546875" defaultRowHeight="12.75" x14ac:dyDescent="0.2"/>
  <cols>
    <col min="1" max="1" width="24.140625" style="122" customWidth="1"/>
    <col min="2" max="2" width="31.5703125" style="122" customWidth="1"/>
    <col min="3" max="3" width="32.5703125" style="122" customWidth="1"/>
    <col min="4" max="4" width="25.7109375" style="122" customWidth="1"/>
    <col min="5" max="6" width="18.7109375" style="122" customWidth="1"/>
    <col min="7" max="7" width="8.85546875" style="122"/>
    <col min="8" max="8" width="9.28515625" style="122" bestFit="1" customWidth="1"/>
    <col min="9" max="16384" width="8.85546875" style="122"/>
  </cols>
  <sheetData>
    <row r="1" spans="1:17" s="40" customFormat="1" ht="15.95" customHeight="1" x14ac:dyDescent="0.2">
      <c r="A1" s="210" t="str">
        <f>"DADOS COMPARATIVOS - JANEIRO A "&amp;UPPER(TEXT($H$1,"mmmmmmmmmm"))&amp;"/"&amp;TEXT($H$1,"aaaa")&amp;" - ASSOCIAÇÃO BRASILEIRA DAS EMPRESAS AÉREAS"</f>
        <v>DADOS COMPARATIVOS - JANEIRO A FEVEREIRO/2016 - ASSOCIAÇÃO BRASILEIRA DAS EMPRESAS AÉREAS</v>
      </c>
      <c r="B1" s="210"/>
      <c r="C1" s="210"/>
      <c r="D1" s="210"/>
      <c r="E1" s="210"/>
      <c r="F1" s="210"/>
      <c r="H1" s="45">
        <v>42401</v>
      </c>
    </row>
    <row r="2" spans="1:17" s="92" customFormat="1" ht="15.95" customHeight="1" thickBot="1" x14ac:dyDescent="0.25">
      <c r="A2" s="40" t="s">
        <v>17</v>
      </c>
      <c r="B2" s="40"/>
      <c r="C2" s="40"/>
      <c r="D2" s="40"/>
      <c r="E2" s="40"/>
      <c r="F2" s="40"/>
      <c r="G2" s="40"/>
      <c r="H2" s="45">
        <v>42036</v>
      </c>
      <c r="I2" s="40"/>
      <c r="J2" s="40"/>
      <c r="K2" s="40"/>
      <c r="L2" s="40"/>
      <c r="M2" s="40"/>
      <c r="N2" s="40"/>
      <c r="O2" s="40"/>
      <c r="P2" s="40"/>
      <c r="Q2" s="40"/>
    </row>
    <row r="3" spans="1:17" s="92" customFormat="1" ht="15.95" customHeight="1" thickBot="1" x14ac:dyDescent="0.25">
      <c r="A3" s="211" t="s">
        <v>5</v>
      </c>
      <c r="B3" s="212"/>
      <c r="C3" s="212"/>
      <c r="D3" s="212"/>
      <c r="E3" s="212"/>
      <c r="F3" s="213"/>
      <c r="I3" s="95"/>
    </row>
    <row r="4" spans="1:17" s="92" customFormat="1" ht="39.950000000000003" customHeight="1" thickBot="1" x14ac:dyDescent="0.25">
      <c r="A4" s="214"/>
      <c r="B4" s="124" t="str">
        <f>"JANEIRO A "&amp;UPPER(TEXT($H$2,"mmmmmmmmmm"))&amp;"/"&amp;TEXT($H$2,"aaaa")</f>
        <v>JANEIRO A FEVEREIRO/2015</v>
      </c>
      <c r="C4" s="124" t="str">
        <f>"JANEIRO A "&amp;UPPER(TEXT($H$1,"mmmmmmmmmm"))&amp;"/"&amp;TEXT($H$1,"aaaa")</f>
        <v>JANEIRO A FEVEREIRO/2016</v>
      </c>
      <c r="D4" s="215" t="s">
        <v>8</v>
      </c>
      <c r="E4" s="218" t="s">
        <v>12</v>
      </c>
      <c r="F4" s="219"/>
    </row>
    <row r="5" spans="1:17" s="92" customFormat="1" ht="24.95" customHeight="1" x14ac:dyDescent="0.2">
      <c r="A5" s="214"/>
      <c r="B5" s="222" t="s">
        <v>13</v>
      </c>
      <c r="C5" s="224" t="s">
        <v>13</v>
      </c>
      <c r="D5" s="216"/>
      <c r="E5" s="220"/>
      <c r="F5" s="221"/>
    </row>
    <row r="6" spans="1:17" s="92" customFormat="1" ht="24.95" customHeight="1" x14ac:dyDescent="0.2">
      <c r="A6" s="214"/>
      <c r="B6" s="223"/>
      <c r="C6" s="200"/>
      <c r="D6" s="217"/>
      <c r="E6" s="125" t="str">
        <f>"JAN-"&amp;UPPER(TEXT($H$2,"mmm"))&amp;"/"&amp;TEXT($H$2,"aaaa")&amp;""</f>
        <v>JAN-FEV/2015</v>
      </c>
      <c r="F6" s="39" t="str">
        <f>"JAN-"&amp;UPPER(TEXT($H$1,"mmm"))&amp;"/"&amp;TEXT($H$1,"aaaa")&amp;""</f>
        <v>JAN-FEV/2016</v>
      </c>
    </row>
    <row r="7" spans="1:17" s="92" customFormat="1" ht="39.950000000000003" customHeight="1" x14ac:dyDescent="0.3">
      <c r="A7" s="126"/>
      <c r="B7" s="127">
        <v>5548021</v>
      </c>
      <c r="C7" s="127">
        <v>5959756</v>
      </c>
      <c r="D7" s="128">
        <f>(C7-B7)/B7*100</f>
        <v>7.421294908580915</v>
      </c>
      <c r="E7" s="104">
        <f>B7/B12*100</f>
        <v>10.876890494633546</v>
      </c>
      <c r="F7" s="105">
        <f>C7/C12*100</f>
        <v>13.277921141381183</v>
      </c>
      <c r="G7" s="107"/>
      <c r="H7" s="95"/>
    </row>
    <row r="8" spans="1:17" s="92" customFormat="1" ht="39.950000000000003" customHeight="1" x14ac:dyDescent="0.3">
      <c r="A8" s="126"/>
      <c r="B8" s="127">
        <v>5517715</v>
      </c>
      <c r="C8" s="127">
        <v>4708637</v>
      </c>
      <c r="D8" s="128">
        <f t="shared" ref="D8:D11" si="0">(C8-B8)/B8*100</f>
        <v>-14.663279999057579</v>
      </c>
      <c r="E8" s="104">
        <f>B8/B12*100</f>
        <v>10.817475607175412</v>
      </c>
      <c r="F8" s="105">
        <f>C8/C12*100</f>
        <v>10.490515177029005</v>
      </c>
      <c r="G8" s="107"/>
      <c r="H8" s="95"/>
    </row>
    <row r="9" spans="1:17" s="92" customFormat="1" ht="39.950000000000003" customHeight="1" x14ac:dyDescent="0.3">
      <c r="A9" s="126"/>
      <c r="B9" s="127">
        <v>12026556</v>
      </c>
      <c r="C9" s="127">
        <v>12940292</v>
      </c>
      <c r="D9" s="128">
        <f t="shared" si="0"/>
        <v>7.5976530604439043</v>
      </c>
      <c r="E9" s="104">
        <f>B9/B12*100</f>
        <v>23.578052902030837</v>
      </c>
      <c r="F9" s="105">
        <f>C9/C12*100</f>
        <v>28.83006900323533</v>
      </c>
      <c r="G9" s="107"/>
      <c r="H9" s="95"/>
      <c r="I9" s="108"/>
    </row>
    <row r="10" spans="1:17" s="92" customFormat="1" ht="39.950000000000003" customHeight="1" x14ac:dyDescent="0.3">
      <c r="A10" s="126"/>
      <c r="B10" s="127">
        <v>20334622</v>
      </c>
      <c r="C10" s="127">
        <v>16217636</v>
      </c>
      <c r="D10" s="128">
        <f t="shared" si="0"/>
        <v>-20.246188987432369</v>
      </c>
      <c r="E10" s="104">
        <f>B10/B12*100</f>
        <v>39.866009293001262</v>
      </c>
      <c r="F10" s="105">
        <f>C10/C12*100</f>
        <v>36.131763096949705</v>
      </c>
      <c r="G10" s="107"/>
      <c r="H10" s="95"/>
      <c r="I10" s="95"/>
    </row>
    <row r="11" spans="1:17" s="92" customFormat="1" ht="39.950000000000003" customHeight="1" x14ac:dyDescent="0.3">
      <c r="A11" s="126"/>
      <c r="B11" s="127">
        <v>7580504</v>
      </c>
      <c r="C11" s="127">
        <v>5058386</v>
      </c>
      <c r="D11" s="128">
        <f t="shared" si="0"/>
        <v>-33.271112316542542</v>
      </c>
      <c r="E11" s="104">
        <f>B11/B12*100</f>
        <v>14.86157170315894</v>
      </c>
      <c r="F11" s="105">
        <f>C11/C12*100</f>
        <v>11.269731581404775</v>
      </c>
      <c r="G11" s="107"/>
      <c r="H11" s="95"/>
      <c r="I11" s="95"/>
    </row>
    <row r="12" spans="1:17" s="92" customFormat="1" ht="39.950000000000003" customHeight="1" thickBot="1" x14ac:dyDescent="0.25">
      <c r="A12" s="129"/>
      <c r="B12" s="130">
        <f>SUM(B7:B11)</f>
        <v>51007418</v>
      </c>
      <c r="C12" s="130">
        <f>SUM(C7:C11)</f>
        <v>44884707</v>
      </c>
      <c r="D12" s="131">
        <f>(C12-B12)/B12*100</f>
        <v>-12.003569755285397</v>
      </c>
      <c r="E12" s="132">
        <f>SUM(E7:E11)</f>
        <v>100</v>
      </c>
      <c r="F12" s="133">
        <f>SUM(F7:F11)</f>
        <v>99.999999999999986</v>
      </c>
      <c r="G12" s="95"/>
      <c r="H12" s="95"/>
      <c r="L12" s="134" t="s">
        <v>38</v>
      </c>
    </row>
    <row r="13" spans="1:17" s="92" customFormat="1" ht="15.95" customHeight="1" thickBot="1" x14ac:dyDescent="0.25">
      <c r="A13" s="229" t="s">
        <v>6</v>
      </c>
      <c r="B13" s="230"/>
      <c r="C13" s="230"/>
      <c r="D13" s="230"/>
      <c r="E13" s="230"/>
      <c r="F13" s="231"/>
      <c r="G13" s="95"/>
      <c r="H13" s="95"/>
    </row>
    <row r="14" spans="1:17" s="92" customFormat="1" ht="39.950000000000003" customHeight="1" thickBot="1" x14ac:dyDescent="0.25">
      <c r="A14" s="204"/>
      <c r="B14" s="124" t="str">
        <f>"JANEIRO A "&amp;UPPER(TEXT($H$2,"mmmmmmmmmm"))&amp;"/"&amp;TEXT($H$2,"aaaa")</f>
        <v>JANEIRO A FEVEREIRO/2015</v>
      </c>
      <c r="C14" s="124" t="str">
        <f>"JANEIRO A "&amp;UPPER(TEXT($H$1,"mmmmmmmmmm"))&amp;"/"&amp;TEXT($H$1,"aaaa")</f>
        <v>JANEIRO A FEVEREIRO/2016</v>
      </c>
      <c r="D14" s="215" t="s">
        <v>8</v>
      </c>
      <c r="E14" s="218" t="s">
        <v>12</v>
      </c>
      <c r="F14" s="219"/>
      <c r="G14" s="95"/>
      <c r="H14" s="95"/>
    </row>
    <row r="15" spans="1:17" s="92" customFormat="1" ht="24.95" customHeight="1" x14ac:dyDescent="0.2">
      <c r="A15" s="205"/>
      <c r="B15" s="232" t="s">
        <v>13</v>
      </c>
      <c r="C15" s="199" t="s">
        <v>13</v>
      </c>
      <c r="D15" s="216"/>
      <c r="E15" s="220"/>
      <c r="F15" s="221"/>
      <c r="G15" s="95"/>
      <c r="H15" s="95"/>
    </row>
    <row r="16" spans="1:17" s="92" customFormat="1" ht="24.95" customHeight="1" x14ac:dyDescent="0.2">
      <c r="A16" s="205"/>
      <c r="B16" s="223"/>
      <c r="C16" s="200"/>
      <c r="D16" s="217"/>
      <c r="E16" s="39" t="str">
        <f>"JAN-"&amp;UPPER(TEXT($H$2,"mmm"))&amp;"/"&amp;TEXT($H$2,"aaaa")&amp;""</f>
        <v>JAN-FEV/2015</v>
      </c>
      <c r="F16" s="39" t="str">
        <f>"JAN-"&amp;UPPER(TEXT($H$1,"mmm"))&amp;"/"&amp;TEXT($H$1,"aaaa")&amp;""</f>
        <v>JAN-FEV/2016</v>
      </c>
      <c r="G16" s="95"/>
      <c r="H16" s="95"/>
    </row>
    <row r="17" spans="1:8" s="92" customFormat="1" ht="39.950000000000003" customHeight="1" x14ac:dyDescent="0.3">
      <c r="A17" s="116"/>
      <c r="B17" s="127">
        <v>511887</v>
      </c>
      <c r="C17" s="127">
        <v>1699766</v>
      </c>
      <c r="D17" s="135">
        <f t="shared" ref="D17:D21" si="1">(C17-B17)/B17*100</f>
        <v>232.05883329719254</v>
      </c>
      <c r="E17" s="104">
        <f>B17/B22*100</f>
        <v>1.8962851279163671</v>
      </c>
      <c r="F17" s="105">
        <f>C17/C22*100</f>
        <v>5.2427664075992819</v>
      </c>
      <c r="G17" s="95"/>
      <c r="H17" s="95"/>
    </row>
    <row r="18" spans="1:8" s="92" customFormat="1" ht="39.950000000000003" customHeight="1" x14ac:dyDescent="0.3">
      <c r="A18" s="116"/>
      <c r="B18" s="127">
        <v>554573</v>
      </c>
      <c r="C18" s="127">
        <v>1387177</v>
      </c>
      <c r="D18" s="135">
        <f t="shared" si="1"/>
        <v>150.13424743000471</v>
      </c>
      <c r="E18" s="104">
        <f>B18/B22*100</f>
        <v>2.0544153929362605</v>
      </c>
      <c r="F18" s="105">
        <f>C18/C22*100</f>
        <v>4.2786153958805802</v>
      </c>
      <c r="G18" s="95"/>
      <c r="H18" s="95"/>
    </row>
    <row r="19" spans="1:8" s="92" customFormat="1" ht="39.950000000000003" customHeight="1" x14ac:dyDescent="0.3">
      <c r="A19" s="116"/>
      <c r="B19" s="127">
        <v>347479</v>
      </c>
      <c r="C19" s="127">
        <v>289188</v>
      </c>
      <c r="D19" s="135">
        <f t="shared" si="1"/>
        <v>-16.775402254524735</v>
      </c>
      <c r="E19" s="104">
        <f>B19/B22*100</f>
        <v>1.2872357765742271</v>
      </c>
      <c r="F19" s="105">
        <f>C19/C22*100</f>
        <v>0.89197285501699719</v>
      </c>
      <c r="G19" s="95"/>
      <c r="H19" s="120"/>
    </row>
    <row r="20" spans="1:8" s="92" customFormat="1" ht="39.950000000000003" customHeight="1" x14ac:dyDescent="0.3">
      <c r="A20" s="116"/>
      <c r="B20" s="127">
        <v>17478493</v>
      </c>
      <c r="C20" s="127">
        <v>16346733</v>
      </c>
      <c r="D20" s="135">
        <f t="shared" si="1"/>
        <v>-6.4751577839119197</v>
      </c>
      <c r="E20" s="104">
        <f>B20/B22*100</f>
        <v>64.7490683183795</v>
      </c>
      <c r="F20" s="105">
        <f>C20/C22*100</f>
        <v>50.419941713385633</v>
      </c>
      <c r="G20" s="95"/>
      <c r="H20" s="120"/>
    </row>
    <row r="21" spans="1:8" s="92" customFormat="1" ht="39.950000000000003" customHeight="1" x14ac:dyDescent="0.3">
      <c r="A21" s="116"/>
      <c r="B21" s="127">
        <v>8101768</v>
      </c>
      <c r="C21" s="127">
        <v>12698302</v>
      </c>
      <c r="D21" s="135">
        <f t="shared" si="1"/>
        <v>56.734949704805175</v>
      </c>
      <c r="E21" s="104">
        <f>B21/B22*100</f>
        <v>30.012995384193641</v>
      </c>
      <c r="F21" s="105">
        <f>C21/C22*100</f>
        <v>39.16670362811751</v>
      </c>
      <c r="G21" s="95"/>
      <c r="H21" s="120"/>
    </row>
    <row r="22" spans="1:8" s="92" customFormat="1" ht="39.950000000000003" customHeight="1" thickBot="1" x14ac:dyDescent="0.25">
      <c r="A22" s="109"/>
      <c r="B22" s="130">
        <f>SUM(B17:B21)</f>
        <v>26994200</v>
      </c>
      <c r="C22" s="130">
        <f>SUM(C17:C21)</f>
        <v>32421166</v>
      </c>
      <c r="D22" s="136">
        <f>(C22-B22)/B22*100</f>
        <v>20.104192752517207</v>
      </c>
      <c r="E22" s="114">
        <f>SUM(E17:E21)</f>
        <v>100</v>
      </c>
      <c r="F22" s="115">
        <f>SUM(F17:F21)</f>
        <v>100</v>
      </c>
      <c r="G22" s="95"/>
      <c r="H22" s="107"/>
    </row>
    <row r="23" spans="1:8" x14ac:dyDescent="0.2">
      <c r="A23" s="121"/>
      <c r="B23" s="121"/>
      <c r="C23" s="121"/>
      <c r="D23" s="121"/>
      <c r="E23" s="121"/>
      <c r="F23" s="121"/>
      <c r="G23" s="121"/>
      <c r="H23" s="121"/>
    </row>
    <row r="24" spans="1:8" x14ac:dyDescent="0.2">
      <c r="A24" s="121"/>
      <c r="B24" s="121"/>
      <c r="C24" s="121"/>
      <c r="D24" s="121"/>
      <c r="E24" s="121"/>
      <c r="F24" s="121"/>
      <c r="G24" s="121"/>
      <c r="H24" s="121"/>
    </row>
    <row r="25" spans="1:8" x14ac:dyDescent="0.2">
      <c r="A25" s="121"/>
      <c r="B25" s="121"/>
      <c r="C25" s="121"/>
      <c r="D25" s="121"/>
      <c r="E25" s="121"/>
      <c r="F25" s="121"/>
    </row>
    <row r="26" spans="1:8" s="123" customFormat="1" ht="17.25" customHeight="1" x14ac:dyDescent="0.2">
      <c r="A26" s="225"/>
      <c r="B26" s="226"/>
      <c r="C26" s="226"/>
      <c r="D26" s="226"/>
      <c r="E26" s="226"/>
      <c r="F26" s="226"/>
    </row>
    <row r="27" spans="1:8" ht="15" customHeight="1" x14ac:dyDescent="0.2">
      <c r="A27" s="137"/>
      <c r="B27" s="138"/>
      <c r="C27" s="138"/>
      <c r="D27" s="138"/>
      <c r="E27" s="138"/>
      <c r="F27" s="138"/>
    </row>
    <row r="28" spans="1:8" ht="15" customHeight="1" x14ac:dyDescent="0.2">
      <c r="A28" s="137"/>
      <c r="B28" s="139"/>
      <c r="C28" s="139"/>
      <c r="D28" s="139"/>
      <c r="E28" s="139"/>
      <c r="F28" s="139"/>
    </row>
    <row r="29" spans="1:8" ht="15" customHeight="1" x14ac:dyDescent="0.2">
      <c r="A29" s="140"/>
      <c r="B29" s="139"/>
      <c r="C29" s="139"/>
      <c r="D29" s="139"/>
      <c r="E29" s="139"/>
      <c r="F29" s="139"/>
    </row>
    <row r="30" spans="1:8" ht="15" customHeight="1" x14ac:dyDescent="0.2">
      <c r="A30" s="227"/>
      <c r="B30" s="227"/>
      <c r="C30" s="227"/>
      <c r="D30" s="227"/>
      <c r="E30" s="227"/>
      <c r="F30" s="227"/>
    </row>
    <row r="31" spans="1:8" ht="15" customHeight="1" x14ac:dyDescent="0.2">
      <c r="A31" s="227"/>
      <c r="B31" s="227"/>
      <c r="C31" s="227"/>
      <c r="D31" s="227"/>
      <c r="E31" s="227"/>
      <c r="F31" s="227"/>
    </row>
    <row r="32" spans="1:8" ht="15" customHeight="1" x14ac:dyDescent="0.2">
      <c r="A32" s="228"/>
      <c r="B32" s="228"/>
      <c r="C32" s="228"/>
      <c r="D32" s="228"/>
      <c r="E32" s="228"/>
      <c r="F32" s="228"/>
    </row>
    <row r="33" spans="1:6" ht="15" customHeight="1" x14ac:dyDescent="0.2">
      <c r="A33" s="228"/>
      <c r="B33" s="228"/>
      <c r="C33" s="228"/>
      <c r="D33" s="228"/>
      <c r="E33" s="228"/>
      <c r="F33" s="228"/>
    </row>
    <row r="34" spans="1:6" ht="15" customHeight="1" x14ac:dyDescent="0.2">
      <c r="A34" s="228"/>
      <c r="B34" s="228"/>
      <c r="C34" s="228"/>
      <c r="D34" s="228"/>
      <c r="E34" s="228"/>
      <c r="F34" s="228"/>
    </row>
    <row r="35" spans="1:6" ht="15" customHeight="1" x14ac:dyDescent="0.2">
      <c r="A35" s="139"/>
      <c r="B35" s="140"/>
      <c r="C35" s="141"/>
      <c r="D35" s="141"/>
      <c r="E35" s="141"/>
      <c r="F35" s="141"/>
    </row>
  </sheetData>
  <mergeCells count="16">
    <mergeCell ref="A26:F26"/>
    <mergeCell ref="A30:F31"/>
    <mergeCell ref="A32:F34"/>
    <mergeCell ref="A13:F13"/>
    <mergeCell ref="A14:A16"/>
    <mergeCell ref="D14:D16"/>
    <mergeCell ref="E14:F15"/>
    <mergeCell ref="B15:B16"/>
    <mergeCell ref="C15:C16"/>
    <mergeCell ref="A1:F1"/>
    <mergeCell ref="A3:F3"/>
    <mergeCell ref="A4:A6"/>
    <mergeCell ref="D4:D6"/>
    <mergeCell ref="E4:F5"/>
    <mergeCell ref="B5:B6"/>
    <mergeCell ref="C5:C6"/>
  </mergeCells>
  <pageMargins left="0.25" right="0.25" top="0.75" bottom="0.75" header="0.3" footer="0.3"/>
  <pageSetup paperSize="9" scale="49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9"/>
  <sheetViews>
    <sheetView showGridLines="0" zoomScale="80" zoomScaleNormal="80" workbookViewId="0">
      <selection activeCell="N3" sqref="N3"/>
    </sheetView>
  </sheetViews>
  <sheetFormatPr defaultRowHeight="12.75" x14ac:dyDescent="0.2"/>
  <cols>
    <col min="1" max="1" width="9.140625" style="85"/>
    <col min="2" max="2" width="12.140625" style="85" bestFit="1" customWidth="1"/>
    <col min="3" max="10" width="12" style="85" bestFit="1" customWidth="1"/>
    <col min="11" max="11" width="12.7109375" style="85" customWidth="1"/>
    <col min="12" max="12" width="14" style="85" customWidth="1"/>
    <col min="13" max="13" width="13.5703125" style="85" customWidth="1"/>
    <col min="14" max="14" width="16" style="59" customWidth="1"/>
    <col min="15" max="15" width="9.140625" style="59"/>
    <col min="16" max="16" width="10.85546875" style="59" bestFit="1" customWidth="1"/>
    <col min="17" max="17" width="9.140625" style="59"/>
    <col min="18" max="18" width="13.42578125" style="59" customWidth="1"/>
    <col min="19" max="24" width="9.140625" style="59"/>
    <col min="25" max="25" width="12.85546875" style="59" bestFit="1" customWidth="1"/>
    <col min="26" max="26" width="11.7109375" style="59" bestFit="1" customWidth="1"/>
    <col min="27" max="27" width="13.42578125" style="59" bestFit="1" customWidth="1"/>
    <col min="28" max="28" width="12.85546875" style="59" bestFit="1" customWidth="1"/>
    <col min="29" max="16384" width="9.140625" style="59"/>
  </cols>
  <sheetData>
    <row r="1" spans="1:32" ht="15.75" x14ac:dyDescent="0.2">
      <c r="A1" s="57" t="str">
        <f>"DEMANDA E OFERTA - "&amp;UPPER(TEXT($P$1,"mmmmmmmmmm"))&amp;"/"&amp;TEXT($P$1,"aaaa")</f>
        <v>DEMANDA E OFERTA - FEVEREIRO/2016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O1" s="142"/>
      <c r="P1" s="143">
        <v>42401</v>
      </c>
      <c r="Q1" s="142"/>
    </row>
    <row r="2" spans="1:32" ht="15.75" x14ac:dyDescent="0.2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O2" s="142"/>
      <c r="P2" s="143"/>
      <c r="Q2" s="142"/>
    </row>
    <row r="3" spans="1:32" ht="15.75" x14ac:dyDescent="0.2">
      <c r="A3" s="61" t="s">
        <v>5</v>
      </c>
      <c r="B3" s="62"/>
      <c r="C3" s="62"/>
      <c r="D3" s="63"/>
      <c r="E3" s="63"/>
      <c r="F3" s="63"/>
      <c r="G3" s="64"/>
      <c r="H3" s="64"/>
      <c r="I3" s="64"/>
      <c r="J3" s="65"/>
      <c r="K3" s="65"/>
      <c r="L3" s="65"/>
      <c r="M3" s="65"/>
    </row>
    <row r="4" spans="1:32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32" x14ac:dyDescent="0.2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32" ht="15.75" x14ac:dyDescent="0.2">
      <c r="A6" s="66" t="s">
        <v>0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P6" s="67" t="s">
        <v>18</v>
      </c>
    </row>
    <row r="7" spans="1:32" x14ac:dyDescent="0.2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</row>
    <row r="8" spans="1:32" ht="15" x14ac:dyDescent="0.2">
      <c r="A8" s="68"/>
      <c r="B8" s="69" t="s">
        <v>19</v>
      </c>
      <c r="C8" s="69" t="s">
        <v>20</v>
      </c>
      <c r="D8" s="69" t="s">
        <v>21</v>
      </c>
      <c r="E8" s="69" t="s">
        <v>22</v>
      </c>
      <c r="F8" s="69" t="s">
        <v>23</v>
      </c>
      <c r="G8" s="69" t="s">
        <v>24</v>
      </c>
      <c r="H8" s="69" t="s">
        <v>25</v>
      </c>
      <c r="I8" s="69" t="s">
        <v>26</v>
      </c>
      <c r="J8" s="69" t="s">
        <v>27</v>
      </c>
      <c r="K8" s="69" t="s">
        <v>28</v>
      </c>
      <c r="L8" s="69" t="s">
        <v>29</v>
      </c>
      <c r="M8" s="69" t="s">
        <v>30</v>
      </c>
      <c r="N8" s="69" t="s">
        <v>31</v>
      </c>
      <c r="P8" s="70"/>
      <c r="Q8" s="69" t="s">
        <v>19</v>
      </c>
      <c r="R8" s="69" t="s">
        <v>20</v>
      </c>
      <c r="S8" s="69" t="s">
        <v>21</v>
      </c>
      <c r="T8" s="69" t="s">
        <v>22</v>
      </c>
      <c r="U8" s="69" t="s">
        <v>23</v>
      </c>
      <c r="V8" s="69" t="s">
        <v>24</v>
      </c>
      <c r="W8" s="69" t="s">
        <v>25</v>
      </c>
      <c r="X8" s="69" t="s">
        <v>26</v>
      </c>
      <c r="Y8" s="69" t="s">
        <v>27</v>
      </c>
      <c r="Z8" s="69" t="s">
        <v>28</v>
      </c>
      <c r="AA8" s="69" t="s">
        <v>29</v>
      </c>
      <c r="AB8" s="69" t="s">
        <v>30</v>
      </c>
      <c r="AC8" s="69" t="s">
        <v>31</v>
      </c>
    </row>
    <row r="9" spans="1:32" hidden="1" x14ac:dyDescent="0.2">
      <c r="A9" s="69">
        <v>2012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2"/>
      <c r="P9" s="69">
        <v>2012</v>
      </c>
      <c r="Q9" s="76" t="str">
        <f>IF(B9&lt;&gt;"",IF(#REF!&lt;&gt;"",(B9/#REF!-1)*100,"-"),"-")</f>
        <v>-</v>
      </c>
      <c r="R9" s="76" t="str">
        <f>IF(C9&lt;&gt;"",IF(#REF!&lt;&gt;"",(C9/#REF!-1)*100,"-"),"-")</f>
        <v>-</v>
      </c>
      <c r="S9" s="76" t="str">
        <f>IF(D9&lt;&gt;"",IF(#REF!&lt;&gt;"",(D9/#REF!-1)*100,"-"),"-")</f>
        <v>-</v>
      </c>
      <c r="T9" s="76" t="str">
        <f>IF(E9&lt;&gt;"",IF(#REF!&lt;&gt;"",(E9/#REF!-1)*100,"-"),"-")</f>
        <v>-</v>
      </c>
      <c r="U9" s="76" t="str">
        <f>IF(F9&lt;&gt;"",IF(#REF!&lt;&gt;"",(F9/#REF!-1)*100,"-"),"-")</f>
        <v>-</v>
      </c>
      <c r="V9" s="76" t="str">
        <f>IF(G9&lt;&gt;"",IF(#REF!&lt;&gt;"",(G9/#REF!-1)*100,"-"),"-")</f>
        <v>-</v>
      </c>
      <c r="W9" s="76" t="str">
        <f>IF(H9&lt;&gt;"",IF(#REF!&lt;&gt;"",(H9/#REF!-1)*100,"-"),"-")</f>
        <v>-</v>
      </c>
      <c r="X9" s="76" t="str">
        <f>IF(I9&lt;&gt;"",IF(#REF!&lt;&gt;"",(I9/#REF!-1)*100,"-"),"-")</f>
        <v>-</v>
      </c>
      <c r="Y9" s="76" t="str">
        <f>IF(J9&lt;&gt;"",IF(#REF!&lt;&gt;"",(J9/#REF!-1)*100,"-"),"-")</f>
        <v>-</v>
      </c>
      <c r="Z9" s="76" t="str">
        <f>IF(K9&lt;&gt;"",IF(#REF!&lt;&gt;"",(K9/#REF!-1)*100,"-"),"-")</f>
        <v>-</v>
      </c>
      <c r="AA9" s="76" t="str">
        <f>IF(L9&lt;&gt;"",IF(#REF!&lt;&gt;"",(L9/#REF!-1)*100,"-"),"-")</f>
        <v>-</v>
      </c>
      <c r="AB9" s="76" t="str">
        <f>IF(M9&lt;&gt;"",IF(#REF!&lt;&gt;"",(M9/#REF!-1)*100,"-"),"-")</f>
        <v>-</v>
      </c>
      <c r="AC9" s="77" t="str">
        <f>IF(M9&lt;&gt;"",IF(N9&lt;&gt;"",IF(#REF!&lt;&gt;"",(N9/#REF!-1)*100,"-"),"-"),"-")</f>
        <v>-</v>
      </c>
    </row>
    <row r="10" spans="1:32" x14ac:dyDescent="0.2">
      <c r="A10" s="69">
        <v>2013</v>
      </c>
      <c r="B10" s="71">
        <f>'[1]Jan 13'!B12</f>
        <v>10213789.222999999</v>
      </c>
      <c r="C10" s="71">
        <f>'[1]Fev 13'!B12</f>
        <v>8737268.6070000008</v>
      </c>
      <c r="D10" s="71">
        <f>'[1]Mar 13'!B12</f>
        <v>9508584.5010000002</v>
      </c>
      <c r="E10" s="71">
        <f>'[1]Abr 13'!B12</f>
        <v>9304526.9409999996</v>
      </c>
      <c r="F10" s="71">
        <f>'[1]Mai 13'!B12</f>
        <v>9441025.0710000005</v>
      </c>
      <c r="G10" s="71">
        <f>'[1]Jun 13'!B12</f>
        <v>9178890.7010000013</v>
      </c>
      <c r="H10" s="71">
        <f>'[1]Jul 13'!B12</f>
        <v>10335049.823000001</v>
      </c>
      <c r="I10" s="71">
        <f>'[1]Ago 13'!B12</f>
        <v>9745117.8269999996</v>
      </c>
      <c r="J10" s="71">
        <f>'[1]Set 13'!B12</f>
        <v>9243045.8199999984</v>
      </c>
      <c r="K10" s="71">
        <f>'[1]Out 13'!B12</f>
        <v>9687308.3440000005</v>
      </c>
      <c r="L10" s="71">
        <f>'[1]Nov 13'!B12</f>
        <v>9322332.3300000001</v>
      </c>
      <c r="M10" s="71">
        <f>'[1]Dez 13'!B12</f>
        <v>10323507.924000001</v>
      </c>
      <c r="N10" s="72">
        <f t="shared" ref="N10:N13" si="0">SUM(B10:M10)</f>
        <v>115040447.11199999</v>
      </c>
      <c r="P10" s="69">
        <v>2013</v>
      </c>
      <c r="Q10" s="76" t="str">
        <f t="shared" ref="Q10:AC10" si="1">IF(B10&lt;&gt;"",IF(B9&lt;&gt;"",(B10/B9-1)*100,"-"),"-")</f>
        <v>-</v>
      </c>
      <c r="R10" s="76" t="str">
        <f t="shared" si="1"/>
        <v>-</v>
      </c>
      <c r="S10" s="76" t="str">
        <f t="shared" si="1"/>
        <v>-</v>
      </c>
      <c r="T10" s="76" t="str">
        <f t="shared" si="1"/>
        <v>-</v>
      </c>
      <c r="U10" s="76" t="str">
        <f t="shared" si="1"/>
        <v>-</v>
      </c>
      <c r="V10" s="76" t="str">
        <f t="shared" si="1"/>
        <v>-</v>
      </c>
      <c r="W10" s="76" t="str">
        <f t="shared" si="1"/>
        <v>-</v>
      </c>
      <c r="X10" s="76" t="str">
        <f t="shared" si="1"/>
        <v>-</v>
      </c>
      <c r="Y10" s="76" t="str">
        <f t="shared" si="1"/>
        <v>-</v>
      </c>
      <c r="Z10" s="76" t="str">
        <f t="shared" si="1"/>
        <v>-</v>
      </c>
      <c r="AA10" s="76" t="str">
        <f t="shared" si="1"/>
        <v>-</v>
      </c>
      <c r="AB10" s="76" t="str">
        <f t="shared" si="1"/>
        <v>-</v>
      </c>
      <c r="AC10" s="76" t="str">
        <f t="shared" si="1"/>
        <v>-</v>
      </c>
    </row>
    <row r="11" spans="1:32" x14ac:dyDescent="0.2">
      <c r="A11" s="69">
        <v>2014</v>
      </c>
      <c r="B11" s="71">
        <f>'[1]Jan 14'!B11</f>
        <v>10817603.023</v>
      </c>
      <c r="C11" s="71">
        <f>'[1]Fev 14'!B11</f>
        <v>8688102.1260000002</v>
      </c>
      <c r="D11" s="71">
        <f>'[1]Mar 14'!B11</f>
        <v>9448067.7689999994</v>
      </c>
      <c r="E11" s="71">
        <f>'[1]Abr 14'!B11</f>
        <v>9147874.7390000001</v>
      </c>
      <c r="F11" s="71">
        <f>'[1]Mai 14'!B11</f>
        <v>9268511.443</v>
      </c>
      <c r="G11" s="71">
        <f>'[1]Jun 14'!B11</f>
        <v>9033909.091</v>
      </c>
      <c r="H11" s="71">
        <f>'[1]Jul 14'!B11</f>
        <v>10019281.92</v>
      </c>
      <c r="I11" s="71">
        <f>'[1]Ago 14'!B11</f>
        <v>9670721.1520000007</v>
      </c>
      <c r="J11" s="71">
        <f>'[1]Set 14'!B11</f>
        <v>9376648.5289999992</v>
      </c>
      <c r="K11" s="71">
        <f>'[1]Out 14'!B11</f>
        <v>9943395.9730000012</v>
      </c>
      <c r="L11" s="71">
        <f>'[1]Nov 14'!B11</f>
        <v>9722806.9000000004</v>
      </c>
      <c r="M11" s="71">
        <f>'[1]Dez 14'!B11</f>
        <v>10890949</v>
      </c>
      <c r="N11" s="72">
        <f t="shared" si="0"/>
        <v>116027871.66500001</v>
      </c>
      <c r="P11" s="69">
        <v>2014</v>
      </c>
      <c r="Q11" s="76">
        <f t="shared" ref="Q11:Q13" si="2">IF(B11&lt;&gt;"",IF(B10&lt;&gt;"",(B11/B10-1)*100,"-"),"-")</f>
        <v>5.911751131894305</v>
      </c>
      <c r="R11" s="76">
        <f t="shared" ref="R11:AC13" si="3">IF(C11&lt;&gt;"",IF(C10&lt;&gt;"",(C11/C10-1)*100,"-"),"-")</f>
        <v>-0.56272140884635613</v>
      </c>
      <c r="S11" s="76">
        <f t="shared" si="3"/>
        <v>-0.63644312140924697</v>
      </c>
      <c r="T11" s="76">
        <f t="shared" si="3"/>
        <v>-1.6836127510117538</v>
      </c>
      <c r="U11" s="76">
        <f t="shared" si="3"/>
        <v>-1.8272764525317342</v>
      </c>
      <c r="V11" s="76">
        <f t="shared" si="3"/>
        <v>-1.5795112364090591</v>
      </c>
      <c r="W11" s="76">
        <f t="shared" si="3"/>
        <v>-3.055310892621721</v>
      </c>
      <c r="X11" s="76">
        <f t="shared" si="3"/>
        <v>-0.76342509470612718</v>
      </c>
      <c r="Y11" s="78">
        <f t="shared" si="3"/>
        <v>1.4454402975144109</v>
      </c>
      <c r="Z11" s="78">
        <f t="shared" si="3"/>
        <v>2.6435375019172591</v>
      </c>
      <c r="AA11" s="78">
        <f t="shared" si="3"/>
        <v>4.295862406784634</v>
      </c>
      <c r="AB11" s="78">
        <f t="shared" si="3"/>
        <v>5.4965916641650292</v>
      </c>
      <c r="AC11" s="76">
        <f t="shared" si="3"/>
        <v>0.85832816004156598</v>
      </c>
    </row>
    <row r="12" spans="1:32" x14ac:dyDescent="0.2">
      <c r="A12" s="69">
        <v>2015</v>
      </c>
      <c r="B12" s="71">
        <f>'[1]Jan 15'!B11</f>
        <v>11259226</v>
      </c>
      <c r="C12" s="71">
        <f>'[1]Fev 15'!B11</f>
        <v>9101734</v>
      </c>
      <c r="D12" s="71">
        <f>'[1]Mar 15'!B11</f>
        <v>9737642</v>
      </c>
      <c r="E12" s="71">
        <f>'[1]Abr 15'!B11</f>
        <v>9236984</v>
      </c>
      <c r="F12" s="71">
        <f>'[1]Mai 15'!B11</f>
        <v>9406589</v>
      </c>
      <c r="G12" s="71">
        <f>'[1]Jun 15'!B11</f>
        <v>9259832</v>
      </c>
      <c r="H12" s="71">
        <f>'[1]Jul 15'!B11</f>
        <v>10623358</v>
      </c>
      <c r="I12" s="71">
        <f>'[1]Ago 15'!B11</f>
        <v>9679299</v>
      </c>
      <c r="J12" s="71">
        <f>'[1]Set 15'!B11</f>
        <v>9184133</v>
      </c>
      <c r="K12" s="71">
        <f>'[1]Out 15'!B11</f>
        <v>9546191</v>
      </c>
      <c r="L12" s="71">
        <f>'[1]Nov 15'!B11</f>
        <v>9333284</v>
      </c>
      <c r="M12" s="71">
        <f>'[1]Dez 15'!B11</f>
        <v>10492160</v>
      </c>
      <c r="N12" s="72">
        <f t="shared" si="0"/>
        <v>116860432</v>
      </c>
      <c r="P12" s="69">
        <v>2015</v>
      </c>
      <c r="Q12" s="76">
        <f t="shared" si="2"/>
        <v>4.08244761858092</v>
      </c>
      <c r="R12" s="76">
        <f t="shared" si="3"/>
        <v>4.7609002288562685</v>
      </c>
      <c r="S12" s="76">
        <f t="shared" si="3"/>
        <v>3.0649042542870042</v>
      </c>
      <c r="T12" s="76">
        <f t="shared" si="3"/>
        <v>0.97409795763929719</v>
      </c>
      <c r="U12" s="76">
        <f t="shared" si="3"/>
        <v>1.4897490049956552</v>
      </c>
      <c r="V12" s="76">
        <f t="shared" si="3"/>
        <v>2.5008322169754349</v>
      </c>
      <c r="W12" s="76">
        <f t="shared" si="3"/>
        <v>6.029135469221325</v>
      </c>
      <c r="X12" s="76">
        <f t="shared" si="3"/>
        <v>8.8699155576676958E-2</v>
      </c>
      <c r="Y12" s="78">
        <f t="shared" si="3"/>
        <v>-2.0531379458725518</v>
      </c>
      <c r="Z12" s="78">
        <f t="shared" si="3"/>
        <v>-3.9946611205926019</v>
      </c>
      <c r="AA12" s="78">
        <f t="shared" si="3"/>
        <v>-4.0062803263119502</v>
      </c>
      <c r="AB12" s="78">
        <f t="shared" si="3"/>
        <v>-3.6616551964388067</v>
      </c>
      <c r="AC12" s="76">
        <f t="shared" si="3"/>
        <v>0.71755201836658511</v>
      </c>
      <c r="AD12" s="79"/>
      <c r="AE12" s="79"/>
      <c r="AF12" s="79"/>
    </row>
    <row r="13" spans="1:32" x14ac:dyDescent="0.2">
      <c r="A13" s="69">
        <v>2016</v>
      </c>
      <c r="B13" s="71">
        <f>'[1]Jan 16'!B11</f>
        <v>10982196</v>
      </c>
      <c r="C13" s="71">
        <f>'[1]Fev 16'!B11</f>
        <v>9010164</v>
      </c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2">
        <f t="shared" si="0"/>
        <v>19992360</v>
      </c>
      <c r="P13" s="69">
        <v>2016</v>
      </c>
      <c r="Q13" s="76">
        <f t="shared" si="2"/>
        <v>-2.4604710838915578</v>
      </c>
      <c r="R13" s="76">
        <f>IF(C13&lt;&gt;"",IF(C12&lt;&gt;"",(C13/C12-1)*100,"-"),"-")</f>
        <v>-1.0060720297912495</v>
      </c>
      <c r="S13" s="76" t="str">
        <f t="shared" si="3"/>
        <v>-</v>
      </c>
      <c r="T13" s="76" t="str">
        <f t="shared" si="3"/>
        <v>-</v>
      </c>
      <c r="U13" s="76" t="str">
        <f t="shared" si="3"/>
        <v>-</v>
      </c>
      <c r="V13" s="76" t="str">
        <f t="shared" si="3"/>
        <v>-</v>
      </c>
      <c r="W13" s="76" t="str">
        <f t="shared" si="3"/>
        <v>-</v>
      </c>
      <c r="X13" s="76" t="str">
        <f t="shared" si="3"/>
        <v>-</v>
      </c>
      <c r="Y13" s="78" t="str">
        <f t="shared" si="3"/>
        <v>-</v>
      </c>
      <c r="Z13" s="78" t="str">
        <f t="shared" si="3"/>
        <v>-</v>
      </c>
      <c r="AA13" s="78" t="str">
        <f t="shared" si="3"/>
        <v>-</v>
      </c>
      <c r="AB13" s="78" t="str">
        <f t="shared" si="3"/>
        <v>-</v>
      </c>
      <c r="AC13" s="76">
        <f t="shared" si="3"/>
        <v>-82.892105002658212</v>
      </c>
      <c r="AD13" s="79"/>
      <c r="AE13" s="79"/>
      <c r="AF13" s="79"/>
    </row>
    <row r="14" spans="1:32" s="80" customFormat="1" ht="15" x14ac:dyDescent="0.25"/>
    <row r="15" spans="1:32" s="80" customFormat="1" ht="15" x14ac:dyDescent="0.25"/>
    <row r="16" spans="1:32" ht="15.75" x14ac:dyDescent="0.2">
      <c r="A16" s="66" t="s">
        <v>1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P16" s="67" t="s">
        <v>32</v>
      </c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r="17" spans="1:29" x14ac:dyDescent="0.2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</row>
    <row r="18" spans="1:29" ht="15" x14ac:dyDescent="0.2">
      <c r="A18" s="70"/>
      <c r="B18" s="69" t="s">
        <v>19</v>
      </c>
      <c r="C18" s="69" t="s">
        <v>20</v>
      </c>
      <c r="D18" s="69" t="s">
        <v>21</v>
      </c>
      <c r="E18" s="69" t="s">
        <v>22</v>
      </c>
      <c r="F18" s="69" t="s">
        <v>23</v>
      </c>
      <c r="G18" s="69" t="s">
        <v>24</v>
      </c>
      <c r="H18" s="69" t="s">
        <v>25</v>
      </c>
      <c r="I18" s="69" t="s">
        <v>26</v>
      </c>
      <c r="J18" s="69" t="s">
        <v>27</v>
      </c>
      <c r="K18" s="69" t="s">
        <v>28</v>
      </c>
      <c r="L18" s="69" t="s">
        <v>29</v>
      </c>
      <c r="M18" s="69" t="s">
        <v>30</v>
      </c>
      <c r="N18" s="69" t="s">
        <v>31</v>
      </c>
      <c r="P18" s="70"/>
      <c r="Q18" s="69" t="s">
        <v>19</v>
      </c>
      <c r="R18" s="69" t="s">
        <v>20</v>
      </c>
      <c r="S18" s="69" t="s">
        <v>21</v>
      </c>
      <c r="T18" s="69" t="s">
        <v>22</v>
      </c>
      <c r="U18" s="69" t="s">
        <v>23</v>
      </c>
      <c r="V18" s="69" t="s">
        <v>24</v>
      </c>
      <c r="W18" s="69" t="s">
        <v>25</v>
      </c>
      <c r="X18" s="69" t="s">
        <v>26</v>
      </c>
      <c r="Y18" s="69" t="s">
        <v>27</v>
      </c>
      <c r="Z18" s="69" t="s">
        <v>28</v>
      </c>
      <c r="AA18" s="69" t="s">
        <v>29</v>
      </c>
      <c r="AB18" s="69" t="s">
        <v>30</v>
      </c>
      <c r="AC18" s="69" t="s">
        <v>31</v>
      </c>
    </row>
    <row r="19" spans="1:29" hidden="1" x14ac:dyDescent="0.2">
      <c r="A19" s="69">
        <v>2012</v>
      </c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81"/>
      <c r="P19" s="69">
        <v>2012</v>
      </c>
      <c r="Q19" s="76" t="str">
        <f>IF(B19&lt;&gt;"",IF(#REF!&lt;&gt;"",(B19/#REF!-1)*100,"-"),"-")</f>
        <v>-</v>
      </c>
      <c r="R19" s="76" t="str">
        <f>IF(C19&lt;&gt;"",IF(#REF!&lt;&gt;"",(C19/#REF!-1)*100,"-"),"-")</f>
        <v>-</v>
      </c>
      <c r="S19" s="76" t="str">
        <f>IF(D19&lt;&gt;"",IF(#REF!&lt;&gt;"",(D19/#REF!-1)*100,"-"),"-")</f>
        <v>-</v>
      </c>
      <c r="T19" s="76" t="str">
        <f>IF(E19&lt;&gt;"",IF(#REF!&lt;&gt;"",(E19/#REF!-1)*100,"-"),"-")</f>
        <v>-</v>
      </c>
      <c r="U19" s="76" t="str">
        <f>IF(F19&lt;&gt;"",IF(#REF!&lt;&gt;"",(F19/#REF!-1)*100,"-"),"-")</f>
        <v>-</v>
      </c>
      <c r="V19" s="76" t="str">
        <f>IF(G19&lt;&gt;"",IF(#REF!&lt;&gt;"",(G19/#REF!-1)*100,"-"),"-")</f>
        <v>-</v>
      </c>
      <c r="W19" s="76" t="str">
        <f>IF(H19&lt;&gt;"",IF(#REF!&lt;&gt;"",(H19/#REF!-1)*100,"-"),"-")</f>
        <v>-</v>
      </c>
      <c r="X19" s="76" t="str">
        <f>IF(I19&lt;&gt;"",IF(#REF!&lt;&gt;"",(I19/#REF!-1)*100,"-"),"-")</f>
        <v>-</v>
      </c>
      <c r="Y19" s="76" t="str">
        <f>IF(J19&lt;&gt;"",IF(#REF!&lt;&gt;"",(J19/#REF!-1)*100,"-"),"-")</f>
        <v>-</v>
      </c>
      <c r="Z19" s="76" t="str">
        <f>IF(K19&lt;&gt;"",IF(#REF!&lt;&gt;"",(K19/#REF!-1)*100,"-"),"-")</f>
        <v>-</v>
      </c>
      <c r="AA19" s="76" t="str">
        <f>IF(L19&lt;&gt;"",IF(#REF!&lt;&gt;"",(L19/#REF!-1)*100,"-"),"-")</f>
        <v>-</v>
      </c>
      <c r="AB19" s="76" t="str">
        <f>IF(M19&lt;&gt;"",IF(#REF!&lt;&gt;"",(M19/#REF!-1)*100,"-"),"-")</f>
        <v>-</v>
      </c>
      <c r="AC19" s="77" t="str">
        <f>IF(M19&lt;&gt;"",IF(N19&lt;&gt;"",IF(#REF!&lt;&gt;"",(N19/#REF!-1)*100,"-"),"-"),"-")</f>
        <v>-</v>
      </c>
    </row>
    <row r="20" spans="1:29" x14ac:dyDescent="0.2">
      <c r="A20" s="69">
        <v>2013</v>
      </c>
      <c r="B20" s="71">
        <f>'[1]Jan 13'!C12</f>
        <v>8113637.608</v>
      </c>
      <c r="C20" s="71">
        <f>'[1]Fev 13'!C12</f>
        <v>6299313.875</v>
      </c>
      <c r="D20" s="71">
        <f>'[1]Mar 13'!C12</f>
        <v>6785200.3040000005</v>
      </c>
      <c r="E20" s="71">
        <f>'[1]Abr 13'!C12</f>
        <v>6736659.3770000003</v>
      </c>
      <c r="F20" s="71">
        <f>'[1]Mai 13'!C12</f>
        <v>6999546.392</v>
      </c>
      <c r="G20" s="71">
        <f>'[1]Jun 13'!C12</f>
        <v>7061048.8850000007</v>
      </c>
      <c r="H20" s="71">
        <f>'[1]Jul 13'!C12</f>
        <v>8138929.9209999992</v>
      </c>
      <c r="I20" s="71">
        <f>'[1]Ago 13'!C12</f>
        <v>7234586.6090000002</v>
      </c>
      <c r="J20" s="71">
        <f>'[1]Set 13'!C12</f>
        <v>7160916.0190000003</v>
      </c>
      <c r="K20" s="71">
        <f>'[1]Out 13'!C12</f>
        <v>7556106.8470000001</v>
      </c>
      <c r="L20" s="71">
        <f>'[1]Nov 13'!C12</f>
        <v>7401058.7460000003</v>
      </c>
      <c r="M20" s="71">
        <f>'[1]Dez 13'!C12</f>
        <v>8179432.1889999993</v>
      </c>
      <c r="N20" s="72">
        <f t="shared" ref="N20:N22" si="4">SUM(B20:M20)</f>
        <v>87666436.772</v>
      </c>
      <c r="P20" s="69">
        <v>2013</v>
      </c>
      <c r="Q20" s="76" t="str">
        <f t="shared" ref="Q20:Q23" si="5">IF(B20&lt;&gt;"",IF(B19&lt;&gt;"",(B20/B19-1)*100,"-"),"-")</f>
        <v>-</v>
      </c>
      <c r="R20" s="76" t="str">
        <f t="shared" ref="R20:AC23" si="6">IF(C20&lt;&gt;"",IF(C19&lt;&gt;"",(C20/C19-1)*100,"-"),"-")</f>
        <v>-</v>
      </c>
      <c r="S20" s="76" t="str">
        <f t="shared" si="6"/>
        <v>-</v>
      </c>
      <c r="T20" s="76" t="str">
        <f t="shared" si="6"/>
        <v>-</v>
      </c>
      <c r="U20" s="76" t="str">
        <f t="shared" si="6"/>
        <v>-</v>
      </c>
      <c r="V20" s="76" t="str">
        <f t="shared" si="6"/>
        <v>-</v>
      </c>
      <c r="W20" s="76" t="str">
        <f t="shared" si="6"/>
        <v>-</v>
      </c>
      <c r="X20" s="76" t="str">
        <f>IF(I20&lt;&gt;"",IF(I19&lt;&gt;"",(I20/I19-1)*100,"-"),"-")</f>
        <v>-</v>
      </c>
      <c r="Y20" s="76" t="str">
        <f t="shared" si="6"/>
        <v>-</v>
      </c>
      <c r="Z20" s="76" t="str">
        <f t="shared" si="6"/>
        <v>-</v>
      </c>
      <c r="AA20" s="76" t="str">
        <f t="shared" si="6"/>
        <v>-</v>
      </c>
      <c r="AB20" s="76" t="str">
        <f t="shared" si="6"/>
        <v>-</v>
      </c>
      <c r="AC20" s="76" t="str">
        <f t="shared" si="6"/>
        <v>-</v>
      </c>
    </row>
    <row r="21" spans="1:29" x14ac:dyDescent="0.2">
      <c r="A21" s="69">
        <v>2014</v>
      </c>
      <c r="B21" s="71">
        <f>'[1]Jan 14'!C11</f>
        <v>8727399.1609999985</v>
      </c>
      <c r="C21" s="71">
        <f>'[1]Fev 14'!C11</f>
        <v>7001585.3439999996</v>
      </c>
      <c r="D21" s="71">
        <f>'[1]Mar 14'!C11</f>
        <v>7336838.3140000002</v>
      </c>
      <c r="E21" s="71">
        <f>'[1]Abr 14'!C11</f>
        <v>7276073.7009999994</v>
      </c>
      <c r="F21" s="71">
        <f>'[1]Mai 14'!C11</f>
        <v>7283577.5539999995</v>
      </c>
      <c r="G21" s="71">
        <f>'[1]Jun 14'!C11</f>
        <v>7095753.1189999999</v>
      </c>
      <c r="H21" s="71">
        <f>'[1]Jul 14'!C11</f>
        <v>8186215.892</v>
      </c>
      <c r="I21" s="71">
        <f>'[1]Ago 14'!C11</f>
        <v>7664836.4189999998</v>
      </c>
      <c r="J21" s="71">
        <f>'[1]Set 14'!C11</f>
        <v>7373918.9739999995</v>
      </c>
      <c r="K21" s="71">
        <f>'[1]Out 14'!C11</f>
        <v>8033059.0079999994</v>
      </c>
      <c r="L21" s="71">
        <f>'[1]Nov 14'!C11</f>
        <v>7900820.9629999995</v>
      </c>
      <c r="M21" s="71">
        <f>'[1]Dez 14'!C11</f>
        <v>8808485</v>
      </c>
      <c r="N21" s="72">
        <f t="shared" si="4"/>
        <v>92688563.448999986</v>
      </c>
      <c r="P21" s="69">
        <v>2014</v>
      </c>
      <c r="Q21" s="76">
        <f t="shared" si="5"/>
        <v>7.5645670000695331</v>
      </c>
      <c r="R21" s="76">
        <f t="shared" si="6"/>
        <v>11.148380330548303</v>
      </c>
      <c r="S21" s="76">
        <f t="shared" si="6"/>
        <v>8.1300180581964412</v>
      </c>
      <c r="T21" s="76">
        <f t="shared" si="6"/>
        <v>8.0071485555829547</v>
      </c>
      <c r="U21" s="76">
        <f t="shared" si="6"/>
        <v>4.0578509819525932</v>
      </c>
      <c r="V21" s="76">
        <f t="shared" si="6"/>
        <v>0.49148836901160564</v>
      </c>
      <c r="W21" s="76">
        <f t="shared" si="6"/>
        <v>0.58098511056094981</v>
      </c>
      <c r="X21" s="76">
        <f>IF(I21&lt;&gt;"",IF(I20&lt;&gt;"",(I21/I20-1)*100,"-"),"-")</f>
        <v>5.9471236333636268</v>
      </c>
      <c r="Y21" s="78">
        <f t="shared" si="6"/>
        <v>2.9745210589656512</v>
      </c>
      <c r="Z21" s="78">
        <f t="shared" si="6"/>
        <v>6.3121415651945734</v>
      </c>
      <c r="AA21" s="78">
        <f t="shared" si="6"/>
        <v>6.7525773561803115</v>
      </c>
      <c r="AB21" s="78">
        <f t="shared" si="6"/>
        <v>7.6906660079164579</v>
      </c>
      <c r="AC21" s="76">
        <f t="shared" si="6"/>
        <v>5.7286766314700088</v>
      </c>
    </row>
    <row r="22" spans="1:29" x14ac:dyDescent="0.2">
      <c r="A22" s="69">
        <v>2015</v>
      </c>
      <c r="B22" s="71">
        <f>'[1]Jan 15'!C11</f>
        <v>9521415</v>
      </c>
      <c r="C22" s="71">
        <f>'[1]Fev 15'!C11</f>
        <v>7290055</v>
      </c>
      <c r="D22" s="71">
        <f>'[1]Mar 15'!C11</f>
        <v>7540950</v>
      </c>
      <c r="E22" s="71">
        <f>'[1]Abr 15'!C11</f>
        <v>7483322</v>
      </c>
      <c r="F22" s="71">
        <f>'[1]Mai 15'!C11</f>
        <v>7358226</v>
      </c>
      <c r="G22" s="71">
        <f>'[1]Jun 15'!C11</f>
        <v>7217112</v>
      </c>
      <c r="H22" s="71">
        <f>'[1]Jul 15'!C11</f>
        <v>8863332</v>
      </c>
      <c r="I22" s="71">
        <f>'[1]Ago 15'!C11</f>
        <v>7618661</v>
      </c>
      <c r="J22" s="71">
        <f>'[1]Set 15'!C11</f>
        <v>7309044</v>
      </c>
      <c r="K22" s="71">
        <f>'[1]Out 15'!C11</f>
        <v>7573746</v>
      </c>
      <c r="L22" s="71">
        <f>'[1]Nov 15'!C11</f>
        <v>7272173</v>
      </c>
      <c r="M22" s="71">
        <f>'[1]Dez 15'!C11</f>
        <v>8374482</v>
      </c>
      <c r="N22" s="72">
        <f t="shared" si="4"/>
        <v>93422518</v>
      </c>
      <c r="P22" s="69">
        <v>2015</v>
      </c>
      <c r="Q22" s="76">
        <f t="shared" si="5"/>
        <v>9.0979663511691733</v>
      </c>
      <c r="R22" s="76">
        <f t="shared" si="6"/>
        <v>4.1200619834935504</v>
      </c>
      <c r="S22" s="76">
        <f t="shared" si="6"/>
        <v>2.7820115050173344</v>
      </c>
      <c r="T22" s="76">
        <f t="shared" si="6"/>
        <v>2.8483534872869365</v>
      </c>
      <c r="U22" s="76">
        <f t="shared" si="6"/>
        <v>1.0248870894359552</v>
      </c>
      <c r="V22" s="76">
        <f t="shared" si="6"/>
        <v>1.710303035699523</v>
      </c>
      <c r="W22" s="76">
        <f t="shared" si="6"/>
        <v>8.2714176725013253</v>
      </c>
      <c r="X22" s="76">
        <f>IF(I22&lt;&gt;"",IF(I21&lt;&gt;"",(I22/I21-1)*100,"-"),"-")</f>
        <v>-0.60243189124737917</v>
      </c>
      <c r="Y22" s="78">
        <f t="shared" si="6"/>
        <v>-0.8797896237908831</v>
      </c>
      <c r="Z22" s="78">
        <f t="shared" si="6"/>
        <v>-5.7177845642933374</v>
      </c>
      <c r="AA22" s="78">
        <f t="shared" si="6"/>
        <v>-7.9567422922756315</v>
      </c>
      <c r="AB22" s="78">
        <f t="shared" si="6"/>
        <v>-4.9271015390274231</v>
      </c>
      <c r="AC22" s="76">
        <f t="shared" si="6"/>
        <v>0.791850174055031</v>
      </c>
    </row>
    <row r="23" spans="1:29" x14ac:dyDescent="0.2">
      <c r="A23" s="69">
        <v>2016</v>
      </c>
      <c r="B23" s="71">
        <f>'[1]Jan 16'!C11</f>
        <v>9135327</v>
      </c>
      <c r="C23" s="71">
        <f>'[1]Fev 16'!C11</f>
        <v>7066940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2">
        <f t="shared" ref="N23" si="7">SUM(B23:M23)</f>
        <v>16202267</v>
      </c>
      <c r="P23" s="69">
        <v>2016</v>
      </c>
      <c r="Q23" s="76">
        <f t="shared" si="5"/>
        <v>-4.0549435141730488</v>
      </c>
      <c r="R23" s="76">
        <f t="shared" si="6"/>
        <v>-3.0605393237773892</v>
      </c>
      <c r="S23" s="76" t="str">
        <f t="shared" si="6"/>
        <v>-</v>
      </c>
      <c r="T23" s="76" t="str">
        <f t="shared" si="6"/>
        <v>-</v>
      </c>
      <c r="U23" s="76" t="str">
        <f t="shared" si="6"/>
        <v>-</v>
      </c>
      <c r="V23" s="76" t="str">
        <f t="shared" si="6"/>
        <v>-</v>
      </c>
      <c r="W23" s="76" t="str">
        <f t="shared" si="6"/>
        <v>-</v>
      </c>
      <c r="X23" s="76" t="str">
        <f>IF(I23&lt;&gt;"",IF(I22&lt;&gt;"",(I23/I22-1)*100,"-"),"-")</f>
        <v>-</v>
      </c>
      <c r="Y23" s="78" t="str">
        <f t="shared" si="6"/>
        <v>-</v>
      </c>
      <c r="Z23" s="78" t="str">
        <f t="shared" si="6"/>
        <v>-</v>
      </c>
      <c r="AA23" s="78" t="str">
        <f t="shared" si="6"/>
        <v>-</v>
      </c>
      <c r="AB23" s="78" t="str">
        <f t="shared" si="6"/>
        <v>-</v>
      </c>
      <c r="AC23" s="76">
        <f t="shared" si="6"/>
        <v>-82.657000317632196</v>
      </c>
    </row>
    <row r="24" spans="1:29" x14ac:dyDescent="0.2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29" x14ac:dyDescent="0.2">
      <c r="A25" s="65"/>
      <c r="B25" s="65"/>
      <c r="C25" s="65"/>
      <c r="D25" s="65"/>
      <c r="E25" s="82"/>
      <c r="F25" s="65"/>
      <c r="G25" s="65"/>
      <c r="H25" s="65"/>
      <c r="I25" s="65"/>
      <c r="J25" s="65"/>
      <c r="K25" s="65"/>
      <c r="L25" s="65"/>
      <c r="M25" s="65"/>
    </row>
    <row r="26" spans="1:29" ht="15.75" x14ac:dyDescent="0.2">
      <c r="A26" s="66" t="s">
        <v>33</v>
      </c>
      <c r="B26" s="63"/>
      <c r="C26" s="65"/>
      <c r="D26" s="65"/>
      <c r="E26" s="82"/>
      <c r="F26" s="65"/>
      <c r="G26" s="65"/>
      <c r="H26" s="65"/>
      <c r="I26" s="65"/>
      <c r="J26" s="65"/>
      <c r="K26" s="65"/>
      <c r="L26" s="65"/>
      <c r="M26" s="65"/>
      <c r="P26" s="67" t="s">
        <v>37</v>
      </c>
    </row>
    <row r="27" spans="1:29" x14ac:dyDescent="0.2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</row>
    <row r="28" spans="1:29" ht="15" x14ac:dyDescent="0.2">
      <c r="A28" s="68"/>
      <c r="B28" s="69" t="s">
        <v>19</v>
      </c>
      <c r="C28" s="69" t="s">
        <v>20</v>
      </c>
      <c r="D28" s="69" t="s">
        <v>21</v>
      </c>
      <c r="E28" s="69" t="s">
        <v>22</v>
      </c>
      <c r="F28" s="69" t="s">
        <v>23</v>
      </c>
      <c r="G28" s="69" t="s">
        <v>24</v>
      </c>
      <c r="H28" s="69" t="s">
        <v>25</v>
      </c>
      <c r="I28" s="69" t="s">
        <v>26</v>
      </c>
      <c r="J28" s="69" t="s">
        <v>27</v>
      </c>
      <c r="K28" s="69" t="s">
        <v>28</v>
      </c>
      <c r="L28" s="69" t="s">
        <v>29</v>
      </c>
      <c r="M28" s="69" t="s">
        <v>30</v>
      </c>
      <c r="N28" s="69" t="s">
        <v>31</v>
      </c>
      <c r="P28" s="70"/>
      <c r="Q28" s="69" t="s">
        <v>19</v>
      </c>
      <c r="R28" s="69" t="s">
        <v>20</v>
      </c>
      <c r="S28" s="69" t="s">
        <v>21</v>
      </c>
      <c r="T28" s="69" t="s">
        <v>22</v>
      </c>
      <c r="U28" s="69" t="s">
        <v>23</v>
      </c>
      <c r="V28" s="69" t="s">
        <v>24</v>
      </c>
      <c r="W28" s="69" t="s">
        <v>25</v>
      </c>
      <c r="X28" s="69" t="s">
        <v>26</v>
      </c>
      <c r="Y28" s="69" t="s">
        <v>27</v>
      </c>
      <c r="Z28" s="69" t="s">
        <v>28</v>
      </c>
      <c r="AA28" s="69" t="s">
        <v>29</v>
      </c>
      <c r="AB28" s="69" t="s">
        <v>30</v>
      </c>
      <c r="AC28" s="69" t="s">
        <v>31</v>
      </c>
    </row>
    <row r="29" spans="1:29" hidden="1" x14ac:dyDescent="0.2">
      <c r="A29" s="69">
        <v>2012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4"/>
      <c r="P29" s="69">
        <v>2012</v>
      </c>
      <c r="Q29" s="76" t="str">
        <f>IF(B29&lt;&gt;"",IF(#REF!&lt;&gt;"",(B29/#REF!-1)*100,"-"),"-")</f>
        <v>-</v>
      </c>
      <c r="R29" s="76" t="str">
        <f>IF(C29&lt;&gt;"",IF(#REF!&lt;&gt;"",(C29/#REF!-1)*100,"-"),"-")</f>
        <v>-</v>
      </c>
      <c r="S29" s="76" t="str">
        <f>IF(D29&lt;&gt;"",IF(#REF!&lt;&gt;"",(D29/#REF!-1)*100,"-"),"-")</f>
        <v>-</v>
      </c>
      <c r="T29" s="76" t="str">
        <f>IF(E29&lt;&gt;"",IF(#REF!&lt;&gt;"",(E29/#REF!-1)*100,"-"),"-")</f>
        <v>-</v>
      </c>
      <c r="U29" s="76" t="str">
        <f>IF(F29&lt;&gt;"",IF(#REF!&lt;&gt;"",(F29/#REF!-1)*100,"-"),"-")</f>
        <v>-</v>
      </c>
      <c r="V29" s="76" t="str">
        <f>IF(G29&lt;&gt;"",IF(#REF!&lt;&gt;"",(G29/#REF!-1)*100,"-"),"-")</f>
        <v>-</v>
      </c>
      <c r="W29" s="76" t="str">
        <f>IF(H29&lt;&gt;"",IF(#REF!&lt;&gt;"",(H29/#REF!-1)*100,"-"),"-")</f>
        <v>-</v>
      </c>
      <c r="X29" s="76" t="str">
        <f>IF(I29&lt;&gt;"",IF(#REF!&lt;&gt;"",(I29/#REF!-1)*100,"-"),"-")</f>
        <v>-</v>
      </c>
      <c r="Y29" s="76" t="str">
        <f>IF(J29&lt;&gt;"",IF(#REF!&lt;&gt;"",(J29/#REF!-1)*100,"-"),"-")</f>
        <v>-</v>
      </c>
      <c r="Z29" s="76" t="str">
        <f>IF(K29&lt;&gt;"",IF(#REF!&lt;&gt;"",(K29/#REF!-1)*100,"-"),"-")</f>
        <v>-</v>
      </c>
      <c r="AA29" s="76" t="str">
        <f>IF(L29&lt;&gt;"",IF(#REF!&lt;&gt;"",(L29/#REF!-1)*100,"-"),"-")</f>
        <v>-</v>
      </c>
      <c r="AB29" s="76" t="str">
        <f>IF(M29&lt;&gt;"",IF(#REF!&lt;&gt;"",(M29/#REF!-1)*100,"-"),"-")</f>
        <v>-</v>
      </c>
      <c r="AC29" s="77" t="str">
        <f>IF(M29&lt;&gt;"",IF(N29&lt;&gt;"",IF(#REF!&lt;&gt;"",(N29/#REF!-1)*100,"-"),"-"),"-")</f>
        <v>-</v>
      </c>
    </row>
    <row r="30" spans="1:29" x14ac:dyDescent="0.2">
      <c r="A30" s="69">
        <v>2013</v>
      </c>
      <c r="B30" s="83">
        <f t="shared" ref="B30:N30" si="8">(B20/B10)*100</f>
        <v>79.438075633372605</v>
      </c>
      <c r="C30" s="83">
        <f t="shared" si="8"/>
        <v>72.097060973416859</v>
      </c>
      <c r="D30" s="83">
        <f t="shared" si="8"/>
        <v>71.358679131330362</v>
      </c>
      <c r="E30" s="83">
        <f t="shared" si="8"/>
        <v>72.401954658384611</v>
      </c>
      <c r="F30" s="83">
        <f t="shared" si="8"/>
        <v>74.139686520910828</v>
      </c>
      <c r="G30" s="83">
        <f t="shared" si="8"/>
        <v>76.927039606547766</v>
      </c>
      <c r="H30" s="83">
        <f t="shared" si="8"/>
        <v>78.750756507117401</v>
      </c>
      <c r="I30" s="83">
        <f t="shared" si="8"/>
        <v>74.238061944779403</v>
      </c>
      <c r="J30" s="83">
        <f t="shared" si="8"/>
        <v>77.47355318206138</v>
      </c>
      <c r="K30" s="83">
        <f t="shared" si="8"/>
        <v>78.000065432829985</v>
      </c>
      <c r="L30" s="83">
        <f t="shared" si="8"/>
        <v>79.39063406035001</v>
      </c>
      <c r="M30" s="83">
        <f t="shared" si="8"/>
        <v>79.231131987456777</v>
      </c>
      <c r="N30" s="83">
        <f t="shared" si="8"/>
        <v>76.204881824433926</v>
      </c>
      <c r="P30" s="69">
        <v>2013</v>
      </c>
      <c r="Q30" s="76" t="str">
        <f t="shared" ref="Q30" si="9">IF(B30&lt;&gt;"",IF(B29&lt;&gt;"",(B30/B29-1)*100,"-"),"-")</f>
        <v>-</v>
      </c>
      <c r="R30" s="76" t="str">
        <f t="shared" ref="R30:AC30" si="10">IF(C30&lt;&gt;"",IF(C29&lt;&gt;"",(C30/C29-1)*100,"-"),"-")</f>
        <v>-</v>
      </c>
      <c r="S30" s="76" t="str">
        <f t="shared" si="10"/>
        <v>-</v>
      </c>
      <c r="T30" s="76" t="str">
        <f t="shared" si="10"/>
        <v>-</v>
      </c>
      <c r="U30" s="76" t="str">
        <f t="shared" si="10"/>
        <v>-</v>
      </c>
      <c r="V30" s="76" t="str">
        <f t="shared" si="10"/>
        <v>-</v>
      </c>
      <c r="W30" s="76" t="str">
        <f t="shared" si="10"/>
        <v>-</v>
      </c>
      <c r="X30" s="76" t="str">
        <f t="shared" si="10"/>
        <v>-</v>
      </c>
      <c r="Y30" s="76" t="str">
        <f t="shared" si="10"/>
        <v>-</v>
      </c>
      <c r="Z30" s="76" t="str">
        <f t="shared" si="10"/>
        <v>-</v>
      </c>
      <c r="AA30" s="76" t="str">
        <f t="shared" si="10"/>
        <v>-</v>
      </c>
      <c r="AB30" s="76" t="str">
        <f t="shared" si="10"/>
        <v>-</v>
      </c>
      <c r="AC30" s="76" t="str">
        <f t="shared" si="10"/>
        <v>-</v>
      </c>
    </row>
    <row r="31" spans="1:29" x14ac:dyDescent="0.2">
      <c r="A31" s="69">
        <v>2014</v>
      </c>
      <c r="B31" s="83">
        <f t="shared" ref="B31:N31" si="11">(B21/B11)*100</f>
        <v>80.677754049987925</v>
      </c>
      <c r="C31" s="83">
        <f t="shared" si="11"/>
        <v>80.588202606954468</v>
      </c>
      <c r="D31" s="83">
        <f t="shared" si="11"/>
        <v>77.654378581754656</v>
      </c>
      <c r="E31" s="83">
        <f t="shared" si="11"/>
        <v>79.538405461325581</v>
      </c>
      <c r="F31" s="83">
        <f t="shared" si="11"/>
        <v>78.584113520201655</v>
      </c>
      <c r="G31" s="83">
        <f t="shared" si="11"/>
        <v>78.545766262681553</v>
      </c>
      <c r="H31" s="83">
        <f t="shared" si="11"/>
        <v>81.704616731654951</v>
      </c>
      <c r="I31" s="83">
        <f t="shared" si="11"/>
        <v>79.258168015886127</v>
      </c>
      <c r="J31" s="83">
        <f t="shared" si="11"/>
        <v>78.641307191946268</v>
      </c>
      <c r="K31" s="83">
        <f t="shared" si="11"/>
        <v>80.787882025544661</v>
      </c>
      <c r="L31" s="83">
        <f t="shared" si="11"/>
        <v>81.260700168795893</v>
      </c>
      <c r="M31" s="83">
        <f t="shared" si="11"/>
        <v>80.878948198178136</v>
      </c>
      <c r="N31" s="83">
        <f t="shared" si="11"/>
        <v>79.884739863723311</v>
      </c>
      <c r="P31" s="69">
        <v>2014</v>
      </c>
      <c r="Q31" s="76">
        <f>IF(B31&lt;&gt;"",IF(B30&lt;&gt;"",(B31-B30),"-"),"-")</f>
        <v>1.2396784166153196</v>
      </c>
      <c r="R31" s="76">
        <f t="shared" ref="R31:R33" si="12">IF(C31&lt;&gt;"",IF(C30&lt;&gt;"",(C31-C30),"-"),"-")</f>
        <v>8.4911416335376089</v>
      </c>
      <c r="S31" s="76">
        <f t="shared" ref="S31:S33" si="13">IF(D31&lt;&gt;"",IF(D30&lt;&gt;"",(D31-D30),"-"),"-")</f>
        <v>6.2956994504242942</v>
      </c>
      <c r="T31" s="76">
        <f t="shared" ref="T31:T33" si="14">IF(E31&lt;&gt;"",IF(E30&lt;&gt;"",(E31-E30),"-"),"-")</f>
        <v>7.1364508029409706</v>
      </c>
      <c r="U31" s="76">
        <f t="shared" ref="U31:U33" si="15">IF(F31&lt;&gt;"",IF(F30&lt;&gt;"",(F31-F30),"-"),"-")</f>
        <v>4.4444269992908261</v>
      </c>
      <c r="V31" s="76">
        <f t="shared" ref="V31:V33" si="16">IF(G31&lt;&gt;"",IF(G30&lt;&gt;"",(G31-G30),"-"),"-")</f>
        <v>1.6187266561337879</v>
      </c>
      <c r="W31" s="76">
        <f t="shared" ref="W31:W33" si="17">IF(H31&lt;&gt;"",IF(H30&lt;&gt;"",(H31-H30),"-"),"-")</f>
        <v>2.95386022453755</v>
      </c>
      <c r="X31" s="76">
        <f t="shared" ref="X31:X33" si="18">IF(I31&lt;&gt;"",IF(I30&lt;&gt;"",(I31-I30),"-"),"-")</f>
        <v>5.0201060711067242</v>
      </c>
      <c r="Y31" s="76">
        <f t="shared" ref="Y31:Y33" si="19">IF(J31&lt;&gt;"",IF(J30&lt;&gt;"",(J31-J30),"-"),"-")</f>
        <v>1.167754009884888</v>
      </c>
      <c r="Z31" s="76">
        <f t="shared" ref="Z31:Z33" si="20">IF(K31&lt;&gt;"",IF(K30&lt;&gt;"",(K31-K30),"-"),"-")</f>
        <v>2.7878165927146767</v>
      </c>
      <c r="AA31" s="76">
        <f t="shared" ref="AA31:AA33" si="21">IF(L31&lt;&gt;"",IF(L30&lt;&gt;"",(L31-L30),"-"),"-")</f>
        <v>1.8700661084458829</v>
      </c>
      <c r="AB31" s="76">
        <f t="shared" ref="AB31:AB33" si="22">IF(M31&lt;&gt;"",IF(M30&lt;&gt;"",(M31-M30),"-"),"-")</f>
        <v>1.6478162107213592</v>
      </c>
      <c r="AC31" s="76">
        <f t="shared" ref="AC31:AC33" si="23">IF(N31&lt;&gt;"",IF(N30&lt;&gt;"",(N31-N30),"-"),"-")</f>
        <v>3.6798580392893854</v>
      </c>
    </row>
    <row r="32" spans="1:29" x14ac:dyDescent="0.2">
      <c r="A32" s="69">
        <v>2015</v>
      </c>
      <c r="B32" s="83">
        <f t="shared" ref="B32:N32" si="24">(B22/B12)*100</f>
        <v>84.56544881504287</v>
      </c>
      <c r="C32" s="83">
        <f t="shared" si="24"/>
        <v>80.095232402968492</v>
      </c>
      <c r="D32" s="83">
        <f t="shared" si="24"/>
        <v>77.441232692678568</v>
      </c>
      <c r="E32" s="83">
        <f t="shared" si="24"/>
        <v>81.014777117725885</v>
      </c>
      <c r="F32" s="83">
        <f t="shared" si="24"/>
        <v>78.224168186789072</v>
      </c>
      <c r="G32" s="83">
        <f t="shared" si="24"/>
        <v>77.939988544068612</v>
      </c>
      <c r="H32" s="83">
        <f t="shared" si="24"/>
        <v>83.432489049131163</v>
      </c>
      <c r="I32" s="83">
        <f t="shared" si="24"/>
        <v>78.710875653288525</v>
      </c>
      <c r="J32" s="83">
        <f t="shared" si="24"/>
        <v>79.583385824225331</v>
      </c>
      <c r="K32" s="83">
        <f t="shared" si="24"/>
        <v>79.337884607588521</v>
      </c>
      <c r="L32" s="83">
        <f t="shared" si="24"/>
        <v>77.916551130341688</v>
      </c>
      <c r="M32" s="83">
        <f t="shared" si="24"/>
        <v>79.816567799194829</v>
      </c>
      <c r="N32" s="83">
        <f t="shared" si="24"/>
        <v>79.943669898464861</v>
      </c>
      <c r="P32" s="69">
        <v>2015</v>
      </c>
      <c r="Q32" s="76">
        <f t="shared" ref="Q32:Q33" si="25">IF(B32&lt;&gt;"",IF(B31&lt;&gt;"",(B32-B31),"-"),"-")</f>
        <v>3.8876947650549454</v>
      </c>
      <c r="R32" s="76">
        <f t="shared" si="12"/>
        <v>-0.49297020398597624</v>
      </c>
      <c r="S32" s="76">
        <f t="shared" si="13"/>
        <v>-0.21314588907608822</v>
      </c>
      <c r="T32" s="76">
        <f t="shared" si="14"/>
        <v>1.4763716564003033</v>
      </c>
      <c r="U32" s="76">
        <f t="shared" si="15"/>
        <v>-0.35994533341258261</v>
      </c>
      <c r="V32" s="76">
        <f t="shared" si="16"/>
        <v>-0.60577771861294138</v>
      </c>
      <c r="W32" s="76">
        <f t="shared" si="17"/>
        <v>1.7278723174762121</v>
      </c>
      <c r="X32" s="76">
        <f t="shared" si="18"/>
        <v>-0.54729236259760228</v>
      </c>
      <c r="Y32" s="76">
        <f t="shared" si="19"/>
        <v>0.9420786322790633</v>
      </c>
      <c r="Z32" s="76">
        <f t="shared" si="20"/>
        <v>-1.4499974179561406</v>
      </c>
      <c r="AA32" s="76">
        <f t="shared" si="21"/>
        <v>-3.344149038454205</v>
      </c>
      <c r="AB32" s="76">
        <f t="shared" si="22"/>
        <v>-1.0623803989833078</v>
      </c>
      <c r="AC32" s="76">
        <f t="shared" si="23"/>
        <v>5.893003474155023E-2</v>
      </c>
    </row>
    <row r="33" spans="1:32" x14ac:dyDescent="0.2">
      <c r="A33" s="69">
        <v>2016</v>
      </c>
      <c r="B33" s="83">
        <f>(B23/B13)*100</f>
        <v>83.183062840983709</v>
      </c>
      <c r="C33" s="83">
        <f>(C23/C13)*100</f>
        <v>78.432978578414335</v>
      </c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4"/>
      <c r="P33" s="69">
        <v>2016</v>
      </c>
      <c r="Q33" s="76">
        <f t="shared" si="25"/>
        <v>-1.3823859740591615</v>
      </c>
      <c r="R33" s="76">
        <f t="shared" si="12"/>
        <v>-1.6622538245541563</v>
      </c>
      <c r="S33" s="76" t="str">
        <f t="shared" si="13"/>
        <v>-</v>
      </c>
      <c r="T33" s="76" t="str">
        <f t="shared" si="14"/>
        <v>-</v>
      </c>
      <c r="U33" s="76" t="str">
        <f t="shared" si="15"/>
        <v>-</v>
      </c>
      <c r="V33" s="76" t="str">
        <f t="shared" si="16"/>
        <v>-</v>
      </c>
      <c r="W33" s="76" t="str">
        <f t="shared" si="17"/>
        <v>-</v>
      </c>
      <c r="X33" s="76" t="str">
        <f t="shared" si="18"/>
        <v>-</v>
      </c>
      <c r="Y33" s="76" t="str">
        <f t="shared" si="19"/>
        <v>-</v>
      </c>
      <c r="Z33" s="76" t="str">
        <f t="shared" si="20"/>
        <v>-</v>
      </c>
      <c r="AA33" s="76" t="str">
        <f t="shared" si="21"/>
        <v>-</v>
      </c>
      <c r="AB33" s="76" t="str">
        <f t="shared" si="22"/>
        <v>-</v>
      </c>
      <c r="AC33" s="76" t="str">
        <f t="shared" si="23"/>
        <v>-</v>
      </c>
    </row>
    <row r="34" spans="1:32" x14ac:dyDescent="0.2"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</row>
    <row r="35" spans="1:32" x14ac:dyDescent="0.2"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</row>
    <row r="36" spans="1:32" ht="15.75" x14ac:dyDescent="0.2">
      <c r="A36" s="66" t="s">
        <v>34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P36" s="67" t="s">
        <v>35</v>
      </c>
    </row>
    <row r="37" spans="1:32" x14ac:dyDescent="0.2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</row>
    <row r="38" spans="1:32" ht="15" x14ac:dyDescent="0.2">
      <c r="A38" s="68"/>
      <c r="B38" s="69" t="s">
        <v>19</v>
      </c>
      <c r="C38" s="69" t="s">
        <v>20</v>
      </c>
      <c r="D38" s="69" t="s">
        <v>21</v>
      </c>
      <c r="E38" s="69" t="s">
        <v>22</v>
      </c>
      <c r="F38" s="69" t="s">
        <v>23</v>
      </c>
      <c r="G38" s="69" t="s">
        <v>24</v>
      </c>
      <c r="H38" s="69" t="s">
        <v>25</v>
      </c>
      <c r="I38" s="69" t="s">
        <v>26</v>
      </c>
      <c r="J38" s="69" t="s">
        <v>27</v>
      </c>
      <c r="K38" s="69" t="s">
        <v>28</v>
      </c>
      <c r="L38" s="69" t="s">
        <v>29</v>
      </c>
      <c r="M38" s="69" t="s">
        <v>30</v>
      </c>
      <c r="N38" s="69" t="s">
        <v>31</v>
      </c>
      <c r="P38" s="70"/>
      <c r="Q38" s="69" t="s">
        <v>19</v>
      </c>
      <c r="R38" s="69" t="s">
        <v>20</v>
      </c>
      <c r="S38" s="69" t="s">
        <v>21</v>
      </c>
      <c r="T38" s="69" t="s">
        <v>22</v>
      </c>
      <c r="U38" s="69" t="s">
        <v>23</v>
      </c>
      <c r="V38" s="69" t="s">
        <v>24</v>
      </c>
      <c r="W38" s="69" t="s">
        <v>25</v>
      </c>
      <c r="X38" s="69" t="s">
        <v>26</v>
      </c>
      <c r="Y38" s="69" t="s">
        <v>27</v>
      </c>
      <c r="Z38" s="69" t="s">
        <v>28</v>
      </c>
      <c r="AA38" s="69" t="s">
        <v>29</v>
      </c>
      <c r="AB38" s="69" t="s">
        <v>30</v>
      </c>
      <c r="AC38" s="69" t="s">
        <v>31</v>
      </c>
    </row>
    <row r="39" spans="1:32" hidden="1" x14ac:dyDescent="0.2">
      <c r="A39" s="69">
        <v>2012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2"/>
      <c r="P39" s="69">
        <v>2012</v>
      </c>
      <c r="Q39" s="76" t="str">
        <f>IF(B39&lt;&gt;"",IF(#REF!&lt;&gt;"",(B39/#REF!-1)*100,"-"),"-")</f>
        <v>-</v>
      </c>
      <c r="R39" s="76" t="str">
        <f>IF(C39&lt;&gt;"",IF(#REF!&lt;&gt;"",(C39/#REF!-1)*100,"-"),"-")</f>
        <v>-</v>
      </c>
      <c r="S39" s="76" t="str">
        <f>IF(D39&lt;&gt;"",IF(#REF!&lt;&gt;"",(D39/#REF!-1)*100,"-"),"-")</f>
        <v>-</v>
      </c>
      <c r="T39" s="76" t="str">
        <f>IF(E39&lt;&gt;"",IF(#REF!&lt;&gt;"",(E39/#REF!-1)*100,"-"),"-")</f>
        <v>-</v>
      </c>
      <c r="U39" s="76" t="str">
        <f>IF(F39&lt;&gt;"",IF(#REF!&lt;&gt;"",(F39/#REF!-1)*100,"-"),"-")</f>
        <v>-</v>
      </c>
      <c r="V39" s="76" t="str">
        <f>IF(G39&lt;&gt;"",IF(#REF!&lt;&gt;"",(G39/#REF!-1)*100,"-"),"-")</f>
        <v>-</v>
      </c>
      <c r="W39" s="76" t="str">
        <f>IF(H39&lt;&gt;"",IF(#REF!&lt;&gt;"",(H39/#REF!-1)*100,"-"),"-")</f>
        <v>-</v>
      </c>
      <c r="X39" s="76" t="str">
        <f>IF(I39&lt;&gt;"",IF(#REF!&lt;&gt;"",(I39/#REF!-1)*100,"-"),"-")</f>
        <v>-</v>
      </c>
      <c r="Y39" s="76" t="str">
        <f>IF(J39&lt;&gt;"",IF(#REF!&lt;&gt;"",(J39/#REF!-1)*100,"-"),"-")</f>
        <v>-</v>
      </c>
      <c r="Z39" s="76" t="str">
        <f>IF(K39&lt;&gt;"",IF(#REF!&lt;&gt;"",(K39/#REF!-1)*100,"-"),"-")</f>
        <v>-</v>
      </c>
      <c r="AA39" s="76" t="str">
        <f>IF(L39&lt;&gt;"",IF(#REF!&lt;&gt;"",(L39/#REF!-1)*100,"-"),"-")</f>
        <v>-</v>
      </c>
      <c r="AB39" s="76" t="str">
        <f>IF(M39&lt;&gt;"",IF(#REF!&lt;&gt;"",(M39/#REF!-1)*100,"-"),"-")</f>
        <v>-</v>
      </c>
      <c r="AC39" s="77" t="str">
        <f>IF(M39&lt;&gt;"",IF(N39&lt;&gt;"",IF(#REF!&lt;&gt;"",(N39/#REF!-1)*100,"-"),"-"),"-")</f>
        <v>-</v>
      </c>
    </row>
    <row r="40" spans="1:32" x14ac:dyDescent="0.2">
      <c r="A40" s="69">
        <v>2013</v>
      </c>
      <c r="B40" s="71">
        <f>'[1]Jan 13'!E12</f>
        <v>7838859</v>
      </c>
      <c r="C40" s="71">
        <f>'[1]Fev 13'!E12</f>
        <v>6273575</v>
      </c>
      <c r="D40" s="71">
        <f>'[1]Mar 13'!E12</f>
        <v>7031951</v>
      </c>
      <c r="E40" s="71">
        <f>'[1]Abr 13'!E12</f>
        <v>6994140</v>
      </c>
      <c r="F40" s="71">
        <f>'[1]Mai 13'!E12</f>
        <v>7218344</v>
      </c>
      <c r="G40" s="71">
        <f>'[1]Jun 13'!E12</f>
        <v>7026830</v>
      </c>
      <c r="H40" s="71">
        <f>'[1]Jul 13'!E12</f>
        <v>8046200</v>
      </c>
      <c r="I40" s="71">
        <f>'[1]Ago 13'!E12</f>
        <v>7336536</v>
      </c>
      <c r="J40" s="71">
        <f>'[1]Set 13'!E12</f>
        <v>7388353</v>
      </c>
      <c r="K40" s="71">
        <f>'[1]Out 13'!E12</f>
        <v>7838809</v>
      </c>
      <c r="L40" s="71">
        <f>'[1]Nov 13'!E12</f>
        <v>7699403</v>
      </c>
      <c r="M40" s="71">
        <f>'[1]Dez 13'!E12</f>
        <v>8244996</v>
      </c>
      <c r="N40" s="72">
        <f t="shared" ref="N40:N41" si="26">SUM(B40:M40)</f>
        <v>88937996</v>
      </c>
      <c r="P40" s="69">
        <v>2013</v>
      </c>
      <c r="Q40" s="76" t="str">
        <f t="shared" ref="Q40:Q43" si="27">IF(B40&lt;&gt;"",IF(B39&lt;&gt;"",(B40/B39-1)*100,"-"),"-")</f>
        <v>-</v>
      </c>
      <c r="R40" s="76" t="str">
        <f t="shared" ref="R40:AC43" si="28">IF(C40&lt;&gt;"",IF(C39&lt;&gt;"",(C40/C39-1)*100,"-"),"-")</f>
        <v>-</v>
      </c>
      <c r="S40" s="76" t="str">
        <f t="shared" si="28"/>
        <v>-</v>
      </c>
      <c r="T40" s="76" t="str">
        <f t="shared" si="28"/>
        <v>-</v>
      </c>
      <c r="U40" s="76" t="str">
        <f t="shared" si="28"/>
        <v>-</v>
      </c>
      <c r="V40" s="76" t="str">
        <f t="shared" si="28"/>
        <v>-</v>
      </c>
      <c r="W40" s="76" t="str">
        <f t="shared" si="28"/>
        <v>-</v>
      </c>
      <c r="X40" s="76" t="str">
        <f t="shared" si="28"/>
        <v>-</v>
      </c>
      <c r="Y40" s="76" t="str">
        <f t="shared" si="28"/>
        <v>-</v>
      </c>
      <c r="Z40" s="76" t="str">
        <f t="shared" si="28"/>
        <v>-</v>
      </c>
      <c r="AA40" s="76" t="str">
        <f t="shared" si="28"/>
        <v>-</v>
      </c>
      <c r="AB40" s="76" t="str">
        <f t="shared" si="28"/>
        <v>-</v>
      </c>
      <c r="AC40" s="76" t="str">
        <f t="shared" si="28"/>
        <v>-</v>
      </c>
    </row>
    <row r="41" spans="1:32" x14ac:dyDescent="0.2">
      <c r="A41" s="69">
        <v>2014</v>
      </c>
      <c r="B41" s="71">
        <f>'[1]Jan 14'!E11</f>
        <v>8602607</v>
      </c>
      <c r="C41" s="71">
        <f>'[1]Fev 14'!E11</f>
        <v>7165725</v>
      </c>
      <c r="D41" s="71">
        <f>'[1]Mar 14'!E11</f>
        <v>7521949</v>
      </c>
      <c r="E41" s="71">
        <f>'[1]Abr 14'!E11</f>
        <v>7585284</v>
      </c>
      <c r="F41" s="71">
        <f>'[1]Mai 14'!E11</f>
        <v>7613636</v>
      </c>
      <c r="G41" s="71">
        <f>'[1]Jun 14'!E11</f>
        <v>7151837</v>
      </c>
      <c r="H41" s="71">
        <f>'[1]Jul 14'!E11</f>
        <v>8224597</v>
      </c>
      <c r="I41" s="71">
        <f>'[1]Ago 14'!E11</f>
        <v>7925606</v>
      </c>
      <c r="J41" s="71">
        <f>'[1]Set 14'!E11</f>
        <v>7701938</v>
      </c>
      <c r="K41" s="71">
        <f>'[1]Out 14'!E11</f>
        <v>8357736</v>
      </c>
      <c r="L41" s="71">
        <f>'[1]Nov 14'!E11</f>
        <v>8130816</v>
      </c>
      <c r="M41" s="71">
        <f>'[1]Dez 14'!E11</f>
        <v>8769648</v>
      </c>
      <c r="N41" s="72">
        <f t="shared" si="26"/>
        <v>94751379</v>
      </c>
      <c r="P41" s="69">
        <v>2014</v>
      </c>
      <c r="Q41" s="76">
        <f t="shared" si="27"/>
        <v>9.743101642726316</v>
      </c>
      <c r="R41" s="76">
        <f t="shared" si="28"/>
        <v>14.220759295935736</v>
      </c>
      <c r="S41" s="76">
        <f t="shared" si="28"/>
        <v>6.9681657338055869</v>
      </c>
      <c r="T41" s="76">
        <f t="shared" si="28"/>
        <v>8.4519898086112164</v>
      </c>
      <c r="U41" s="76">
        <f t="shared" si="28"/>
        <v>5.4762144890850406</v>
      </c>
      <c r="V41" s="76">
        <f t="shared" si="28"/>
        <v>1.778995649531856</v>
      </c>
      <c r="W41" s="76">
        <f t="shared" si="28"/>
        <v>2.217158410181197</v>
      </c>
      <c r="X41" s="76">
        <f t="shared" si="28"/>
        <v>8.029266127774747</v>
      </c>
      <c r="Y41" s="78">
        <f t="shared" si="28"/>
        <v>4.244315343351901</v>
      </c>
      <c r="Z41" s="78">
        <f t="shared" si="28"/>
        <v>6.6199724983731612</v>
      </c>
      <c r="AA41" s="78">
        <f t="shared" si="28"/>
        <v>5.6032006637397824</v>
      </c>
      <c r="AB41" s="78">
        <f t="shared" si="28"/>
        <v>6.3632777990431988</v>
      </c>
      <c r="AC41" s="76">
        <f t="shared" si="28"/>
        <v>6.5364447833971884</v>
      </c>
    </row>
    <row r="42" spans="1:32" x14ac:dyDescent="0.2">
      <c r="A42" s="69">
        <v>2015</v>
      </c>
      <c r="B42" s="71">
        <f>'[1]Jan 15'!E11</f>
        <v>9237867</v>
      </c>
      <c r="C42" s="71">
        <f>'[1]Fev 15'!E11</f>
        <v>7247849</v>
      </c>
      <c r="D42" s="71">
        <f>'[1]Mar 15'!E11</f>
        <v>7718847</v>
      </c>
      <c r="E42" s="71">
        <f>'[1]Abr 15'!E11</f>
        <v>7770511</v>
      </c>
      <c r="F42" s="71">
        <f>'[1]Mai 15'!E11</f>
        <v>7586265</v>
      </c>
      <c r="G42" s="71">
        <f>'[1]Jun 15'!E11</f>
        <v>7313361</v>
      </c>
      <c r="H42" s="71">
        <f>'[1]Jul 15'!E11</f>
        <v>8835855</v>
      </c>
      <c r="I42" s="71">
        <f>'[1]Ago 15'!E11</f>
        <v>7709614</v>
      </c>
      <c r="J42" s="71">
        <f>'[1]Set 15'!E11</f>
        <v>7550645</v>
      </c>
      <c r="K42" s="71">
        <f>'[1]Out 15'!E11</f>
        <v>7817855</v>
      </c>
      <c r="L42" s="71">
        <f>'[1]Nov 15'!E11</f>
        <v>7474682</v>
      </c>
      <c r="M42" s="71">
        <f>'[1]Dez 15'!E11</f>
        <v>8327941</v>
      </c>
      <c r="N42" s="72">
        <f t="shared" ref="N42" si="29">SUM(B42:M42)</f>
        <v>94591292</v>
      </c>
      <c r="P42" s="69">
        <v>2015</v>
      </c>
      <c r="Q42" s="76">
        <f t="shared" si="27"/>
        <v>7.3845056504382889</v>
      </c>
      <c r="R42" s="76">
        <f t="shared" si="28"/>
        <v>1.1460668669255325</v>
      </c>
      <c r="S42" s="76">
        <f t="shared" si="28"/>
        <v>2.6176460382807631</v>
      </c>
      <c r="T42" s="76">
        <f t="shared" si="28"/>
        <v>2.441925707725634</v>
      </c>
      <c r="U42" s="76">
        <f t="shared" si="28"/>
        <v>-0.35949971866267028</v>
      </c>
      <c r="V42" s="76">
        <f t="shared" si="28"/>
        <v>2.2584966631649994</v>
      </c>
      <c r="W42" s="76">
        <f t="shared" si="28"/>
        <v>7.4320723556424717</v>
      </c>
      <c r="X42" s="76">
        <f t="shared" si="28"/>
        <v>-2.7252427133016677</v>
      </c>
      <c r="Y42" s="78">
        <f t="shared" si="28"/>
        <v>-1.964349751971517</v>
      </c>
      <c r="Z42" s="78">
        <f t="shared" si="28"/>
        <v>-6.4596560599664787</v>
      </c>
      <c r="AA42" s="78">
        <f t="shared" si="28"/>
        <v>-8.0697189556374163</v>
      </c>
      <c r="AB42" s="78">
        <f t="shared" si="28"/>
        <v>-5.0367700049078312</v>
      </c>
      <c r="AC42" s="76">
        <f t="shared" si="28"/>
        <v>-0.16895479695340221</v>
      </c>
      <c r="AD42" s="79"/>
      <c r="AE42" s="79"/>
      <c r="AF42" s="79"/>
    </row>
    <row r="43" spans="1:32" x14ac:dyDescent="0.2">
      <c r="A43" s="69">
        <v>2016</v>
      </c>
      <c r="B43" s="71">
        <f>'[1]Jan 16'!E11</f>
        <v>8768226</v>
      </c>
      <c r="C43" s="71">
        <f>'[1]Fev 16'!E11</f>
        <v>7194983</v>
      </c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2"/>
      <c r="P43" s="69">
        <v>2016</v>
      </c>
      <c r="Q43" s="76">
        <f t="shared" si="27"/>
        <v>-5.083868386500912</v>
      </c>
      <c r="R43" s="76">
        <f t="shared" si="28"/>
        <v>-0.72940261310631138</v>
      </c>
      <c r="S43" s="76" t="str">
        <f t="shared" si="28"/>
        <v>-</v>
      </c>
      <c r="T43" s="76" t="str">
        <f t="shared" si="28"/>
        <v>-</v>
      </c>
      <c r="U43" s="76" t="str">
        <f t="shared" si="28"/>
        <v>-</v>
      </c>
      <c r="V43" s="76" t="str">
        <f t="shared" si="28"/>
        <v>-</v>
      </c>
      <c r="W43" s="76" t="str">
        <f t="shared" si="28"/>
        <v>-</v>
      </c>
      <c r="X43" s="76" t="str">
        <f t="shared" si="28"/>
        <v>-</v>
      </c>
      <c r="Y43" s="76" t="str">
        <f t="shared" si="28"/>
        <v>-</v>
      </c>
      <c r="Z43" s="76" t="str">
        <f t="shared" si="28"/>
        <v>-</v>
      </c>
      <c r="AA43" s="76" t="str">
        <f t="shared" si="28"/>
        <v>-</v>
      </c>
      <c r="AB43" s="76" t="str">
        <f t="shared" si="28"/>
        <v>-</v>
      </c>
      <c r="AC43" s="77" t="str">
        <f t="shared" ref="AC43" si="30">IF(M43&lt;&gt;"",IF(N43&lt;&gt;"",IF(N42&lt;&gt;"",(N43/N42-1)*100,"-"),"-"),"-")</f>
        <v>-</v>
      </c>
      <c r="AD43" s="79"/>
      <c r="AE43" s="79"/>
      <c r="AF43" s="79"/>
    </row>
    <row r="44" spans="1:32" s="80" customFormat="1" ht="15" x14ac:dyDescent="0.25"/>
    <row r="45" spans="1:32" ht="15.75" x14ac:dyDescent="0.2">
      <c r="A45" s="86" t="s">
        <v>6</v>
      </c>
      <c r="B45" s="62"/>
      <c r="C45" s="62"/>
      <c r="D45" s="63"/>
      <c r="E45" s="63"/>
      <c r="F45" s="63"/>
      <c r="G45" s="64"/>
      <c r="H45" s="64"/>
      <c r="I45" s="64"/>
      <c r="J45" s="65"/>
      <c r="K45" s="65"/>
      <c r="L45" s="65"/>
      <c r="M45" s="65"/>
    </row>
    <row r="46" spans="1:32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</row>
    <row r="47" spans="1:32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</row>
    <row r="48" spans="1:32" ht="15.75" x14ac:dyDescent="0.2">
      <c r="A48" s="66" t="s">
        <v>0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O48" s="87"/>
      <c r="P48" s="67" t="s">
        <v>18</v>
      </c>
    </row>
    <row r="49" spans="1:29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O49" s="87"/>
    </row>
    <row r="50" spans="1:29" ht="15" x14ac:dyDescent="0.2">
      <c r="A50" s="68"/>
      <c r="B50" s="69" t="s">
        <v>19</v>
      </c>
      <c r="C50" s="69" t="s">
        <v>20</v>
      </c>
      <c r="D50" s="69" t="s">
        <v>21</v>
      </c>
      <c r="E50" s="69" t="s">
        <v>22</v>
      </c>
      <c r="F50" s="69" t="s">
        <v>23</v>
      </c>
      <c r="G50" s="69" t="s">
        <v>24</v>
      </c>
      <c r="H50" s="69" t="s">
        <v>25</v>
      </c>
      <c r="I50" s="69" t="s">
        <v>26</v>
      </c>
      <c r="J50" s="69" t="s">
        <v>27</v>
      </c>
      <c r="K50" s="69" t="s">
        <v>28</v>
      </c>
      <c r="L50" s="69" t="s">
        <v>29</v>
      </c>
      <c r="M50" s="69" t="s">
        <v>30</v>
      </c>
      <c r="N50" s="69" t="s">
        <v>31</v>
      </c>
      <c r="O50" s="87"/>
      <c r="P50" s="70"/>
      <c r="Q50" s="69" t="s">
        <v>19</v>
      </c>
      <c r="R50" s="69" t="s">
        <v>20</v>
      </c>
      <c r="S50" s="69" t="s">
        <v>21</v>
      </c>
      <c r="T50" s="69" t="s">
        <v>22</v>
      </c>
      <c r="U50" s="69" t="s">
        <v>23</v>
      </c>
      <c r="V50" s="69" t="s">
        <v>24</v>
      </c>
      <c r="W50" s="69" t="s">
        <v>25</v>
      </c>
      <c r="X50" s="69" t="s">
        <v>26</v>
      </c>
      <c r="Y50" s="69" t="s">
        <v>27</v>
      </c>
      <c r="Z50" s="69" t="s">
        <v>28</v>
      </c>
      <c r="AA50" s="69" t="s">
        <v>29</v>
      </c>
      <c r="AB50" s="69" t="s">
        <v>30</v>
      </c>
      <c r="AC50" s="69" t="s">
        <v>31</v>
      </c>
    </row>
    <row r="51" spans="1:29" hidden="1" x14ac:dyDescent="0.2">
      <c r="A51" s="69">
        <v>2012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81">
        <f t="shared" ref="N51:N53" si="31">SUM(B51:M51)</f>
        <v>0</v>
      </c>
      <c r="O51" s="87"/>
      <c r="P51" s="69">
        <v>2012</v>
      </c>
      <c r="Q51" s="76" t="str">
        <f>IF(B51&lt;&gt;"",IF(#REF!&lt;&gt;"",(B51/#REF!-1)*100,"-"),"-")</f>
        <v>-</v>
      </c>
      <c r="R51" s="76" t="str">
        <f>IF(C51&lt;&gt;"",IF(#REF!&lt;&gt;"",(C51/#REF!-1)*100,"-"),"-")</f>
        <v>-</v>
      </c>
      <c r="S51" s="76" t="str">
        <f>IF(D51&lt;&gt;"",IF(#REF!&lt;&gt;"",(D51/#REF!-1)*100,"-"),"-")</f>
        <v>-</v>
      </c>
      <c r="T51" s="76" t="str">
        <f>IF(E51&lt;&gt;"",IF(#REF!&lt;&gt;"",(E51/#REF!-1)*100,"-"),"-")</f>
        <v>-</v>
      </c>
      <c r="U51" s="76" t="str">
        <f>IF(F51&lt;&gt;"",IF(#REF!&lt;&gt;"",(F51/#REF!-1)*100,"-"),"-")</f>
        <v>-</v>
      </c>
      <c r="V51" s="76" t="str">
        <f>IF(G51&lt;&gt;"",IF(#REF!&lt;&gt;"",(G51/#REF!-1)*100,"-"),"-")</f>
        <v>-</v>
      </c>
      <c r="W51" s="76" t="str">
        <f>IF(H51&lt;&gt;"",IF(#REF!&lt;&gt;"",(H51/#REF!-1)*100,"-"),"-")</f>
        <v>-</v>
      </c>
      <c r="X51" s="76" t="str">
        <f>IF(I51&lt;&gt;"",IF(#REF!&lt;&gt;"",(I51/#REF!-1)*100,"-"),"-")</f>
        <v>-</v>
      </c>
      <c r="Y51" s="76" t="str">
        <f>IF(J51&lt;&gt;"",IF(#REF!&lt;&gt;"",(J51/#REF!-1)*100,"-"),"-")</f>
        <v>-</v>
      </c>
      <c r="Z51" s="76" t="str">
        <f>IF(K51&lt;&gt;"",IF(#REF!&lt;&gt;"",(K51/#REF!-1)*100,"-"),"-")</f>
        <v>-</v>
      </c>
      <c r="AA51" s="76" t="str">
        <f>IF(L51&lt;&gt;"",IF(#REF!&lt;&gt;"",(L51/#REF!-1)*100,"-"),"-")</f>
        <v>-</v>
      </c>
      <c r="AB51" s="76" t="str">
        <f>IF(M51&lt;&gt;"",IF(#REF!&lt;&gt;"",(M51/#REF!-1)*100,"-"),"-")</f>
        <v>-</v>
      </c>
      <c r="AC51" s="77" t="str">
        <f>IF(M51&lt;&gt;"",IF(N51&lt;&gt;"",IF(#REF!&lt;&gt;"",(N51/#REF!-1)*100,"-"),"-"),"-")</f>
        <v>-</v>
      </c>
    </row>
    <row r="52" spans="1:29" x14ac:dyDescent="0.2">
      <c r="A52" s="69">
        <v>2013</v>
      </c>
      <c r="B52" s="71">
        <f>'[1]Jan 13'!B22</f>
        <v>3396193.9980000001</v>
      </c>
      <c r="C52" s="71">
        <f>'[1]Fev 13'!B22</f>
        <v>3006476.747</v>
      </c>
      <c r="D52" s="71">
        <f>'[1]Mar 13'!B22</f>
        <v>3251631.0269999998</v>
      </c>
      <c r="E52" s="71">
        <f>'[1]Abr 13'!B22</f>
        <v>2902544.3820000002</v>
      </c>
      <c r="F52" s="71">
        <f>'[1]Mai 13'!B22</f>
        <v>2949407.7980000004</v>
      </c>
      <c r="G52" s="71">
        <f>'[1]Jun 13'!B22</f>
        <v>2852300.68</v>
      </c>
      <c r="H52" s="71">
        <f>'[1]Jul 13'!B22</f>
        <v>3110773.2540000002</v>
      </c>
      <c r="I52" s="71">
        <f>'[1]Ago 13'!B22</f>
        <v>2886704.523</v>
      </c>
      <c r="J52" s="71">
        <f>'[1]Set 13'!B22</f>
        <v>2799407.52</v>
      </c>
      <c r="K52" s="71">
        <f>'[1]Out 13'!B22</f>
        <v>2930381.7540000002</v>
      </c>
      <c r="L52" s="71">
        <f>'[1]Nov 13'!B22</f>
        <v>2817234.7760000001</v>
      </c>
      <c r="M52" s="71">
        <f>'[1]Dez 13'!B22</f>
        <v>3015225.1869999999</v>
      </c>
      <c r="N52" s="81">
        <f t="shared" si="31"/>
        <v>35918281.646000005</v>
      </c>
      <c r="O52" s="87"/>
      <c r="P52" s="69">
        <v>2013</v>
      </c>
      <c r="Q52" s="76" t="str">
        <f t="shared" ref="Q52:Q55" si="32">IF(B52&lt;&gt;"",IF(B51&lt;&gt;"",(B52/B51-1)*100,"-"),"-")</f>
        <v>-</v>
      </c>
      <c r="R52" s="76" t="str">
        <f t="shared" ref="R52:AC55" si="33">IF(C52&lt;&gt;"",IF(C51&lt;&gt;"",(C52/C51-1)*100,"-"),"-")</f>
        <v>-</v>
      </c>
      <c r="S52" s="76" t="str">
        <f t="shared" si="33"/>
        <v>-</v>
      </c>
      <c r="T52" s="76" t="str">
        <f t="shared" si="33"/>
        <v>-</v>
      </c>
      <c r="U52" s="76" t="str">
        <f t="shared" si="33"/>
        <v>-</v>
      </c>
      <c r="V52" s="76" t="str">
        <f t="shared" si="33"/>
        <v>-</v>
      </c>
      <c r="W52" s="76" t="str">
        <f t="shared" si="33"/>
        <v>-</v>
      </c>
      <c r="X52" s="76" t="str">
        <f t="shared" si="33"/>
        <v>-</v>
      </c>
      <c r="Y52" s="76" t="str">
        <f t="shared" si="33"/>
        <v>-</v>
      </c>
      <c r="Z52" s="76" t="str">
        <f t="shared" si="33"/>
        <v>-</v>
      </c>
      <c r="AA52" s="76" t="str">
        <f t="shared" si="33"/>
        <v>-</v>
      </c>
      <c r="AB52" s="76" t="str">
        <f t="shared" si="33"/>
        <v>-</v>
      </c>
      <c r="AC52" s="76" t="e">
        <f t="shared" si="33"/>
        <v>#DIV/0!</v>
      </c>
    </row>
    <row r="53" spans="1:29" x14ac:dyDescent="0.2">
      <c r="A53" s="69">
        <v>2014</v>
      </c>
      <c r="B53" s="71">
        <f>'[1]Jan 14'!B20</f>
        <v>3145530.338</v>
      </c>
      <c r="C53" s="71">
        <f>'[1]Fev 14'!B20</f>
        <v>2718085.585</v>
      </c>
      <c r="D53" s="71">
        <f>'[1]Mar 14'!B20</f>
        <v>2965812.9640000002</v>
      </c>
      <c r="E53" s="71">
        <f>'[1]Abr 14'!B20</f>
        <v>2786567.7919999999</v>
      </c>
      <c r="F53" s="71">
        <f>'[1]Mai 14'!B20</f>
        <v>2816715.2610000004</v>
      </c>
      <c r="G53" s="71">
        <f>'[1]Jun 14'!B20</f>
        <v>2855644.4609999997</v>
      </c>
      <c r="H53" s="71">
        <f>'[1]Jul 14'!B20</f>
        <v>3012949.4619999998</v>
      </c>
      <c r="I53" s="71">
        <f>'[1]Ago 14'!B20</f>
        <v>3032066.9479999999</v>
      </c>
      <c r="J53" s="71">
        <f>'[1]Set 14'!B20</f>
        <v>2859308.3730000001</v>
      </c>
      <c r="K53" s="71">
        <f>'[1]Out 14'!B20</f>
        <v>2930793.412</v>
      </c>
      <c r="L53" s="71">
        <f>'[1]Nov 14'!B20</f>
        <v>2928755.713</v>
      </c>
      <c r="M53" s="71">
        <f>'[1]Dez 14'!B20</f>
        <v>3296324</v>
      </c>
      <c r="N53" s="81">
        <f t="shared" si="31"/>
        <v>35348554.309</v>
      </c>
      <c r="O53" s="87"/>
      <c r="P53" s="69">
        <v>2014</v>
      </c>
      <c r="Q53" s="76">
        <f t="shared" si="32"/>
        <v>-7.3807226603549321</v>
      </c>
      <c r="R53" s="76">
        <f t="shared" si="33"/>
        <v>-9.5923297024588692</v>
      </c>
      <c r="S53" s="76">
        <f t="shared" si="33"/>
        <v>-8.7899906424407366</v>
      </c>
      <c r="T53" s="76">
        <f t="shared" si="33"/>
        <v>-3.9956870502729891</v>
      </c>
      <c r="U53" s="76">
        <f t="shared" si="33"/>
        <v>-4.4989552509483115</v>
      </c>
      <c r="V53" s="76">
        <f t="shared" si="33"/>
        <v>0.11723101366716282</v>
      </c>
      <c r="W53" s="76">
        <f t="shared" si="33"/>
        <v>-3.1446776737653059</v>
      </c>
      <c r="X53" s="76">
        <f t="shared" si="33"/>
        <v>5.0355837891206123</v>
      </c>
      <c r="Y53" s="78">
        <f t="shared" si="33"/>
        <v>2.1397689536820419</v>
      </c>
      <c r="Z53" s="78">
        <f t="shared" si="33"/>
        <v>1.404793076662525E-2</v>
      </c>
      <c r="AA53" s="78">
        <f t="shared" si="33"/>
        <v>3.9585247899836418</v>
      </c>
      <c r="AB53" s="78">
        <f t="shared" si="33"/>
        <v>9.3226474165824857</v>
      </c>
      <c r="AC53" s="76">
        <f t="shared" si="33"/>
        <v>-1.5861764842067583</v>
      </c>
    </row>
    <row r="54" spans="1:29" x14ac:dyDescent="0.2">
      <c r="A54" s="69">
        <v>2015</v>
      </c>
      <c r="B54" s="71">
        <f>'[1]Jan 15'!B20</f>
        <v>3642037</v>
      </c>
      <c r="C54" s="71">
        <f>'[1]Fev 15'!B20</f>
        <v>3167631</v>
      </c>
      <c r="D54" s="71">
        <f>'[1]Mar 15'!B20</f>
        <v>3277086</v>
      </c>
      <c r="E54" s="71">
        <f>'[1]Abr 15'!B20</f>
        <v>3123928</v>
      </c>
      <c r="F54" s="71">
        <f>'[1]Mai 15'!B20</f>
        <v>3230031</v>
      </c>
      <c r="G54" s="71">
        <f>'[1]Jun 15'!B20</f>
        <v>3211199</v>
      </c>
      <c r="H54" s="71">
        <f>'[1]Jul 15'!B20</f>
        <v>3774202</v>
      </c>
      <c r="I54" s="71">
        <f>'[1]Ago 15'!B20</f>
        <v>3614269</v>
      </c>
      <c r="J54" s="71">
        <f>'[1]Set 15'!B20</f>
        <v>3441777</v>
      </c>
      <c r="K54" s="71">
        <f>'[1]Out 15'!B20</f>
        <v>3102961</v>
      </c>
      <c r="L54" s="71">
        <f>'[1]Nov 15'!B20</f>
        <v>3238000</v>
      </c>
      <c r="M54" s="71">
        <f>'[1]Dez 15'!B20</f>
        <v>3550424</v>
      </c>
      <c r="N54" s="81">
        <f t="shared" ref="N54:N55" si="34">SUM(B54:M54)</f>
        <v>40373545</v>
      </c>
      <c r="O54" s="87"/>
      <c r="P54" s="69">
        <v>2015</v>
      </c>
      <c r="Q54" s="76">
        <f t="shared" si="32"/>
        <v>15.784513536616851</v>
      </c>
      <c r="R54" s="76">
        <f t="shared" si="33"/>
        <v>16.539045623907377</v>
      </c>
      <c r="S54" s="76">
        <f t="shared" si="33"/>
        <v>10.495369727569903</v>
      </c>
      <c r="T54" s="76">
        <f t="shared" si="33"/>
        <v>12.106657120222696</v>
      </c>
      <c r="U54" s="76">
        <f t="shared" si="33"/>
        <v>14.673678405578805</v>
      </c>
      <c r="V54" s="76">
        <f t="shared" si="33"/>
        <v>12.450938618440311</v>
      </c>
      <c r="W54" s="76">
        <f t="shared" si="33"/>
        <v>25.266024126892582</v>
      </c>
      <c r="X54" s="76">
        <f t="shared" si="33"/>
        <v>19.20149066576613</v>
      </c>
      <c r="Y54" s="78">
        <f t="shared" si="33"/>
        <v>20.370962170438123</v>
      </c>
      <c r="Z54" s="78">
        <f t="shared" si="33"/>
        <v>5.874436161043195</v>
      </c>
      <c r="AA54" s="78">
        <f t="shared" si="33"/>
        <v>10.558896586265053</v>
      </c>
      <c r="AB54" s="78">
        <f t="shared" si="33"/>
        <v>7.7085868986179751</v>
      </c>
      <c r="AC54" s="76">
        <f t="shared" si="33"/>
        <v>14.215547960105956</v>
      </c>
    </row>
    <row r="55" spans="1:29" x14ac:dyDescent="0.2">
      <c r="A55" s="69">
        <v>2016</v>
      </c>
      <c r="B55" s="71">
        <f>'[1]Jan 16'!B20</f>
        <v>3869388</v>
      </c>
      <c r="C55" s="71">
        <f>'[1]Fev 16'!B20</f>
        <v>3300533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81">
        <f t="shared" si="34"/>
        <v>7169921</v>
      </c>
      <c r="O55" s="87"/>
      <c r="P55" s="69">
        <v>2016</v>
      </c>
      <c r="Q55" s="76">
        <f t="shared" si="32"/>
        <v>6.2424132429187207</v>
      </c>
      <c r="R55" s="76">
        <f t="shared" si="33"/>
        <v>4.1956275841472657</v>
      </c>
      <c r="S55" s="76" t="str">
        <f t="shared" si="33"/>
        <v>-</v>
      </c>
      <c r="T55" s="76" t="str">
        <f t="shared" si="33"/>
        <v>-</v>
      </c>
      <c r="U55" s="76" t="str">
        <f t="shared" si="33"/>
        <v>-</v>
      </c>
      <c r="V55" s="76" t="str">
        <f t="shared" si="33"/>
        <v>-</v>
      </c>
      <c r="W55" s="76" t="str">
        <f t="shared" si="33"/>
        <v>-</v>
      </c>
      <c r="X55" s="76" t="str">
        <f t="shared" si="33"/>
        <v>-</v>
      </c>
      <c r="Y55" s="78" t="str">
        <f t="shared" si="33"/>
        <v>-</v>
      </c>
      <c r="Z55" s="78" t="str">
        <f t="shared" si="33"/>
        <v>-</v>
      </c>
      <c r="AA55" s="78" t="str">
        <f t="shared" si="33"/>
        <v>-</v>
      </c>
      <c r="AB55" s="78" t="str">
        <f t="shared" si="33"/>
        <v>-</v>
      </c>
      <c r="AC55" s="76">
        <f t="shared" si="33"/>
        <v>-82.241041751473645</v>
      </c>
    </row>
    <row r="56" spans="1:29" x14ac:dyDescent="0.2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O56" s="87"/>
    </row>
    <row r="57" spans="1:29" x14ac:dyDescent="0.2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O57" s="87"/>
    </row>
    <row r="58" spans="1:29" ht="15.75" x14ac:dyDescent="0.2">
      <c r="A58" s="66" t="s">
        <v>1</v>
      </c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P58" s="67" t="s">
        <v>32</v>
      </c>
    </row>
    <row r="59" spans="1:29" x14ac:dyDescent="0.2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</row>
    <row r="60" spans="1:29" ht="15" x14ac:dyDescent="0.2">
      <c r="A60" s="68"/>
      <c r="B60" s="69" t="s">
        <v>19</v>
      </c>
      <c r="C60" s="69" t="s">
        <v>20</v>
      </c>
      <c r="D60" s="69" t="s">
        <v>21</v>
      </c>
      <c r="E60" s="69" t="s">
        <v>22</v>
      </c>
      <c r="F60" s="69" t="s">
        <v>23</v>
      </c>
      <c r="G60" s="69" t="s">
        <v>24</v>
      </c>
      <c r="H60" s="69" t="s">
        <v>25</v>
      </c>
      <c r="I60" s="69" t="s">
        <v>26</v>
      </c>
      <c r="J60" s="69" t="s">
        <v>27</v>
      </c>
      <c r="K60" s="69" t="s">
        <v>28</v>
      </c>
      <c r="L60" s="69" t="s">
        <v>29</v>
      </c>
      <c r="M60" s="69" t="s">
        <v>30</v>
      </c>
      <c r="N60" s="69" t="s">
        <v>31</v>
      </c>
      <c r="P60" s="70"/>
      <c r="Q60" s="69" t="s">
        <v>19</v>
      </c>
      <c r="R60" s="69" t="s">
        <v>20</v>
      </c>
      <c r="S60" s="69" t="s">
        <v>21</v>
      </c>
      <c r="T60" s="69" t="s">
        <v>22</v>
      </c>
      <c r="U60" s="69" t="s">
        <v>23</v>
      </c>
      <c r="V60" s="69" t="s">
        <v>24</v>
      </c>
      <c r="W60" s="69" t="s">
        <v>25</v>
      </c>
      <c r="X60" s="69" t="s">
        <v>26</v>
      </c>
      <c r="Y60" s="69" t="s">
        <v>27</v>
      </c>
      <c r="Z60" s="69" t="s">
        <v>28</v>
      </c>
      <c r="AA60" s="69" t="s">
        <v>29</v>
      </c>
      <c r="AB60" s="69" t="s">
        <v>30</v>
      </c>
      <c r="AC60" s="69" t="s">
        <v>31</v>
      </c>
    </row>
    <row r="61" spans="1:29" hidden="1" x14ac:dyDescent="0.2">
      <c r="A61" s="69">
        <v>2012</v>
      </c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81">
        <f t="shared" ref="N61:N65" si="35">SUM(B61:M61)</f>
        <v>0</v>
      </c>
      <c r="P61" s="69">
        <v>2012</v>
      </c>
      <c r="Q61" s="76" t="str">
        <f>IF(B61&lt;&gt;"",IF(#REF!&lt;&gt;"",(B61/#REF!-1)*100,"-"),"-")</f>
        <v>-</v>
      </c>
      <c r="R61" s="76" t="str">
        <f>IF(C61&lt;&gt;"",IF(#REF!&lt;&gt;"",(C61/#REF!-1)*100,"-"),"-")</f>
        <v>-</v>
      </c>
      <c r="S61" s="76" t="str">
        <f>IF(D61&lt;&gt;"",IF(#REF!&lt;&gt;"",(D61/#REF!-1)*100,"-"),"-")</f>
        <v>-</v>
      </c>
      <c r="T61" s="76" t="str">
        <f>IF(E61&lt;&gt;"",IF(#REF!&lt;&gt;"",(E61/#REF!-1)*100,"-"),"-")</f>
        <v>-</v>
      </c>
      <c r="U61" s="76" t="str">
        <f>IF(F61&lt;&gt;"",IF(#REF!&lt;&gt;"",(F61/#REF!-1)*100,"-"),"-")</f>
        <v>-</v>
      </c>
      <c r="V61" s="76" t="str">
        <f>IF(G61&lt;&gt;"",IF(#REF!&lt;&gt;"",(G61/#REF!-1)*100,"-"),"-")</f>
        <v>-</v>
      </c>
      <c r="W61" s="76" t="str">
        <f>IF(H61&lt;&gt;"",IF(#REF!&lt;&gt;"",(H61/#REF!-1)*100,"-"),"-")</f>
        <v>-</v>
      </c>
      <c r="X61" s="76" t="str">
        <f>IF(I61&lt;&gt;"",IF(#REF!&lt;&gt;"",(I61/#REF!-1)*100,"-"),"-")</f>
        <v>-</v>
      </c>
      <c r="Y61" s="76" t="str">
        <f>IF(J61&lt;&gt;"",IF(#REF!&lt;&gt;"",(J61/#REF!-1)*100,"-"),"-")</f>
        <v>-</v>
      </c>
      <c r="Z61" s="76" t="str">
        <f>IF(K61&lt;&gt;"",IF(#REF!&lt;&gt;"",(K61/#REF!-1)*100,"-"),"-")</f>
        <v>-</v>
      </c>
      <c r="AA61" s="76" t="str">
        <f>IF(L61&lt;&gt;"",IF(#REF!&lt;&gt;"",(L61/#REF!-1)*100,"-"),"-")</f>
        <v>-</v>
      </c>
      <c r="AB61" s="76" t="str">
        <f>IF(M61&lt;&gt;"",IF(#REF!&lt;&gt;"",(M61/#REF!-1)*100,"-"),"-")</f>
        <v>-</v>
      </c>
      <c r="AC61" s="77" t="str">
        <f>IF(M61&lt;&gt;"",IF(N61&lt;&gt;"",IF(#REF!&lt;&gt;"",(N61/#REF!-1)*100,"-"),"-"),"-")</f>
        <v>-</v>
      </c>
    </row>
    <row r="62" spans="1:29" x14ac:dyDescent="0.2">
      <c r="A62" s="69">
        <v>2013</v>
      </c>
      <c r="B62" s="71">
        <f>'[1]Jan 13'!C22</f>
        <v>2612468.3030000003</v>
      </c>
      <c r="C62" s="71">
        <f>'[1]Fev 13'!C22</f>
        <v>2119061.9380000001</v>
      </c>
      <c r="D62" s="71">
        <f>'[1]Mar 13'!C22</f>
        <v>2327061.4670000002</v>
      </c>
      <c r="E62" s="71">
        <f>'[1]Abr 13'!C22</f>
        <v>2183049.98</v>
      </c>
      <c r="F62" s="71">
        <f>'[1]Mai 13'!C22</f>
        <v>2285887.7740000002</v>
      </c>
      <c r="G62" s="71">
        <f>'[1]Jun 13'!C22</f>
        <v>2163309.2059999998</v>
      </c>
      <c r="H62" s="71">
        <f>'[1]Jul 13'!C22</f>
        <v>2483825.432</v>
      </c>
      <c r="I62" s="71">
        <f>'[1]Ago 13'!C22</f>
        <v>2258711.6350000002</v>
      </c>
      <c r="J62" s="71">
        <f>'[1]Set 13'!C22</f>
        <v>2273364.13</v>
      </c>
      <c r="K62" s="71">
        <f>'[1]Out 13'!C22</f>
        <v>2418893.5209999997</v>
      </c>
      <c r="L62" s="71">
        <f>'[1]Nov 13'!C22</f>
        <v>2245454.5729999999</v>
      </c>
      <c r="M62" s="71">
        <f>'[1]Dez 13'!C22</f>
        <v>2408066.8789999997</v>
      </c>
      <c r="N62" s="81">
        <f t="shared" si="35"/>
        <v>27779154.838</v>
      </c>
      <c r="P62" s="69">
        <v>2013</v>
      </c>
      <c r="Q62" s="76" t="str">
        <f t="shared" ref="Q62:R65" si="36">IF(B62&lt;&gt;"",IF(B61&lt;&gt;"",(B62/B61-1)*100,"-"),"-")</f>
        <v>-</v>
      </c>
      <c r="R62" s="76" t="str">
        <f t="shared" si="36"/>
        <v>-</v>
      </c>
      <c r="S62" s="76" t="str">
        <f t="shared" ref="S62:AC65" si="37">IF(D62&lt;&gt;"",IF(D61&lt;&gt;"",(D62/D61-1)*100,"-"),"-")</f>
        <v>-</v>
      </c>
      <c r="T62" s="76" t="str">
        <f t="shared" si="37"/>
        <v>-</v>
      </c>
      <c r="U62" s="76" t="str">
        <f t="shared" si="37"/>
        <v>-</v>
      </c>
      <c r="V62" s="76" t="str">
        <f t="shared" si="37"/>
        <v>-</v>
      </c>
      <c r="W62" s="76" t="str">
        <f t="shared" si="37"/>
        <v>-</v>
      </c>
      <c r="X62" s="76" t="str">
        <f t="shared" si="37"/>
        <v>-</v>
      </c>
      <c r="Y62" s="76" t="str">
        <f t="shared" si="37"/>
        <v>-</v>
      </c>
      <c r="Z62" s="76" t="str">
        <f t="shared" si="37"/>
        <v>-</v>
      </c>
      <c r="AA62" s="76" t="str">
        <f t="shared" si="37"/>
        <v>-</v>
      </c>
      <c r="AB62" s="76" t="str">
        <f t="shared" si="37"/>
        <v>-</v>
      </c>
      <c r="AC62" s="76" t="e">
        <f t="shared" si="37"/>
        <v>#DIV/0!</v>
      </c>
    </row>
    <row r="63" spans="1:29" x14ac:dyDescent="0.2">
      <c r="A63" s="69">
        <v>2014</v>
      </c>
      <c r="B63" s="71">
        <f>'[1]Jan 14'!C20</f>
        <v>2539189.3689999999</v>
      </c>
      <c r="C63" s="71">
        <f>'[1]Fev 14'!C20</f>
        <v>2106257.58</v>
      </c>
      <c r="D63" s="71">
        <f>'[1]Mar 14'!C20</f>
        <v>2375488.7009999999</v>
      </c>
      <c r="E63" s="71">
        <f>'[1]Abr 14'!C20</f>
        <v>2306898.7379999999</v>
      </c>
      <c r="F63" s="71">
        <f>'[1]Mai 14'!C20</f>
        <v>2338524.0409999997</v>
      </c>
      <c r="G63" s="71">
        <f>'[1]Jun 14'!C20</f>
        <v>2326324.5439999998</v>
      </c>
      <c r="H63" s="71">
        <f>'[1]Jul 14'!C20</f>
        <v>2565190.693</v>
      </c>
      <c r="I63" s="71">
        <f>'[1]Ago 14'!C20</f>
        <v>2585731.8810000001</v>
      </c>
      <c r="J63" s="71">
        <f>'[1]Set 14'!C20</f>
        <v>2478750.577</v>
      </c>
      <c r="K63" s="71">
        <f>'[1]Out 14'!C20</f>
        <v>2490106.2439999999</v>
      </c>
      <c r="L63" s="71">
        <f>'[1]Nov 14'!C20</f>
        <v>2363386.0759999999</v>
      </c>
      <c r="M63" s="71">
        <f>'[1]Dez 14'!C20</f>
        <v>2670859</v>
      </c>
      <c r="N63" s="81">
        <f t="shared" si="35"/>
        <v>29146707.443999998</v>
      </c>
      <c r="P63" s="69">
        <v>2014</v>
      </c>
      <c r="Q63" s="76">
        <f t="shared" si="36"/>
        <v>-2.8049693049232882</v>
      </c>
      <c r="R63" s="76">
        <f t="shared" si="36"/>
        <v>-0.60424651919730454</v>
      </c>
      <c r="S63" s="76">
        <f t="shared" si="37"/>
        <v>2.0810466198140976</v>
      </c>
      <c r="T63" s="76">
        <f t="shared" si="37"/>
        <v>5.6731984670364666</v>
      </c>
      <c r="U63" s="76">
        <f t="shared" si="37"/>
        <v>2.3026619066207621</v>
      </c>
      <c r="V63" s="76">
        <f t="shared" si="37"/>
        <v>7.5354617614473263</v>
      </c>
      <c r="W63" s="76">
        <f t="shared" si="37"/>
        <v>3.2758043279428106</v>
      </c>
      <c r="X63" s="76">
        <f t="shared" si="37"/>
        <v>14.478176006739329</v>
      </c>
      <c r="Y63" s="78">
        <f t="shared" si="37"/>
        <v>9.0344720535376908</v>
      </c>
      <c r="Z63" s="78">
        <f t="shared" si="37"/>
        <v>2.9440205772497174</v>
      </c>
      <c r="AA63" s="78">
        <f t="shared" si="37"/>
        <v>5.2520101906332384</v>
      </c>
      <c r="AB63" s="78">
        <f t="shared" si="37"/>
        <v>10.912990967640003</v>
      </c>
      <c r="AC63" s="76">
        <f t="shared" si="37"/>
        <v>4.9229453306811166</v>
      </c>
    </row>
    <row r="64" spans="1:29" x14ac:dyDescent="0.2">
      <c r="A64" s="69">
        <v>2015</v>
      </c>
      <c r="B64" s="71">
        <f>'[1]Jan 15'!C20</f>
        <v>3079357</v>
      </c>
      <c r="C64" s="71">
        <f>'[1]Fev 15'!C20</f>
        <v>2527524</v>
      </c>
      <c r="D64" s="71">
        <f>'[1]Mar 15'!C20</f>
        <v>2492493</v>
      </c>
      <c r="E64" s="71">
        <f>'[1]Abr 15'!C20</f>
        <v>2469884</v>
      </c>
      <c r="F64" s="71">
        <f>'[1]Mai 15'!C20</f>
        <v>2667160</v>
      </c>
      <c r="G64" s="71">
        <f>'[1]Jun 15'!C20</f>
        <v>2598200</v>
      </c>
      <c r="H64" s="71">
        <f>'[1]Jul 15'!C20</f>
        <v>3130012</v>
      </c>
      <c r="I64" s="71">
        <f>'[1]Ago 15'!C20</f>
        <v>3017824</v>
      </c>
      <c r="J64" s="71">
        <f>'[1]Set 15'!C20</f>
        <v>2830102</v>
      </c>
      <c r="K64" s="71">
        <f>'[1]Out 15'!C20</f>
        <v>2757777</v>
      </c>
      <c r="L64" s="71">
        <f>'[1]Nov 15'!C20</f>
        <v>2564528</v>
      </c>
      <c r="M64" s="71">
        <f>'[1]Dez 15'!C20</f>
        <v>2909179</v>
      </c>
      <c r="N64" s="81">
        <f t="shared" si="35"/>
        <v>33044040</v>
      </c>
      <c r="P64" s="69">
        <v>2015</v>
      </c>
      <c r="Q64" s="76">
        <f t="shared" si="36"/>
        <v>21.273231433413422</v>
      </c>
      <c r="R64" s="76">
        <f t="shared" si="36"/>
        <v>20.00070760576207</v>
      </c>
      <c r="S64" s="76">
        <f t="shared" si="37"/>
        <v>4.9254832890068156</v>
      </c>
      <c r="T64" s="76">
        <f t="shared" si="37"/>
        <v>7.0651242430043837</v>
      </c>
      <c r="U64" s="76">
        <f t="shared" si="37"/>
        <v>14.053135791559757</v>
      </c>
      <c r="V64" s="76">
        <f t="shared" si="37"/>
        <v>11.686910010093609</v>
      </c>
      <c r="W64" s="76">
        <f t="shared" si="37"/>
        <v>22.018686896896522</v>
      </c>
      <c r="X64" s="76">
        <f t="shared" si="37"/>
        <v>16.710631221087535</v>
      </c>
      <c r="Y64" s="78">
        <f t="shared" si="37"/>
        <v>14.174537214842964</v>
      </c>
      <c r="Z64" s="78">
        <f t="shared" si="37"/>
        <v>10.749370901139743</v>
      </c>
      <c r="AA64" s="78">
        <f t="shared" si="37"/>
        <v>8.5107518421378749</v>
      </c>
      <c r="AB64" s="78">
        <f t="shared" si="37"/>
        <v>8.9229719726874315</v>
      </c>
      <c r="AC64" s="76">
        <f t="shared" si="37"/>
        <v>13.371433337669458</v>
      </c>
    </row>
    <row r="65" spans="1:29" x14ac:dyDescent="0.2">
      <c r="A65" s="69">
        <v>2016</v>
      </c>
      <c r="B65" s="71">
        <f>'[1]Jan 16'!C20</f>
        <v>3283443</v>
      </c>
      <c r="C65" s="71">
        <f>'[1]Fev 16'!C20</f>
        <v>2666381</v>
      </c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81">
        <f t="shared" si="35"/>
        <v>5949824</v>
      </c>
      <c r="P65" s="69">
        <v>2016</v>
      </c>
      <c r="Q65" s="76">
        <f t="shared" si="36"/>
        <v>6.6275524403308861</v>
      </c>
      <c r="R65" s="76">
        <f t="shared" si="36"/>
        <v>5.4937955089644941</v>
      </c>
      <c r="S65" s="76" t="str">
        <f t="shared" si="37"/>
        <v>-</v>
      </c>
      <c r="T65" s="76" t="str">
        <f t="shared" si="37"/>
        <v>-</v>
      </c>
      <c r="U65" s="76" t="str">
        <f t="shared" si="37"/>
        <v>-</v>
      </c>
      <c r="V65" s="76" t="str">
        <f t="shared" si="37"/>
        <v>-</v>
      </c>
      <c r="W65" s="76" t="str">
        <f t="shared" si="37"/>
        <v>-</v>
      </c>
      <c r="X65" s="76" t="str">
        <f t="shared" si="37"/>
        <v>-</v>
      </c>
      <c r="Y65" s="78" t="str">
        <f t="shared" si="37"/>
        <v>-</v>
      </c>
      <c r="Z65" s="78" t="str">
        <f t="shared" si="37"/>
        <v>-</v>
      </c>
      <c r="AA65" s="78" t="str">
        <f t="shared" si="37"/>
        <v>-</v>
      </c>
      <c r="AB65" s="78" t="str">
        <f t="shared" si="37"/>
        <v>-</v>
      </c>
      <c r="AC65" s="76">
        <f t="shared" si="37"/>
        <v>-81.994259781794227</v>
      </c>
    </row>
    <row r="66" spans="1:29" x14ac:dyDescent="0.2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</row>
    <row r="67" spans="1:29" x14ac:dyDescent="0.2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</row>
    <row r="68" spans="1:29" ht="15.75" x14ac:dyDescent="0.25">
      <c r="A68" s="88" t="s">
        <v>33</v>
      </c>
      <c r="B68" s="88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O68" s="87"/>
      <c r="P68" s="67" t="s">
        <v>37</v>
      </c>
    </row>
    <row r="69" spans="1:29" x14ac:dyDescent="0.2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O69" s="87"/>
    </row>
    <row r="70" spans="1:29" ht="15" x14ac:dyDescent="0.2">
      <c r="A70" s="68"/>
      <c r="B70" s="69" t="s">
        <v>19</v>
      </c>
      <c r="C70" s="69" t="s">
        <v>20</v>
      </c>
      <c r="D70" s="69" t="s">
        <v>21</v>
      </c>
      <c r="E70" s="69" t="s">
        <v>22</v>
      </c>
      <c r="F70" s="69" t="s">
        <v>23</v>
      </c>
      <c r="G70" s="69" t="s">
        <v>24</v>
      </c>
      <c r="H70" s="69" t="s">
        <v>25</v>
      </c>
      <c r="I70" s="69" t="s">
        <v>26</v>
      </c>
      <c r="J70" s="69" t="s">
        <v>27</v>
      </c>
      <c r="K70" s="69" t="s">
        <v>28</v>
      </c>
      <c r="L70" s="69" t="s">
        <v>29</v>
      </c>
      <c r="M70" s="69" t="s">
        <v>30</v>
      </c>
      <c r="N70" s="69" t="s">
        <v>31</v>
      </c>
      <c r="O70" s="87"/>
      <c r="P70" s="70"/>
      <c r="Q70" s="69" t="s">
        <v>19</v>
      </c>
      <c r="R70" s="69" t="s">
        <v>20</v>
      </c>
      <c r="S70" s="69" t="s">
        <v>21</v>
      </c>
      <c r="T70" s="69" t="s">
        <v>22</v>
      </c>
      <c r="U70" s="69" t="s">
        <v>23</v>
      </c>
      <c r="V70" s="69" t="s">
        <v>24</v>
      </c>
      <c r="W70" s="69" t="s">
        <v>25</v>
      </c>
      <c r="X70" s="69" t="s">
        <v>26</v>
      </c>
      <c r="Y70" s="69" t="s">
        <v>27</v>
      </c>
      <c r="Z70" s="69" t="s">
        <v>28</v>
      </c>
      <c r="AA70" s="69" t="s">
        <v>29</v>
      </c>
      <c r="AB70" s="69" t="s">
        <v>30</v>
      </c>
      <c r="AC70" s="69" t="s">
        <v>31</v>
      </c>
    </row>
    <row r="71" spans="1:29" hidden="1" x14ac:dyDescent="0.2">
      <c r="A71" s="69">
        <v>2012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4"/>
      <c r="O71" s="87"/>
      <c r="P71" s="69">
        <v>2012</v>
      </c>
      <c r="Q71" s="89" t="str">
        <f>IF(B71&lt;&gt;"",IF(#REF!&lt;&gt;"",(B71/#REF!-1)*100,"-"),"-")</f>
        <v>-</v>
      </c>
      <c r="R71" s="89" t="str">
        <f>IF(C71&lt;&gt;"",IF(#REF!&lt;&gt;"",(C71/#REF!-1)*100,"-"),"-")</f>
        <v>-</v>
      </c>
      <c r="S71" s="89" t="str">
        <f>IF(D71&lt;&gt;"",IF(#REF!&lt;&gt;"",(D71/#REF!-1)*100,"-"),"-")</f>
        <v>-</v>
      </c>
      <c r="T71" s="89" t="str">
        <f>IF(E71&lt;&gt;"",IF(#REF!&lt;&gt;"",(E71/#REF!-1)*100,"-"),"-")</f>
        <v>-</v>
      </c>
      <c r="U71" s="89" t="str">
        <f>IF(F71&lt;&gt;"",IF(#REF!&lt;&gt;"",(F71/#REF!-1)*100,"-"),"-")</f>
        <v>-</v>
      </c>
      <c r="V71" s="89" t="str">
        <f>IF(G71&lt;&gt;"",IF(#REF!&lt;&gt;"",(G71/#REF!-1)*100,"-"),"-")</f>
        <v>-</v>
      </c>
      <c r="W71" s="89" t="str">
        <f>IF(H71&lt;&gt;"",IF(#REF!&lt;&gt;"",(H71/#REF!-1)*100,"-"),"-")</f>
        <v>-</v>
      </c>
      <c r="X71" s="89" t="str">
        <f>IF(I71&lt;&gt;"",IF(#REF!&lt;&gt;"",(I71/#REF!-1)*100,"-"),"-")</f>
        <v>-</v>
      </c>
      <c r="Y71" s="89" t="str">
        <f>IF(J71&lt;&gt;"",IF(#REF!&lt;&gt;"",(J71/#REF!-1)*100,"-"),"-")</f>
        <v>-</v>
      </c>
      <c r="Z71" s="89" t="str">
        <f>IF(K71&lt;&gt;"",IF(#REF!&lt;&gt;"",(K71/#REF!-1)*100,"-"),"-")</f>
        <v>-</v>
      </c>
      <c r="AA71" s="89" t="str">
        <f>IF(L71&lt;&gt;"",IF(#REF!&lt;&gt;"",(L71/#REF!-1)*100,"-"),"-")</f>
        <v>-</v>
      </c>
      <c r="AB71" s="89" t="str">
        <f>IF(M71&lt;&gt;"",IF(#REF!&lt;&gt;"",(M71/#REF!-1)*100,"-"),"-")</f>
        <v>-</v>
      </c>
      <c r="AC71" s="89" t="str">
        <f>IF(M71&lt;&gt;"",IF(N71&lt;&gt;"",IF(#REF!&lt;&gt;"",(N71/#REF!-1)*100,"-"),"-"),"-")</f>
        <v>-</v>
      </c>
    </row>
    <row r="72" spans="1:29" x14ac:dyDescent="0.2">
      <c r="A72" s="69">
        <v>2013</v>
      </c>
      <c r="B72" s="83">
        <f t="shared" ref="B72:N72" si="38">(B62/B52)*100</f>
        <v>76.923412047087666</v>
      </c>
      <c r="C72" s="83">
        <f t="shared" si="38"/>
        <v>70.483230582591304</v>
      </c>
      <c r="D72" s="83">
        <f t="shared" si="38"/>
        <v>71.565975588164434</v>
      </c>
      <c r="E72" s="83">
        <f t="shared" si="38"/>
        <v>75.211596885067024</v>
      </c>
      <c r="F72" s="83">
        <f t="shared" si="38"/>
        <v>77.503279660074995</v>
      </c>
      <c r="G72" s="83">
        <f t="shared" si="38"/>
        <v>75.844360349835199</v>
      </c>
      <c r="H72" s="83">
        <f t="shared" si="38"/>
        <v>79.845917049922008</v>
      </c>
      <c r="I72" s="83">
        <f t="shared" si="38"/>
        <v>78.245335364377382</v>
      </c>
      <c r="J72" s="83">
        <f t="shared" si="38"/>
        <v>81.20875984501177</v>
      </c>
      <c r="K72" s="83">
        <f t="shared" si="38"/>
        <v>82.54533791367578</v>
      </c>
      <c r="L72" s="83">
        <f t="shared" si="38"/>
        <v>79.704204709135666</v>
      </c>
      <c r="M72" s="83">
        <f t="shared" si="38"/>
        <v>79.863583303239366</v>
      </c>
      <c r="N72" s="83">
        <f t="shared" si="38"/>
        <v>77.339876979035807</v>
      </c>
      <c r="O72" s="87"/>
      <c r="P72" s="69">
        <v>2013</v>
      </c>
      <c r="Q72" s="76" t="str">
        <f t="shared" ref="Q72:Q75" si="39">IF(B72&lt;&gt;"",IF(B71&lt;&gt;"",(B72-B71),"-"),"-")</f>
        <v>-</v>
      </c>
      <c r="R72" s="76" t="str">
        <f t="shared" ref="R72:R75" si="40">IF(C72&lt;&gt;"",IF(C71&lt;&gt;"",(C72-C71),"-"),"-")</f>
        <v>-</v>
      </c>
      <c r="S72" s="76" t="str">
        <f t="shared" ref="S72:S75" si="41">IF(D72&lt;&gt;"",IF(D71&lt;&gt;"",(D72-D71),"-"),"-")</f>
        <v>-</v>
      </c>
      <c r="T72" s="76" t="str">
        <f t="shared" ref="T72:T75" si="42">IF(E72&lt;&gt;"",IF(E71&lt;&gt;"",(E72-E71),"-"),"-")</f>
        <v>-</v>
      </c>
      <c r="U72" s="76" t="str">
        <f t="shared" ref="U72:U75" si="43">IF(F72&lt;&gt;"",IF(F71&lt;&gt;"",(F72-F71),"-"),"-")</f>
        <v>-</v>
      </c>
      <c r="V72" s="76" t="str">
        <f t="shared" ref="V72:V75" si="44">IF(G72&lt;&gt;"",IF(G71&lt;&gt;"",(G72-G71),"-"),"-")</f>
        <v>-</v>
      </c>
      <c r="W72" s="76" t="str">
        <f t="shared" ref="W72:W75" si="45">IF(H72&lt;&gt;"",IF(H71&lt;&gt;"",(H72-H71),"-"),"-")</f>
        <v>-</v>
      </c>
      <c r="X72" s="76" t="str">
        <f t="shared" ref="X72:X75" si="46">IF(I72&lt;&gt;"",IF(I71&lt;&gt;"",(I72-I71),"-"),"-")</f>
        <v>-</v>
      </c>
      <c r="Y72" s="76" t="str">
        <f t="shared" ref="Y72:Y75" si="47">IF(J72&lt;&gt;"",IF(J71&lt;&gt;"",(J72-J71),"-"),"-")</f>
        <v>-</v>
      </c>
      <c r="Z72" s="76" t="str">
        <f t="shared" ref="Z72:Z75" si="48">IF(K72&lt;&gt;"",IF(K71&lt;&gt;"",(K72-K71),"-"),"-")</f>
        <v>-</v>
      </c>
      <c r="AA72" s="76" t="str">
        <f t="shared" ref="AA72:AA75" si="49">IF(L72&lt;&gt;"",IF(L71&lt;&gt;"",(L72-L71),"-"),"-")</f>
        <v>-</v>
      </c>
      <c r="AB72" s="76" t="str">
        <f t="shared" ref="AB72:AB75" si="50">IF(M72&lt;&gt;"",IF(M71&lt;&gt;"",(M72-M71),"-"),"-")</f>
        <v>-</v>
      </c>
      <c r="AC72" s="76" t="str">
        <f t="shared" ref="AC72:AC75" si="51">IF(N72&lt;&gt;"",IF(N71&lt;&gt;"",(N72-N71),"-"),"-")</f>
        <v>-</v>
      </c>
    </row>
    <row r="73" spans="1:29" x14ac:dyDescent="0.2">
      <c r="A73" s="69">
        <v>2014</v>
      </c>
      <c r="B73" s="83">
        <f t="shared" ref="B73:N73" si="52">(B63/B53)*100</f>
        <v>80.72372847036263</v>
      </c>
      <c r="C73" s="83">
        <f t="shared" si="52"/>
        <v>77.490480491989359</v>
      </c>
      <c r="D73" s="83">
        <f t="shared" si="52"/>
        <v>80.095701577761389</v>
      </c>
      <c r="E73" s="83">
        <f t="shared" si="52"/>
        <v>82.786384907731687</v>
      </c>
      <c r="F73" s="83">
        <f t="shared" si="52"/>
        <v>83.02308981596417</v>
      </c>
      <c r="G73" s="83">
        <f t="shared" si="52"/>
        <v>81.464081953163003</v>
      </c>
      <c r="H73" s="83">
        <f t="shared" si="52"/>
        <v>85.138855641382818</v>
      </c>
      <c r="I73" s="83">
        <f t="shared" si="52"/>
        <v>85.279511479968818</v>
      </c>
      <c r="J73" s="83">
        <f t="shared" si="52"/>
        <v>86.690564767565903</v>
      </c>
      <c r="K73" s="83">
        <f t="shared" si="52"/>
        <v>84.963554026168254</v>
      </c>
      <c r="L73" s="83">
        <f t="shared" si="52"/>
        <v>80.695910058648167</v>
      </c>
      <c r="M73" s="83">
        <f t="shared" si="52"/>
        <v>81.025378573222767</v>
      </c>
      <c r="N73" s="83">
        <f t="shared" si="52"/>
        <v>82.455161218797102</v>
      </c>
      <c r="O73" s="87"/>
      <c r="P73" s="69">
        <v>2014</v>
      </c>
      <c r="Q73" s="76">
        <f t="shared" si="39"/>
        <v>3.800316423274964</v>
      </c>
      <c r="R73" s="76">
        <f t="shared" si="40"/>
        <v>7.0072499093980554</v>
      </c>
      <c r="S73" s="76">
        <f t="shared" si="41"/>
        <v>8.5297259895969546</v>
      </c>
      <c r="T73" s="76">
        <f t="shared" si="42"/>
        <v>7.5747880226646629</v>
      </c>
      <c r="U73" s="76">
        <f t="shared" si="43"/>
        <v>5.519810155889175</v>
      </c>
      <c r="V73" s="76">
        <f t="shared" si="44"/>
        <v>5.6197216033278039</v>
      </c>
      <c r="W73" s="76">
        <f t="shared" si="45"/>
        <v>5.2929385914608105</v>
      </c>
      <c r="X73" s="76">
        <f t="shared" si="46"/>
        <v>7.0341761155914355</v>
      </c>
      <c r="Y73" s="76">
        <f t="shared" si="47"/>
        <v>5.481804922554133</v>
      </c>
      <c r="Z73" s="76">
        <f t="shared" si="48"/>
        <v>2.4182161124924733</v>
      </c>
      <c r="AA73" s="76">
        <f t="shared" si="49"/>
        <v>0.99170534951250033</v>
      </c>
      <c r="AB73" s="76">
        <f t="shared" si="50"/>
        <v>1.1617952699834007</v>
      </c>
      <c r="AC73" s="76">
        <f t="shared" si="51"/>
        <v>5.1152842397612943</v>
      </c>
    </row>
    <row r="74" spans="1:29" x14ac:dyDescent="0.2">
      <c r="A74" s="69">
        <v>2015</v>
      </c>
      <c r="B74" s="83">
        <f t="shared" ref="B74:N74" si="53">(B64/B54)*100</f>
        <v>84.550404073324898</v>
      </c>
      <c r="C74" s="83">
        <f t="shared" si="53"/>
        <v>79.792248528947979</v>
      </c>
      <c r="D74" s="83">
        <f t="shared" si="53"/>
        <v>76.058211472021171</v>
      </c>
      <c r="E74" s="83">
        <f t="shared" si="53"/>
        <v>79.063409912136265</v>
      </c>
      <c r="F74" s="83">
        <f t="shared" si="53"/>
        <v>82.573820498936385</v>
      </c>
      <c r="G74" s="83">
        <f t="shared" si="53"/>
        <v>80.910588225768635</v>
      </c>
      <c r="H74" s="83">
        <f t="shared" si="53"/>
        <v>82.931756169913527</v>
      </c>
      <c r="I74" s="83">
        <f t="shared" si="53"/>
        <v>83.497492854018347</v>
      </c>
      <c r="J74" s="83">
        <f t="shared" si="53"/>
        <v>82.227930513801454</v>
      </c>
      <c r="K74" s="83">
        <f t="shared" si="53"/>
        <v>88.875657799115103</v>
      </c>
      <c r="L74" s="83">
        <f t="shared" si="53"/>
        <v>79.200988264360717</v>
      </c>
      <c r="M74" s="83">
        <f t="shared" si="53"/>
        <v>81.938917717996489</v>
      </c>
      <c r="N74" s="83">
        <f t="shared" si="53"/>
        <v>81.845773017950236</v>
      </c>
      <c r="O74" s="87"/>
      <c r="P74" s="69">
        <v>2015</v>
      </c>
      <c r="Q74" s="76">
        <f t="shared" si="39"/>
        <v>3.8266756029622684</v>
      </c>
      <c r="R74" s="76">
        <f t="shared" si="40"/>
        <v>2.3017680369586202</v>
      </c>
      <c r="S74" s="76">
        <f t="shared" si="41"/>
        <v>-4.0374901057402184</v>
      </c>
      <c r="T74" s="76">
        <f t="shared" si="42"/>
        <v>-3.7229749955954219</v>
      </c>
      <c r="U74" s="76">
        <f t="shared" si="43"/>
        <v>-0.44926931702778461</v>
      </c>
      <c r="V74" s="76">
        <f t="shared" si="44"/>
        <v>-0.55349372739436831</v>
      </c>
      <c r="W74" s="76">
        <f t="shared" si="45"/>
        <v>-2.2070994714692915</v>
      </c>
      <c r="X74" s="76">
        <f t="shared" si="46"/>
        <v>-1.7820186259504709</v>
      </c>
      <c r="Y74" s="76">
        <f t="shared" si="47"/>
        <v>-4.462634253764449</v>
      </c>
      <c r="Z74" s="76">
        <f t="shared" si="48"/>
        <v>3.9121037729468497</v>
      </c>
      <c r="AA74" s="76">
        <f t="shared" si="49"/>
        <v>-1.4949217942874498</v>
      </c>
      <c r="AB74" s="76">
        <f t="shared" si="50"/>
        <v>0.913539144773722</v>
      </c>
      <c r="AC74" s="76">
        <f t="shared" si="51"/>
        <v>-0.6093882008468654</v>
      </c>
    </row>
    <row r="75" spans="1:29" x14ac:dyDescent="0.2">
      <c r="A75" s="69">
        <v>2016</v>
      </c>
      <c r="B75" s="83">
        <f>(B65/B55)*100</f>
        <v>84.856907603993193</v>
      </c>
      <c r="C75" s="83">
        <f>(C65/C55)*100</f>
        <v>80.78637601866123</v>
      </c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>
        <f>(N65/N55)*100</f>
        <v>82.983117945093127</v>
      </c>
      <c r="O75" s="87"/>
      <c r="P75" s="69">
        <v>2016</v>
      </c>
      <c r="Q75" s="76">
        <f t="shared" si="39"/>
        <v>0.30650353066829439</v>
      </c>
      <c r="R75" s="76">
        <f t="shared" si="40"/>
        <v>0.99412748971325016</v>
      </c>
      <c r="S75" s="76" t="str">
        <f t="shared" si="41"/>
        <v>-</v>
      </c>
      <c r="T75" s="76" t="str">
        <f t="shared" si="42"/>
        <v>-</v>
      </c>
      <c r="U75" s="76" t="str">
        <f t="shared" si="43"/>
        <v>-</v>
      </c>
      <c r="V75" s="76" t="str">
        <f t="shared" si="44"/>
        <v>-</v>
      </c>
      <c r="W75" s="76" t="str">
        <f t="shared" si="45"/>
        <v>-</v>
      </c>
      <c r="X75" s="76" t="str">
        <f t="shared" si="46"/>
        <v>-</v>
      </c>
      <c r="Y75" s="76" t="str">
        <f t="shared" si="47"/>
        <v>-</v>
      </c>
      <c r="Z75" s="76" t="str">
        <f t="shared" si="48"/>
        <v>-</v>
      </c>
      <c r="AA75" s="76" t="str">
        <f t="shared" si="49"/>
        <v>-</v>
      </c>
      <c r="AB75" s="76" t="str">
        <f t="shared" si="50"/>
        <v>-</v>
      </c>
      <c r="AC75" s="76">
        <f t="shared" si="51"/>
        <v>1.137344927142891</v>
      </c>
    </row>
    <row r="78" spans="1:29" ht="15.75" x14ac:dyDescent="0.2">
      <c r="A78" s="66" t="s">
        <v>34</v>
      </c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O78" s="87"/>
      <c r="P78" s="67" t="s">
        <v>35</v>
      </c>
    </row>
    <row r="79" spans="1:29" x14ac:dyDescent="0.2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O79" s="87"/>
    </row>
    <row r="80" spans="1:29" ht="15" x14ac:dyDescent="0.2">
      <c r="A80" s="68"/>
      <c r="B80" s="69" t="s">
        <v>19</v>
      </c>
      <c r="C80" s="69" t="s">
        <v>20</v>
      </c>
      <c r="D80" s="69" t="s">
        <v>21</v>
      </c>
      <c r="E80" s="69" t="s">
        <v>22</v>
      </c>
      <c r="F80" s="69" t="s">
        <v>23</v>
      </c>
      <c r="G80" s="69" t="s">
        <v>24</v>
      </c>
      <c r="H80" s="69" t="s">
        <v>25</v>
      </c>
      <c r="I80" s="69" t="s">
        <v>26</v>
      </c>
      <c r="J80" s="69" t="s">
        <v>27</v>
      </c>
      <c r="K80" s="69" t="s">
        <v>28</v>
      </c>
      <c r="L80" s="69" t="s">
        <v>29</v>
      </c>
      <c r="M80" s="69" t="s">
        <v>30</v>
      </c>
      <c r="N80" s="69" t="s">
        <v>31</v>
      </c>
      <c r="O80" s="87"/>
      <c r="P80" s="70"/>
      <c r="Q80" s="69" t="s">
        <v>19</v>
      </c>
      <c r="R80" s="69" t="s">
        <v>20</v>
      </c>
      <c r="S80" s="69" t="s">
        <v>21</v>
      </c>
      <c r="T80" s="69" t="s">
        <v>22</v>
      </c>
      <c r="U80" s="69" t="s">
        <v>23</v>
      </c>
      <c r="V80" s="69" t="s">
        <v>24</v>
      </c>
      <c r="W80" s="69" t="s">
        <v>25</v>
      </c>
      <c r="X80" s="69" t="s">
        <v>26</v>
      </c>
      <c r="Y80" s="69" t="s">
        <v>27</v>
      </c>
      <c r="Z80" s="69" t="s">
        <v>28</v>
      </c>
      <c r="AA80" s="69" t="s">
        <v>29</v>
      </c>
      <c r="AB80" s="69" t="s">
        <v>30</v>
      </c>
      <c r="AC80" s="69" t="s">
        <v>31</v>
      </c>
    </row>
    <row r="81" spans="1:29" hidden="1" x14ac:dyDescent="0.2">
      <c r="A81" s="69">
        <v>2012</v>
      </c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81">
        <f t="shared" ref="N81:N85" si="54">SUM(B81:M81)</f>
        <v>0</v>
      </c>
      <c r="O81" s="87"/>
      <c r="P81" s="69">
        <v>2012</v>
      </c>
      <c r="Q81" s="76" t="str">
        <f>IF(B81&lt;&gt;"",IF(#REF!&lt;&gt;"",(B81/#REF!-1)*100,"-"),"-")</f>
        <v>-</v>
      </c>
      <c r="R81" s="76" t="str">
        <f>IF(C81&lt;&gt;"",IF(#REF!&lt;&gt;"",(C81/#REF!-1)*100,"-"),"-")</f>
        <v>-</v>
      </c>
      <c r="S81" s="76" t="str">
        <f>IF(D81&lt;&gt;"",IF(#REF!&lt;&gt;"",(D81/#REF!-1)*100,"-"),"-")</f>
        <v>-</v>
      </c>
      <c r="T81" s="76" t="str">
        <f>IF(E81&lt;&gt;"",IF(#REF!&lt;&gt;"",(E81/#REF!-1)*100,"-"),"-")</f>
        <v>-</v>
      </c>
      <c r="U81" s="76" t="str">
        <f>IF(F81&lt;&gt;"",IF(#REF!&lt;&gt;"",(F81/#REF!-1)*100,"-"),"-")</f>
        <v>-</v>
      </c>
      <c r="V81" s="76" t="str">
        <f>IF(G81&lt;&gt;"",IF(#REF!&lt;&gt;"",(G81/#REF!-1)*100,"-"),"-")</f>
        <v>-</v>
      </c>
      <c r="W81" s="76" t="str">
        <f>IF(H81&lt;&gt;"",IF(#REF!&lt;&gt;"",(H81/#REF!-1)*100,"-"),"-")</f>
        <v>-</v>
      </c>
      <c r="X81" s="76" t="str">
        <f>IF(I81&lt;&gt;"",IF(#REF!&lt;&gt;"",(I81/#REF!-1)*100,"-"),"-")</f>
        <v>-</v>
      </c>
      <c r="Y81" s="76" t="str">
        <f>IF(J81&lt;&gt;"",IF(#REF!&lt;&gt;"",(J81/#REF!-1)*100,"-"),"-")</f>
        <v>-</v>
      </c>
      <c r="Z81" s="76" t="str">
        <f>IF(K81&lt;&gt;"",IF(#REF!&lt;&gt;"",(K81/#REF!-1)*100,"-"),"-")</f>
        <v>-</v>
      </c>
      <c r="AA81" s="76" t="str">
        <f>IF(L81&lt;&gt;"",IF(#REF!&lt;&gt;"",(L81/#REF!-1)*100,"-"),"-")</f>
        <v>-</v>
      </c>
      <c r="AB81" s="76" t="str">
        <f>IF(M81&lt;&gt;"",IF(#REF!&lt;&gt;"",(M81/#REF!-1)*100,"-"),"-")</f>
        <v>-</v>
      </c>
      <c r="AC81" s="77" t="str">
        <f>IF(M81&lt;&gt;"",IF(N81&lt;&gt;"",IF(#REF!&lt;&gt;"",(N81/#REF!-1)*100,"-"),"-"),"-")</f>
        <v>-</v>
      </c>
    </row>
    <row r="82" spans="1:29" x14ac:dyDescent="0.2">
      <c r="A82" s="69">
        <v>2013</v>
      </c>
      <c r="B82" s="71">
        <f>'[1]Jan 13'!E22</f>
        <v>564175</v>
      </c>
      <c r="C82" s="71">
        <f>'[1]Fev 13'!E22</f>
        <v>469345</v>
      </c>
      <c r="D82" s="71">
        <f>'[1]Mar 13'!E22</f>
        <v>528491</v>
      </c>
      <c r="E82" s="71">
        <f>'[1]Abr 13'!E22</f>
        <v>480681</v>
      </c>
      <c r="F82" s="71">
        <f>'[1]Mai 13'!E22</f>
        <v>476425</v>
      </c>
      <c r="G82" s="71">
        <f>'[1]Jun 13'!E22</f>
        <v>451022</v>
      </c>
      <c r="H82" s="71">
        <f>'[1]Jul 13'!E22</f>
        <v>550996</v>
      </c>
      <c r="I82" s="71">
        <f>'[1]Ago 13'!E22</f>
        <v>501732</v>
      </c>
      <c r="J82" s="71">
        <f>'[1]Set 13'!E22</f>
        <v>497237</v>
      </c>
      <c r="K82" s="71">
        <f>'[1]Out 13'!E22</f>
        <v>515485</v>
      </c>
      <c r="L82" s="71">
        <f>'[1]Nov 13'!E22</f>
        <v>484529</v>
      </c>
      <c r="M82" s="71">
        <f>'[1]Dez 13'!E22</f>
        <v>516262</v>
      </c>
      <c r="N82" s="81">
        <f t="shared" si="54"/>
        <v>6036380</v>
      </c>
      <c r="O82" s="87"/>
      <c r="P82" s="69">
        <v>2013</v>
      </c>
      <c r="Q82" s="76" t="str">
        <f t="shared" ref="Q82:R85" si="55">IF(B82&lt;&gt;"",IF(B81&lt;&gt;"",(B82/B81-1)*100,"-"),"-")</f>
        <v>-</v>
      </c>
      <c r="R82" s="76" t="str">
        <f t="shared" si="55"/>
        <v>-</v>
      </c>
      <c r="S82" s="76" t="str">
        <f t="shared" ref="S82:AC85" si="56">IF(D82&lt;&gt;"",IF(D81&lt;&gt;"",(D82/D81-1)*100,"-"),"-")</f>
        <v>-</v>
      </c>
      <c r="T82" s="76" t="str">
        <f t="shared" si="56"/>
        <v>-</v>
      </c>
      <c r="U82" s="76" t="str">
        <f t="shared" si="56"/>
        <v>-</v>
      </c>
      <c r="V82" s="76" t="str">
        <f t="shared" si="56"/>
        <v>-</v>
      </c>
      <c r="W82" s="76" t="str">
        <f t="shared" si="56"/>
        <v>-</v>
      </c>
      <c r="X82" s="76" t="str">
        <f t="shared" si="56"/>
        <v>-</v>
      </c>
      <c r="Y82" s="76" t="str">
        <f t="shared" si="56"/>
        <v>-</v>
      </c>
      <c r="Z82" s="76" t="str">
        <f t="shared" si="56"/>
        <v>-</v>
      </c>
      <c r="AA82" s="76" t="str">
        <f t="shared" si="56"/>
        <v>-</v>
      </c>
      <c r="AB82" s="76" t="str">
        <f t="shared" si="56"/>
        <v>-</v>
      </c>
      <c r="AC82" s="76" t="e">
        <f t="shared" si="56"/>
        <v>#DIV/0!</v>
      </c>
    </row>
    <row r="83" spans="1:29" x14ac:dyDescent="0.2">
      <c r="A83" s="69">
        <v>2014</v>
      </c>
      <c r="B83" s="71">
        <f>'[1]Jan 14'!E20</f>
        <v>549805</v>
      </c>
      <c r="C83" s="71">
        <f>'[1]Fev 14'!E20</f>
        <v>472124</v>
      </c>
      <c r="D83" s="71">
        <f>'[1]Mar 14'!E20</f>
        <v>522558</v>
      </c>
      <c r="E83" s="71">
        <f>'[1]Abr 14'!E20</f>
        <v>505416</v>
      </c>
      <c r="F83" s="71">
        <f>'[1]Mai 14'!E20</f>
        <v>495881</v>
      </c>
      <c r="G83" s="71">
        <f>'[1]Jun 14'!E20</f>
        <v>490786</v>
      </c>
      <c r="H83" s="71">
        <f>'[1]Jul 14'!E20</f>
        <v>570299</v>
      </c>
      <c r="I83" s="71">
        <f>'[1]Ago 14'!E20</f>
        <v>573413</v>
      </c>
      <c r="J83" s="71">
        <f>'[1]Set 14'!E20</f>
        <v>544081</v>
      </c>
      <c r="K83" s="71">
        <f>'[1]Out 14'!E20</f>
        <v>558560</v>
      </c>
      <c r="L83" s="71">
        <f>'[1]Nov 14'!E20</f>
        <v>523419</v>
      </c>
      <c r="M83" s="71">
        <f>'[1]Dez 14'!E20</f>
        <v>585489</v>
      </c>
      <c r="N83" s="81">
        <f t="shared" si="54"/>
        <v>6391831</v>
      </c>
      <c r="O83" s="87"/>
      <c r="P83" s="69">
        <v>2014</v>
      </c>
      <c r="Q83" s="76">
        <f t="shared" si="55"/>
        <v>-2.5470820224221202</v>
      </c>
      <c r="R83" s="76">
        <f t="shared" si="55"/>
        <v>0.5921017588341293</v>
      </c>
      <c r="S83" s="76">
        <f t="shared" si="56"/>
        <v>-1.1226302813103772</v>
      </c>
      <c r="T83" s="76">
        <f t="shared" si="56"/>
        <v>5.145824361686846</v>
      </c>
      <c r="U83" s="76">
        <f t="shared" si="56"/>
        <v>4.0837487537387807</v>
      </c>
      <c r="V83" s="76">
        <f t="shared" si="56"/>
        <v>8.816421371906479</v>
      </c>
      <c r="W83" s="76">
        <f t="shared" si="56"/>
        <v>3.503292219907217</v>
      </c>
      <c r="X83" s="76">
        <f t="shared" si="56"/>
        <v>14.286710833672167</v>
      </c>
      <c r="Y83" s="78">
        <f t="shared" si="56"/>
        <v>9.4208596705394054</v>
      </c>
      <c r="Z83" s="78">
        <f t="shared" si="56"/>
        <v>8.3562082310833397</v>
      </c>
      <c r="AA83" s="78">
        <f t="shared" si="56"/>
        <v>8.0263513639018402</v>
      </c>
      <c r="AB83" s="78">
        <f t="shared" si="56"/>
        <v>13.409276685093996</v>
      </c>
      <c r="AC83" s="76">
        <f t="shared" si="56"/>
        <v>5.8884795191820327</v>
      </c>
    </row>
    <row r="84" spans="1:29" x14ac:dyDescent="0.2">
      <c r="A84" s="69">
        <v>2015</v>
      </c>
      <c r="B84" s="71">
        <f>'[1]Jan 15'!E20</f>
        <v>686736</v>
      </c>
      <c r="C84" s="71">
        <f>'[1]Fev 15'!E20</f>
        <v>569769</v>
      </c>
      <c r="D84" s="71">
        <f>'[1]Mar 15'!E20</f>
        <v>568211</v>
      </c>
      <c r="E84" s="71">
        <f>'[1]Abr 15'!E20</f>
        <v>550009</v>
      </c>
      <c r="F84" s="71">
        <f>'[1]Mai 15'!E20</f>
        <v>566662</v>
      </c>
      <c r="G84" s="71">
        <f>'[1]Jun 15'!E20</f>
        <v>550872</v>
      </c>
      <c r="H84" s="71">
        <f>'[1]Jul 15'!E20</f>
        <v>697109</v>
      </c>
      <c r="I84" s="71">
        <f>'[1]Ago 15'!E20</f>
        <v>664857</v>
      </c>
      <c r="J84" s="71">
        <f>'[1]Set 15'!E20</f>
        <v>631817</v>
      </c>
      <c r="K84" s="71">
        <f>'[1]Out 15'!E20</f>
        <v>603838</v>
      </c>
      <c r="L84" s="71">
        <f>'[1]Nov 15'!E20</f>
        <v>573064</v>
      </c>
      <c r="M84" s="71">
        <f>'[1]Dez 15'!E20</f>
        <v>635057</v>
      </c>
      <c r="N84" s="81">
        <f t="shared" si="54"/>
        <v>7298001</v>
      </c>
      <c r="O84" s="87"/>
      <c r="P84" s="69">
        <v>2015</v>
      </c>
      <c r="Q84" s="76">
        <f t="shared" si="55"/>
        <v>24.905375542237707</v>
      </c>
      <c r="R84" s="76">
        <f t="shared" si="55"/>
        <v>20.682066575730108</v>
      </c>
      <c r="S84" s="76">
        <f t="shared" si="56"/>
        <v>8.7364464805820496</v>
      </c>
      <c r="T84" s="76">
        <f t="shared" si="56"/>
        <v>8.8230289504091619</v>
      </c>
      <c r="U84" s="76">
        <f t="shared" si="56"/>
        <v>14.27378746110457</v>
      </c>
      <c r="V84" s="76">
        <f t="shared" si="56"/>
        <v>12.242810512117309</v>
      </c>
      <c r="W84" s="76">
        <f t="shared" si="56"/>
        <v>22.235704428729484</v>
      </c>
      <c r="X84" s="76">
        <f t="shared" si="56"/>
        <v>15.947318948122913</v>
      </c>
      <c r="Y84" s="78">
        <f t="shared" si="56"/>
        <v>16.125540130973135</v>
      </c>
      <c r="Z84" s="78">
        <f t="shared" si="56"/>
        <v>8.1062016614150689</v>
      </c>
      <c r="AA84" s="78">
        <f t="shared" si="56"/>
        <v>9.4847531327674428</v>
      </c>
      <c r="AB84" s="78">
        <f t="shared" si="56"/>
        <v>8.4660856139056495</v>
      </c>
      <c r="AC84" s="76">
        <f t="shared" si="56"/>
        <v>14.177001863785188</v>
      </c>
    </row>
    <row r="85" spans="1:29" x14ac:dyDescent="0.2">
      <c r="A85" s="69">
        <v>2016</v>
      </c>
      <c r="B85" s="71">
        <f>'[1]Jan 16'!E20</f>
        <v>743169</v>
      </c>
      <c r="C85" s="71">
        <f>'[1]Fev 16'!E20</f>
        <v>619940</v>
      </c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81">
        <f t="shared" si="54"/>
        <v>1363109</v>
      </c>
      <c r="O85" s="87"/>
      <c r="P85" s="69">
        <v>2016</v>
      </c>
      <c r="Q85" s="76">
        <f t="shared" si="55"/>
        <v>8.2175683231984422</v>
      </c>
      <c r="R85" s="76">
        <f t="shared" si="55"/>
        <v>8.8054983686371102</v>
      </c>
      <c r="S85" s="76" t="str">
        <f t="shared" si="56"/>
        <v>-</v>
      </c>
      <c r="T85" s="76" t="str">
        <f t="shared" si="56"/>
        <v>-</v>
      </c>
      <c r="U85" s="76" t="str">
        <f t="shared" si="56"/>
        <v>-</v>
      </c>
      <c r="V85" s="76" t="str">
        <f t="shared" si="56"/>
        <v>-</v>
      </c>
      <c r="W85" s="76" t="str">
        <f t="shared" si="56"/>
        <v>-</v>
      </c>
      <c r="X85" s="76" t="str">
        <f t="shared" si="56"/>
        <v>-</v>
      </c>
      <c r="Y85" s="78" t="str">
        <f t="shared" si="56"/>
        <v>-</v>
      </c>
      <c r="Z85" s="78" t="str">
        <f t="shared" si="56"/>
        <v>-</v>
      </c>
      <c r="AA85" s="78" t="str">
        <f t="shared" si="56"/>
        <v>-</v>
      </c>
      <c r="AB85" s="78" t="str">
        <f t="shared" si="56"/>
        <v>-</v>
      </c>
      <c r="AC85" s="76">
        <f t="shared" si="56"/>
        <v>-81.322159314584908</v>
      </c>
    </row>
    <row r="86" spans="1:29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O86" s="87"/>
    </row>
    <row r="93" spans="1:29" x14ac:dyDescent="0.2"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</row>
    <row r="94" spans="1:29" x14ac:dyDescent="0.2">
      <c r="B94" s="90"/>
      <c r="N94" s="90"/>
    </row>
    <row r="95" spans="1:29" x14ac:dyDescent="0.2">
      <c r="B95" s="90"/>
      <c r="N95" s="90"/>
    </row>
    <row r="96" spans="1:29" x14ac:dyDescent="0.2">
      <c r="B96" s="90"/>
      <c r="N96" s="90"/>
    </row>
    <row r="97" spans="2:14" x14ac:dyDescent="0.2">
      <c r="B97" s="90"/>
      <c r="N97" s="90"/>
    </row>
    <row r="98" spans="2:14" x14ac:dyDescent="0.2">
      <c r="B98" s="90"/>
      <c r="N98" s="90"/>
    </row>
    <row r="99" spans="2:14" x14ac:dyDescent="0.2">
      <c r="B99" s="90"/>
      <c r="N99" s="90"/>
    </row>
    <row r="100" spans="2:14" x14ac:dyDescent="0.2">
      <c r="B100" s="90"/>
      <c r="N100" s="90"/>
    </row>
    <row r="101" spans="2:14" x14ac:dyDescent="0.2">
      <c r="B101" s="90"/>
      <c r="N101" s="90"/>
    </row>
    <row r="102" spans="2:14" x14ac:dyDescent="0.2">
      <c r="B102" s="90"/>
      <c r="N102" s="90"/>
    </row>
    <row r="103" spans="2:14" x14ac:dyDescent="0.2">
      <c r="B103" s="90"/>
      <c r="N103" s="90"/>
    </row>
    <row r="104" spans="2:14" x14ac:dyDescent="0.2">
      <c r="B104" s="90"/>
      <c r="N104" s="90"/>
    </row>
    <row r="105" spans="2:14" x14ac:dyDescent="0.2"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</row>
    <row r="106" spans="2:14" x14ac:dyDescent="0.2">
      <c r="B106" s="90"/>
      <c r="N106" s="90"/>
    </row>
    <row r="107" spans="2:14" x14ac:dyDescent="0.2">
      <c r="B107" s="90"/>
    </row>
    <row r="108" spans="2:14" x14ac:dyDescent="0.2">
      <c r="B108" s="90"/>
    </row>
    <row r="109" spans="2:14" x14ac:dyDescent="0.2">
      <c r="B109" s="90"/>
    </row>
  </sheetData>
  <pageMargins left="0.51181102362204722" right="0.51181102362204722" top="0.78740157480314965" bottom="0.78740157480314965" header="0.31496062992125984" footer="0.31496062992125984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showGridLines="0" zoomScale="80" zoomScaleNormal="80" workbookViewId="0">
      <selection activeCell="P49" sqref="P49"/>
    </sheetView>
  </sheetViews>
  <sheetFormatPr defaultRowHeight="12.75" x14ac:dyDescent="0.2"/>
  <cols>
    <col min="1" max="1" width="9.140625" style="85"/>
    <col min="2" max="2" width="12.140625" style="85" bestFit="1" customWidth="1"/>
    <col min="3" max="10" width="12" style="85" bestFit="1" customWidth="1"/>
    <col min="11" max="11" width="12.7109375" style="85" customWidth="1"/>
    <col min="12" max="12" width="14" style="85" customWidth="1"/>
    <col min="13" max="13" width="13.5703125" style="85" customWidth="1"/>
    <col min="14" max="14" width="16" style="59" customWidth="1"/>
    <col min="15" max="15" width="9.140625" style="59"/>
    <col min="16" max="16" width="10.85546875" style="59" bestFit="1" customWidth="1"/>
    <col min="17" max="17" width="9.140625" style="59"/>
    <col min="18" max="18" width="13.42578125" style="59" customWidth="1"/>
    <col min="19" max="24" width="9.140625" style="59"/>
    <col min="25" max="25" width="12.85546875" style="59" bestFit="1" customWidth="1"/>
    <col min="26" max="26" width="11.7109375" style="59" bestFit="1" customWidth="1"/>
    <col min="27" max="27" width="13.42578125" style="59" bestFit="1" customWidth="1"/>
    <col min="28" max="28" width="12.85546875" style="59" bestFit="1" customWidth="1"/>
    <col min="29" max="16384" width="9.140625" style="59"/>
  </cols>
  <sheetData>
    <row r="1" spans="1:29" ht="15.75" x14ac:dyDescent="0.2">
      <c r="A1" s="57" t="str">
        <f>"CARGA PAGA TRANSPORTADA (KG) - "&amp;UPPER(TEXT($P$1,"mmmmmmmmmm"))&amp;"/"&amp;TEXT($P$1,"aaaa")</f>
        <v>CARGA PAGA TRANSPORTADA (KG) - FEVEREIRO/2016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P1" s="60">
        <v>42401</v>
      </c>
    </row>
    <row r="2" spans="1:29" ht="15.75" x14ac:dyDescent="0.2">
      <c r="A2" s="61" t="s">
        <v>5</v>
      </c>
      <c r="B2" s="62"/>
      <c r="C2" s="62"/>
      <c r="D2" s="63"/>
      <c r="E2" s="63"/>
      <c r="F2" s="63"/>
      <c r="G2" s="64"/>
      <c r="H2" s="64"/>
      <c r="I2" s="64"/>
      <c r="J2" s="65"/>
      <c r="K2" s="65"/>
      <c r="L2" s="65"/>
      <c r="M2" s="65"/>
    </row>
    <row r="3" spans="1:29" ht="15.75" x14ac:dyDescent="0.2">
      <c r="A3" s="66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P3" s="67" t="s">
        <v>36</v>
      </c>
    </row>
    <row r="4" spans="1:29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29" ht="15" x14ac:dyDescent="0.2">
      <c r="A5" s="68"/>
      <c r="B5" s="69" t="s">
        <v>19</v>
      </c>
      <c r="C5" s="69" t="s">
        <v>20</v>
      </c>
      <c r="D5" s="69" t="s">
        <v>21</v>
      </c>
      <c r="E5" s="69" t="s">
        <v>22</v>
      </c>
      <c r="F5" s="69" t="s">
        <v>23</v>
      </c>
      <c r="G5" s="69" t="s">
        <v>24</v>
      </c>
      <c r="H5" s="69" t="s">
        <v>25</v>
      </c>
      <c r="I5" s="69" t="s">
        <v>26</v>
      </c>
      <c r="J5" s="69" t="s">
        <v>27</v>
      </c>
      <c r="K5" s="69" t="s">
        <v>28</v>
      </c>
      <c r="L5" s="69" t="s">
        <v>29</v>
      </c>
      <c r="M5" s="69" t="s">
        <v>30</v>
      </c>
      <c r="N5" s="69" t="s">
        <v>31</v>
      </c>
      <c r="P5" s="70"/>
      <c r="Q5" s="69" t="s">
        <v>19</v>
      </c>
      <c r="R5" s="69" t="s">
        <v>20</v>
      </c>
      <c r="S5" s="69" t="s">
        <v>21</v>
      </c>
      <c r="T5" s="69" t="s">
        <v>22</v>
      </c>
      <c r="U5" s="69" t="s">
        <v>23</v>
      </c>
      <c r="V5" s="69" t="s">
        <v>24</v>
      </c>
      <c r="W5" s="69" t="s">
        <v>25</v>
      </c>
      <c r="X5" s="69" t="s">
        <v>26</v>
      </c>
      <c r="Y5" s="69" t="s">
        <v>27</v>
      </c>
      <c r="Z5" s="69" t="s">
        <v>28</v>
      </c>
      <c r="AA5" s="69" t="s">
        <v>29</v>
      </c>
      <c r="AB5" s="69" t="s">
        <v>30</v>
      </c>
      <c r="AC5" s="69" t="s">
        <v>31</v>
      </c>
    </row>
    <row r="6" spans="1:29" hidden="1" x14ac:dyDescent="0.2">
      <c r="A6" s="69">
        <v>2000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2"/>
      <c r="P6" s="69">
        <v>2000</v>
      </c>
      <c r="Q6" s="73"/>
      <c r="R6" s="74"/>
      <c r="S6" s="74"/>
      <c r="T6" s="74"/>
      <c r="U6" s="74"/>
      <c r="V6" s="74"/>
      <c r="W6" s="74"/>
      <c r="X6" s="74"/>
      <c r="Y6" s="74"/>
      <c r="Z6" s="74"/>
      <c r="AA6" s="75"/>
      <c r="AB6" s="74"/>
      <c r="AC6" s="74"/>
    </row>
    <row r="7" spans="1:29" hidden="1" x14ac:dyDescent="0.2">
      <c r="A7" s="69">
        <v>2001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2"/>
      <c r="P7" s="69">
        <v>2001</v>
      </c>
      <c r="Q7" s="76" t="str">
        <f>IF(B7&lt;&gt;"",IF(B6&lt;&gt;"",(B7/B6-1)*100,"-"),"-")</f>
        <v>-</v>
      </c>
      <c r="R7" s="76" t="str">
        <f t="shared" ref="R7:AC22" si="0">IF(C7&lt;&gt;"",IF(C6&lt;&gt;"",(C7/C6-1)*100,"-"),"-")</f>
        <v>-</v>
      </c>
      <c r="S7" s="76" t="str">
        <f t="shared" si="0"/>
        <v>-</v>
      </c>
      <c r="T7" s="76" t="str">
        <f t="shared" si="0"/>
        <v>-</v>
      </c>
      <c r="U7" s="76" t="str">
        <f t="shared" si="0"/>
        <v>-</v>
      </c>
      <c r="V7" s="76" t="str">
        <f t="shared" si="0"/>
        <v>-</v>
      </c>
      <c r="W7" s="76" t="str">
        <f t="shared" si="0"/>
        <v>-</v>
      </c>
      <c r="X7" s="76" t="str">
        <f t="shared" si="0"/>
        <v>-</v>
      </c>
      <c r="Y7" s="76" t="str">
        <f t="shared" si="0"/>
        <v>-</v>
      </c>
      <c r="Z7" s="76" t="str">
        <f t="shared" si="0"/>
        <v>-</v>
      </c>
      <c r="AA7" s="76" t="str">
        <f t="shared" si="0"/>
        <v>-</v>
      </c>
      <c r="AB7" s="76" t="str">
        <f t="shared" si="0"/>
        <v>-</v>
      </c>
      <c r="AC7" s="77" t="str">
        <f>IF(M7&lt;&gt;"",IF(N7&lt;&gt;"",IF(N6&lt;&gt;"",(N7/N6-1)*100,"-"),"-"),"-")</f>
        <v>-</v>
      </c>
    </row>
    <row r="8" spans="1:29" hidden="1" x14ac:dyDescent="0.2">
      <c r="A8" s="69">
        <v>2002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2"/>
      <c r="P8" s="69">
        <v>2002</v>
      </c>
      <c r="Q8" s="76" t="str">
        <f t="shared" ref="Q8:Q22" si="1">IF(B8&lt;&gt;"",IF(B7&lt;&gt;"",(B8/B7-1)*100,"-"),"-")</f>
        <v>-</v>
      </c>
      <c r="R8" s="76" t="str">
        <f t="shared" si="0"/>
        <v>-</v>
      </c>
      <c r="S8" s="76" t="str">
        <f t="shared" si="0"/>
        <v>-</v>
      </c>
      <c r="T8" s="76" t="str">
        <f t="shared" si="0"/>
        <v>-</v>
      </c>
      <c r="U8" s="76" t="str">
        <f t="shared" si="0"/>
        <v>-</v>
      </c>
      <c r="V8" s="76" t="str">
        <f t="shared" si="0"/>
        <v>-</v>
      </c>
      <c r="W8" s="76" t="str">
        <f t="shared" si="0"/>
        <v>-</v>
      </c>
      <c r="X8" s="76" t="str">
        <f t="shared" si="0"/>
        <v>-</v>
      </c>
      <c r="Y8" s="76" t="str">
        <f t="shared" si="0"/>
        <v>-</v>
      </c>
      <c r="Z8" s="76" t="str">
        <f t="shared" si="0"/>
        <v>-</v>
      </c>
      <c r="AA8" s="76" t="str">
        <f t="shared" si="0"/>
        <v>-</v>
      </c>
      <c r="AB8" s="76" t="str">
        <f t="shared" si="0"/>
        <v>-</v>
      </c>
      <c r="AC8" s="77" t="str">
        <f t="shared" ref="AC8:AC18" si="2">IF(M8&lt;&gt;"",IF(N8&lt;&gt;"",IF(N7&lt;&gt;"",(N8/N7-1)*100,"-"),"-"),"-")</f>
        <v>-</v>
      </c>
    </row>
    <row r="9" spans="1:29" hidden="1" x14ac:dyDescent="0.2">
      <c r="A9" s="69">
        <v>2003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2"/>
      <c r="P9" s="69">
        <v>2003</v>
      </c>
      <c r="Q9" s="76" t="str">
        <f t="shared" si="1"/>
        <v>-</v>
      </c>
      <c r="R9" s="76" t="str">
        <f t="shared" si="0"/>
        <v>-</v>
      </c>
      <c r="S9" s="76" t="str">
        <f t="shared" si="0"/>
        <v>-</v>
      </c>
      <c r="T9" s="76" t="str">
        <f t="shared" si="0"/>
        <v>-</v>
      </c>
      <c r="U9" s="76" t="str">
        <f t="shared" si="0"/>
        <v>-</v>
      </c>
      <c r="V9" s="76" t="str">
        <f t="shared" si="0"/>
        <v>-</v>
      </c>
      <c r="W9" s="76" t="str">
        <f t="shared" si="0"/>
        <v>-</v>
      </c>
      <c r="X9" s="76" t="str">
        <f t="shared" si="0"/>
        <v>-</v>
      </c>
      <c r="Y9" s="76" t="str">
        <f t="shared" si="0"/>
        <v>-</v>
      </c>
      <c r="Z9" s="76" t="str">
        <f t="shared" si="0"/>
        <v>-</v>
      </c>
      <c r="AA9" s="76" t="str">
        <f t="shared" si="0"/>
        <v>-</v>
      </c>
      <c r="AB9" s="76" t="str">
        <f t="shared" si="0"/>
        <v>-</v>
      </c>
      <c r="AC9" s="77" t="str">
        <f t="shared" si="2"/>
        <v>-</v>
      </c>
    </row>
    <row r="10" spans="1:29" hidden="1" x14ac:dyDescent="0.2">
      <c r="A10" s="69">
        <v>2004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2"/>
      <c r="P10" s="69">
        <v>2004</v>
      </c>
      <c r="Q10" s="76" t="str">
        <f t="shared" si="1"/>
        <v>-</v>
      </c>
      <c r="R10" s="76" t="str">
        <f t="shared" si="0"/>
        <v>-</v>
      </c>
      <c r="S10" s="76" t="str">
        <f t="shared" si="0"/>
        <v>-</v>
      </c>
      <c r="T10" s="76" t="str">
        <f t="shared" si="0"/>
        <v>-</v>
      </c>
      <c r="U10" s="76" t="str">
        <f t="shared" si="0"/>
        <v>-</v>
      </c>
      <c r="V10" s="76" t="str">
        <f t="shared" si="0"/>
        <v>-</v>
      </c>
      <c r="W10" s="76" t="str">
        <f t="shared" si="0"/>
        <v>-</v>
      </c>
      <c r="X10" s="76" t="str">
        <f t="shared" si="0"/>
        <v>-</v>
      </c>
      <c r="Y10" s="76" t="str">
        <f t="shared" si="0"/>
        <v>-</v>
      </c>
      <c r="Z10" s="76" t="str">
        <f t="shared" si="0"/>
        <v>-</v>
      </c>
      <c r="AA10" s="76" t="str">
        <f t="shared" si="0"/>
        <v>-</v>
      </c>
      <c r="AB10" s="76" t="str">
        <f t="shared" si="0"/>
        <v>-</v>
      </c>
      <c r="AC10" s="77" t="str">
        <f t="shared" si="2"/>
        <v>-</v>
      </c>
    </row>
    <row r="11" spans="1:29" hidden="1" x14ac:dyDescent="0.2">
      <c r="A11" s="69">
        <v>2005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2"/>
      <c r="P11" s="69">
        <v>2005</v>
      </c>
      <c r="Q11" s="76" t="str">
        <f t="shared" si="1"/>
        <v>-</v>
      </c>
      <c r="R11" s="76" t="str">
        <f t="shared" si="0"/>
        <v>-</v>
      </c>
      <c r="S11" s="76" t="str">
        <f t="shared" si="0"/>
        <v>-</v>
      </c>
      <c r="T11" s="76" t="str">
        <f t="shared" si="0"/>
        <v>-</v>
      </c>
      <c r="U11" s="76" t="str">
        <f t="shared" si="0"/>
        <v>-</v>
      </c>
      <c r="V11" s="76" t="str">
        <f t="shared" si="0"/>
        <v>-</v>
      </c>
      <c r="W11" s="76" t="str">
        <f t="shared" si="0"/>
        <v>-</v>
      </c>
      <c r="X11" s="76" t="str">
        <f t="shared" si="0"/>
        <v>-</v>
      </c>
      <c r="Y11" s="76" t="str">
        <f t="shared" si="0"/>
        <v>-</v>
      </c>
      <c r="Z11" s="76" t="str">
        <f t="shared" si="0"/>
        <v>-</v>
      </c>
      <c r="AA11" s="76" t="str">
        <f t="shared" si="0"/>
        <v>-</v>
      </c>
      <c r="AB11" s="76" t="str">
        <f t="shared" si="0"/>
        <v>-</v>
      </c>
      <c r="AC11" s="77" t="str">
        <f t="shared" si="2"/>
        <v>-</v>
      </c>
    </row>
    <row r="12" spans="1:29" hidden="1" x14ac:dyDescent="0.2">
      <c r="A12" s="69">
        <v>2006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2"/>
      <c r="P12" s="69">
        <v>2006</v>
      </c>
      <c r="Q12" s="76" t="str">
        <f t="shared" si="1"/>
        <v>-</v>
      </c>
      <c r="R12" s="76" t="str">
        <f t="shared" si="0"/>
        <v>-</v>
      </c>
      <c r="S12" s="76" t="str">
        <f t="shared" si="0"/>
        <v>-</v>
      </c>
      <c r="T12" s="76" t="str">
        <f t="shared" si="0"/>
        <v>-</v>
      </c>
      <c r="U12" s="76" t="str">
        <f t="shared" si="0"/>
        <v>-</v>
      </c>
      <c r="V12" s="76" t="str">
        <f t="shared" si="0"/>
        <v>-</v>
      </c>
      <c r="W12" s="76" t="str">
        <f t="shared" si="0"/>
        <v>-</v>
      </c>
      <c r="X12" s="76" t="str">
        <f t="shared" si="0"/>
        <v>-</v>
      </c>
      <c r="Y12" s="76" t="str">
        <f t="shared" si="0"/>
        <v>-</v>
      </c>
      <c r="Z12" s="76" t="str">
        <f t="shared" si="0"/>
        <v>-</v>
      </c>
      <c r="AA12" s="76" t="str">
        <f t="shared" si="0"/>
        <v>-</v>
      </c>
      <c r="AB12" s="76" t="str">
        <f t="shared" si="0"/>
        <v>-</v>
      </c>
      <c r="AC12" s="77" t="str">
        <f t="shared" si="2"/>
        <v>-</v>
      </c>
    </row>
    <row r="13" spans="1:29" hidden="1" x14ac:dyDescent="0.2">
      <c r="A13" s="69">
        <v>2007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2"/>
      <c r="P13" s="69">
        <v>2007</v>
      </c>
      <c r="Q13" s="76" t="str">
        <f t="shared" si="1"/>
        <v>-</v>
      </c>
      <c r="R13" s="76" t="str">
        <f t="shared" si="0"/>
        <v>-</v>
      </c>
      <c r="S13" s="76" t="str">
        <f t="shared" si="0"/>
        <v>-</v>
      </c>
      <c r="T13" s="76" t="str">
        <f t="shared" si="0"/>
        <v>-</v>
      </c>
      <c r="U13" s="76" t="str">
        <f t="shared" si="0"/>
        <v>-</v>
      </c>
      <c r="V13" s="76" t="str">
        <f t="shared" si="0"/>
        <v>-</v>
      </c>
      <c r="W13" s="76" t="str">
        <f t="shared" si="0"/>
        <v>-</v>
      </c>
      <c r="X13" s="76" t="str">
        <f t="shared" si="0"/>
        <v>-</v>
      </c>
      <c r="Y13" s="76" t="str">
        <f t="shared" si="0"/>
        <v>-</v>
      </c>
      <c r="Z13" s="76" t="str">
        <f t="shared" si="0"/>
        <v>-</v>
      </c>
      <c r="AA13" s="76" t="str">
        <f t="shared" si="0"/>
        <v>-</v>
      </c>
      <c r="AB13" s="76" t="str">
        <f t="shared" si="0"/>
        <v>-</v>
      </c>
      <c r="AC13" s="77" t="str">
        <f t="shared" si="2"/>
        <v>-</v>
      </c>
    </row>
    <row r="14" spans="1:29" hidden="1" x14ac:dyDescent="0.2">
      <c r="A14" s="69">
        <v>2008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2"/>
      <c r="P14" s="69">
        <v>2008</v>
      </c>
      <c r="Q14" s="76" t="str">
        <f t="shared" si="1"/>
        <v>-</v>
      </c>
      <c r="R14" s="76" t="str">
        <f t="shared" si="0"/>
        <v>-</v>
      </c>
      <c r="S14" s="76" t="str">
        <f t="shared" si="0"/>
        <v>-</v>
      </c>
      <c r="T14" s="76" t="str">
        <f t="shared" si="0"/>
        <v>-</v>
      </c>
      <c r="U14" s="76" t="str">
        <f t="shared" si="0"/>
        <v>-</v>
      </c>
      <c r="V14" s="76" t="str">
        <f t="shared" si="0"/>
        <v>-</v>
      </c>
      <c r="W14" s="76" t="str">
        <f t="shared" si="0"/>
        <v>-</v>
      </c>
      <c r="X14" s="76" t="str">
        <f t="shared" si="0"/>
        <v>-</v>
      </c>
      <c r="Y14" s="76" t="str">
        <f t="shared" si="0"/>
        <v>-</v>
      </c>
      <c r="Z14" s="76" t="str">
        <f t="shared" si="0"/>
        <v>-</v>
      </c>
      <c r="AA14" s="76" t="str">
        <f t="shared" si="0"/>
        <v>-</v>
      </c>
      <c r="AB14" s="76" t="str">
        <f t="shared" si="0"/>
        <v>-</v>
      </c>
      <c r="AC14" s="77" t="str">
        <f t="shared" si="2"/>
        <v>-</v>
      </c>
    </row>
    <row r="15" spans="1:29" hidden="1" x14ac:dyDescent="0.2">
      <c r="A15" s="69">
        <v>2009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2"/>
      <c r="P15" s="69">
        <v>2009</v>
      </c>
      <c r="Q15" s="76" t="str">
        <f t="shared" si="1"/>
        <v>-</v>
      </c>
      <c r="R15" s="76" t="str">
        <f t="shared" si="0"/>
        <v>-</v>
      </c>
      <c r="S15" s="76" t="str">
        <f t="shared" si="0"/>
        <v>-</v>
      </c>
      <c r="T15" s="76" t="str">
        <f t="shared" si="0"/>
        <v>-</v>
      </c>
      <c r="U15" s="76" t="str">
        <f t="shared" si="0"/>
        <v>-</v>
      </c>
      <c r="V15" s="76" t="str">
        <f t="shared" si="0"/>
        <v>-</v>
      </c>
      <c r="W15" s="76" t="str">
        <f t="shared" si="0"/>
        <v>-</v>
      </c>
      <c r="X15" s="76" t="str">
        <f t="shared" si="0"/>
        <v>-</v>
      </c>
      <c r="Y15" s="76" t="str">
        <f t="shared" si="0"/>
        <v>-</v>
      </c>
      <c r="Z15" s="76" t="str">
        <f t="shared" si="0"/>
        <v>-</v>
      </c>
      <c r="AA15" s="76" t="str">
        <f t="shared" si="0"/>
        <v>-</v>
      </c>
      <c r="AB15" s="76" t="str">
        <f t="shared" si="0"/>
        <v>-</v>
      </c>
      <c r="AC15" s="77" t="str">
        <f t="shared" si="2"/>
        <v>-</v>
      </c>
    </row>
    <row r="16" spans="1:29" hidden="1" x14ac:dyDescent="0.2">
      <c r="A16" s="69">
        <v>2010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2"/>
      <c r="P16" s="69">
        <v>2010</v>
      </c>
      <c r="Q16" s="76" t="str">
        <f t="shared" si="1"/>
        <v>-</v>
      </c>
      <c r="R16" s="76" t="str">
        <f t="shared" si="0"/>
        <v>-</v>
      </c>
      <c r="S16" s="76" t="str">
        <f t="shared" si="0"/>
        <v>-</v>
      </c>
      <c r="T16" s="76" t="str">
        <f t="shared" si="0"/>
        <v>-</v>
      </c>
      <c r="U16" s="76" t="str">
        <f t="shared" si="0"/>
        <v>-</v>
      </c>
      <c r="V16" s="76" t="str">
        <f t="shared" si="0"/>
        <v>-</v>
      </c>
      <c r="W16" s="76" t="str">
        <f t="shared" si="0"/>
        <v>-</v>
      </c>
      <c r="X16" s="76" t="str">
        <f t="shared" si="0"/>
        <v>-</v>
      </c>
      <c r="Y16" s="76" t="str">
        <f t="shared" si="0"/>
        <v>-</v>
      </c>
      <c r="Z16" s="76" t="str">
        <f t="shared" si="0"/>
        <v>-</v>
      </c>
      <c r="AA16" s="76" t="str">
        <f t="shared" si="0"/>
        <v>-</v>
      </c>
      <c r="AB16" s="76" t="str">
        <f t="shared" si="0"/>
        <v>-</v>
      </c>
      <c r="AC16" s="77" t="str">
        <f t="shared" si="2"/>
        <v>-</v>
      </c>
    </row>
    <row r="17" spans="1:32" hidden="1" x14ac:dyDescent="0.2">
      <c r="A17" s="69">
        <v>2011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2"/>
      <c r="P17" s="69">
        <v>2011</v>
      </c>
      <c r="Q17" s="76" t="str">
        <f t="shared" si="1"/>
        <v>-</v>
      </c>
      <c r="R17" s="76" t="str">
        <f t="shared" si="0"/>
        <v>-</v>
      </c>
      <c r="S17" s="76" t="str">
        <f t="shared" si="0"/>
        <v>-</v>
      </c>
      <c r="T17" s="76" t="str">
        <f t="shared" si="0"/>
        <v>-</v>
      </c>
      <c r="U17" s="76" t="str">
        <f t="shared" si="0"/>
        <v>-</v>
      </c>
      <c r="V17" s="76" t="str">
        <f t="shared" si="0"/>
        <v>-</v>
      </c>
      <c r="W17" s="76" t="str">
        <f t="shared" si="0"/>
        <v>-</v>
      </c>
      <c r="X17" s="76" t="str">
        <f t="shared" si="0"/>
        <v>-</v>
      </c>
      <c r="Y17" s="76" t="str">
        <f t="shared" si="0"/>
        <v>-</v>
      </c>
      <c r="Z17" s="76" t="str">
        <f t="shared" si="0"/>
        <v>-</v>
      </c>
      <c r="AA17" s="76" t="str">
        <f t="shared" si="0"/>
        <v>-</v>
      </c>
      <c r="AB17" s="76" t="str">
        <f t="shared" si="0"/>
        <v>-</v>
      </c>
      <c r="AC17" s="77" t="str">
        <f t="shared" si="2"/>
        <v>-</v>
      </c>
    </row>
    <row r="18" spans="1:32" x14ac:dyDescent="0.2">
      <c r="A18" s="69">
        <v>2012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2"/>
      <c r="P18" s="69">
        <v>2012</v>
      </c>
      <c r="Q18" s="76" t="str">
        <f t="shared" si="1"/>
        <v>-</v>
      </c>
      <c r="R18" s="76" t="str">
        <f t="shared" si="0"/>
        <v>-</v>
      </c>
      <c r="S18" s="76" t="str">
        <f t="shared" si="0"/>
        <v>-</v>
      </c>
      <c r="T18" s="76" t="str">
        <f t="shared" si="0"/>
        <v>-</v>
      </c>
      <c r="U18" s="76" t="str">
        <f t="shared" si="0"/>
        <v>-</v>
      </c>
      <c r="V18" s="76" t="str">
        <f t="shared" si="0"/>
        <v>-</v>
      </c>
      <c r="W18" s="76" t="str">
        <f t="shared" si="0"/>
        <v>-</v>
      </c>
      <c r="X18" s="76" t="str">
        <f t="shared" si="0"/>
        <v>-</v>
      </c>
      <c r="Y18" s="76" t="str">
        <f t="shared" si="0"/>
        <v>-</v>
      </c>
      <c r="Z18" s="76" t="str">
        <f t="shared" si="0"/>
        <v>-</v>
      </c>
      <c r="AA18" s="76" t="str">
        <f t="shared" si="0"/>
        <v>-</v>
      </c>
      <c r="AB18" s="76" t="str">
        <f t="shared" si="0"/>
        <v>-</v>
      </c>
      <c r="AC18" s="77" t="str">
        <f t="shared" si="2"/>
        <v>-</v>
      </c>
    </row>
    <row r="19" spans="1:32" x14ac:dyDescent="0.2">
      <c r="A19" s="69">
        <v>2013</v>
      </c>
      <c r="B19" s="71">
        <f>'[2]Jan 13'!B12</f>
        <v>28181278</v>
      </c>
      <c r="C19" s="71">
        <f>'[2]Fev 13'!B12</f>
        <v>27805236</v>
      </c>
      <c r="D19" s="71">
        <f>'[2]Mar 13'!B12</f>
        <v>33855827</v>
      </c>
      <c r="E19" s="71">
        <f>'[2]Abr 13'!B12</f>
        <v>32712397</v>
      </c>
      <c r="F19" s="71">
        <f>'[2]Mai 13'!B12</f>
        <v>33411964</v>
      </c>
      <c r="G19" s="71">
        <f>'[2]Jun 13'!B12</f>
        <v>31180602</v>
      </c>
      <c r="H19" s="71">
        <f>'[2]Jul 13'!B12</f>
        <v>31009635</v>
      </c>
      <c r="I19" s="71">
        <f>'[2]Ago 13'!B12</f>
        <v>33343922</v>
      </c>
      <c r="J19" s="71">
        <f>'[2]Set 13'!B12</f>
        <v>31413102</v>
      </c>
      <c r="K19" s="71">
        <f>'[2]Out 13'!B12</f>
        <v>34752831</v>
      </c>
      <c r="L19" s="71">
        <f>'[2]Nov 13'!B12</f>
        <v>37458210</v>
      </c>
      <c r="M19" s="71">
        <f>'[2]Dez 13'!B12</f>
        <v>33294848</v>
      </c>
      <c r="N19" s="72">
        <f t="shared" ref="N19:N21" si="3">SUM(B19:M19)</f>
        <v>388419852</v>
      </c>
      <c r="P19" s="69">
        <v>2013</v>
      </c>
      <c r="Q19" s="76" t="str">
        <f t="shared" si="1"/>
        <v>-</v>
      </c>
      <c r="R19" s="76" t="str">
        <f t="shared" si="0"/>
        <v>-</v>
      </c>
      <c r="S19" s="76" t="str">
        <f t="shared" si="0"/>
        <v>-</v>
      </c>
      <c r="T19" s="76" t="str">
        <f t="shared" si="0"/>
        <v>-</v>
      </c>
      <c r="U19" s="76" t="str">
        <f t="shared" si="0"/>
        <v>-</v>
      </c>
      <c r="V19" s="76" t="str">
        <f t="shared" si="0"/>
        <v>-</v>
      </c>
      <c r="W19" s="76" t="str">
        <f t="shared" si="0"/>
        <v>-</v>
      </c>
      <c r="X19" s="76" t="str">
        <f t="shared" si="0"/>
        <v>-</v>
      </c>
      <c r="Y19" s="76" t="str">
        <f t="shared" si="0"/>
        <v>-</v>
      </c>
      <c r="Z19" s="76" t="str">
        <f t="shared" si="0"/>
        <v>-</v>
      </c>
      <c r="AA19" s="76" t="str">
        <f t="shared" si="0"/>
        <v>-</v>
      </c>
      <c r="AB19" s="76" t="str">
        <f t="shared" si="0"/>
        <v>-</v>
      </c>
      <c r="AC19" s="76" t="str">
        <f t="shared" si="0"/>
        <v>-</v>
      </c>
    </row>
    <row r="20" spans="1:32" x14ac:dyDescent="0.2">
      <c r="A20" s="69">
        <v>2014</v>
      </c>
      <c r="B20" s="71">
        <f>'[2]Jan 14'!B12</f>
        <v>25782300</v>
      </c>
      <c r="C20" s="71">
        <f>'[2]Fev 14'!B12</f>
        <v>28474447</v>
      </c>
      <c r="D20" s="71">
        <f>'[2]Mar 14'!B12</f>
        <v>29544861</v>
      </c>
      <c r="E20" s="71">
        <f>'[2]Abr 14'!B12</f>
        <v>31332788</v>
      </c>
      <c r="F20" s="71">
        <f>'[2]Mai 14'!B12</f>
        <v>32194936</v>
      </c>
      <c r="G20" s="71">
        <f>'[2]Jun 14'!B12</f>
        <v>25591966</v>
      </c>
      <c r="H20" s="71">
        <f>'[2]Jul 14'!B12</f>
        <v>30496354</v>
      </c>
      <c r="I20" s="71">
        <f>'[2]Ago 14'!B12</f>
        <v>32840171</v>
      </c>
      <c r="J20" s="71">
        <f>'[2]Set 14'!B12</f>
        <v>32818412</v>
      </c>
      <c r="K20" s="71">
        <f>'[2]Out 14'!B12</f>
        <v>36369307</v>
      </c>
      <c r="L20" s="71">
        <f>'[2]Nov 14'!B12</f>
        <v>37443676</v>
      </c>
      <c r="M20" s="71">
        <f>'[2]Dez 14'!B12</f>
        <v>34124643</v>
      </c>
      <c r="N20" s="72">
        <f t="shared" si="3"/>
        <v>377013861</v>
      </c>
      <c r="P20" s="69">
        <v>2014</v>
      </c>
      <c r="Q20" s="76">
        <f t="shared" si="1"/>
        <v>-8.5126657492254232</v>
      </c>
      <c r="R20" s="76">
        <f t="shared" si="0"/>
        <v>2.4067805070958626</v>
      </c>
      <c r="S20" s="76">
        <f t="shared" si="0"/>
        <v>-12.733305850127364</v>
      </c>
      <c r="T20" s="76">
        <f t="shared" si="0"/>
        <v>-4.2173888999940896</v>
      </c>
      <c r="U20" s="76">
        <f t="shared" si="0"/>
        <v>-3.6424916535885199</v>
      </c>
      <c r="V20" s="76">
        <f t="shared" si="0"/>
        <v>-17.923438424954075</v>
      </c>
      <c r="W20" s="76">
        <f t="shared" si="0"/>
        <v>-1.6552307049083281</v>
      </c>
      <c r="X20" s="76">
        <f t="shared" si="0"/>
        <v>-1.5107730878209269</v>
      </c>
      <c r="Y20" s="78">
        <f t="shared" si="0"/>
        <v>4.4736428767843339</v>
      </c>
      <c r="Z20" s="78">
        <f t="shared" si="0"/>
        <v>4.6513505619153683</v>
      </c>
      <c r="AA20" s="78">
        <f t="shared" si="0"/>
        <v>-3.8800572691544133E-2</v>
      </c>
      <c r="AB20" s="78">
        <f t="shared" si="0"/>
        <v>2.4922624665533855</v>
      </c>
      <c r="AC20" s="76">
        <f t="shared" si="0"/>
        <v>-2.9365108248895599</v>
      </c>
    </row>
    <row r="21" spans="1:32" x14ac:dyDescent="0.2">
      <c r="A21" s="69">
        <v>2015</v>
      </c>
      <c r="B21" s="71">
        <f>'[2]Jan 15'!B12</f>
        <v>26362047</v>
      </c>
      <c r="C21" s="71">
        <f>'[2]Fev 15'!B12</f>
        <v>24645371</v>
      </c>
      <c r="D21" s="71">
        <f>'[2]Mar 15'!B12</f>
        <v>30012534</v>
      </c>
      <c r="E21" s="71">
        <f>'[2]Abr 15'!B12</f>
        <v>27994235</v>
      </c>
      <c r="F21" s="71">
        <f>'[2]Mai 15'!B12</f>
        <v>29630897</v>
      </c>
      <c r="G21" s="71">
        <f>'[2]Jun 15'!B12</f>
        <v>25700716</v>
      </c>
      <c r="H21" s="71">
        <f>'[2]Jul 15'!B12</f>
        <v>27901433</v>
      </c>
      <c r="I21" s="71">
        <f>'[2]Ago 15'!B12</f>
        <v>28106444</v>
      </c>
      <c r="J21" s="71">
        <f>'[2]Set 15'!B12</f>
        <v>28380604</v>
      </c>
      <c r="K21" s="71">
        <f>'[2]Out 15'!B12</f>
        <v>29979803</v>
      </c>
      <c r="L21" s="71">
        <f>'[2]Nov 15'!B12</f>
        <v>31025288</v>
      </c>
      <c r="M21" s="71">
        <f>'[2]Dez 15'!B12</f>
        <v>34738374</v>
      </c>
      <c r="N21" s="72">
        <f t="shared" si="3"/>
        <v>344477746</v>
      </c>
      <c r="P21" s="69">
        <v>2015</v>
      </c>
      <c r="Q21" s="76">
        <f t="shared" si="1"/>
        <v>2.2486240560384507</v>
      </c>
      <c r="R21" s="76">
        <f t="shared" si="0"/>
        <v>-13.447411287741605</v>
      </c>
      <c r="S21" s="76">
        <f t="shared" si="0"/>
        <v>1.5829250305154696</v>
      </c>
      <c r="T21" s="76">
        <f t="shared" si="0"/>
        <v>-10.655141827787551</v>
      </c>
      <c r="U21" s="76">
        <f t="shared" si="0"/>
        <v>-7.9641065290516515</v>
      </c>
      <c r="V21" s="76">
        <f t="shared" si="0"/>
        <v>0.42493804500991494</v>
      </c>
      <c r="W21" s="76">
        <f t="shared" si="0"/>
        <v>-8.5089548737531047</v>
      </c>
      <c r="X21" s="76">
        <f t="shared" si="0"/>
        <v>-14.414440777424698</v>
      </c>
      <c r="Y21" s="78">
        <f t="shared" si="0"/>
        <v>-13.522311804727172</v>
      </c>
      <c r="Z21" s="78">
        <f t="shared" si="0"/>
        <v>-17.568396340353697</v>
      </c>
      <c r="AA21" s="78">
        <f t="shared" si="0"/>
        <v>-17.141447330117909</v>
      </c>
      <c r="AB21" s="78">
        <f t="shared" si="0"/>
        <v>1.7984979359344511</v>
      </c>
      <c r="AC21" s="76">
        <f t="shared" si="0"/>
        <v>-8.6299519369660516</v>
      </c>
      <c r="AD21" s="79"/>
      <c r="AE21" s="79"/>
      <c r="AF21" s="79"/>
    </row>
    <row r="22" spans="1:32" x14ac:dyDescent="0.2">
      <c r="A22" s="69">
        <v>2016</v>
      </c>
      <c r="B22" s="71">
        <f>'[2]Jan 16'!B12</f>
        <v>22291389</v>
      </c>
      <c r="C22" s="71">
        <f>'[2]Fev 16'!B12</f>
        <v>22593318</v>
      </c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2"/>
      <c r="P22" s="69">
        <v>2016</v>
      </c>
      <c r="Q22" s="76">
        <f t="shared" si="1"/>
        <v>-15.441357797442667</v>
      </c>
      <c r="R22" s="76">
        <f>IF(C22&lt;&gt;"",IF(C21&lt;&gt;"",(C22/C21-1)*100,"-"),"-")</f>
        <v>-8.3263222128001182</v>
      </c>
      <c r="S22" s="76" t="str">
        <f t="shared" si="0"/>
        <v>-</v>
      </c>
      <c r="T22" s="76" t="str">
        <f t="shared" si="0"/>
        <v>-</v>
      </c>
      <c r="U22" s="76" t="str">
        <f t="shared" si="0"/>
        <v>-</v>
      </c>
      <c r="V22" s="76" t="str">
        <f t="shared" si="0"/>
        <v>-</v>
      </c>
      <c r="W22" s="76" t="str">
        <f t="shared" si="0"/>
        <v>-</v>
      </c>
      <c r="X22" s="76" t="str">
        <f t="shared" si="0"/>
        <v>-</v>
      </c>
      <c r="Y22" s="78" t="str">
        <f t="shared" si="0"/>
        <v>-</v>
      </c>
      <c r="Z22" s="78" t="str">
        <f t="shared" si="0"/>
        <v>-</v>
      </c>
      <c r="AA22" s="78" t="str">
        <f t="shared" si="0"/>
        <v>-</v>
      </c>
      <c r="AB22" s="78" t="str">
        <f t="shared" si="0"/>
        <v>-</v>
      </c>
      <c r="AC22" s="76" t="str">
        <f t="shared" si="0"/>
        <v>-</v>
      </c>
      <c r="AD22" s="79"/>
      <c r="AE22" s="79"/>
      <c r="AF22" s="79"/>
    </row>
    <row r="23" spans="1:32" s="91" customFormat="1" ht="15" x14ac:dyDescent="0.25"/>
    <row r="24" spans="1:32" s="91" customFormat="1" ht="15" x14ac:dyDescent="0.25"/>
    <row r="25" spans="1:32" ht="15.75" x14ac:dyDescent="0.2">
      <c r="A25" s="86" t="s">
        <v>6</v>
      </c>
      <c r="B25" s="62"/>
      <c r="C25" s="62"/>
      <c r="D25" s="63"/>
      <c r="E25" s="63"/>
      <c r="F25" s="63"/>
      <c r="G25" s="64"/>
      <c r="H25" s="64"/>
      <c r="I25" s="64"/>
      <c r="J25" s="65"/>
      <c r="K25" s="65"/>
      <c r="L25" s="65"/>
      <c r="M25" s="65"/>
    </row>
    <row r="26" spans="1:32" ht="15.75" x14ac:dyDescent="0.2">
      <c r="A26" s="66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O26" s="87"/>
      <c r="P26" s="67" t="s">
        <v>36</v>
      </c>
    </row>
    <row r="27" spans="1:32" x14ac:dyDescent="0.2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O27" s="87"/>
    </row>
    <row r="28" spans="1:32" ht="15" x14ac:dyDescent="0.2">
      <c r="A28" s="68"/>
      <c r="B28" s="69" t="s">
        <v>19</v>
      </c>
      <c r="C28" s="69" t="s">
        <v>20</v>
      </c>
      <c r="D28" s="69" t="s">
        <v>21</v>
      </c>
      <c r="E28" s="69" t="s">
        <v>22</v>
      </c>
      <c r="F28" s="69" t="s">
        <v>23</v>
      </c>
      <c r="G28" s="69" t="s">
        <v>24</v>
      </c>
      <c r="H28" s="69" t="s">
        <v>25</v>
      </c>
      <c r="I28" s="69" t="s">
        <v>26</v>
      </c>
      <c r="J28" s="69" t="s">
        <v>27</v>
      </c>
      <c r="K28" s="69" t="s">
        <v>28</v>
      </c>
      <c r="L28" s="69" t="s">
        <v>29</v>
      </c>
      <c r="M28" s="69" t="s">
        <v>30</v>
      </c>
      <c r="N28" s="69" t="s">
        <v>31</v>
      </c>
      <c r="O28" s="87"/>
      <c r="P28" s="70"/>
      <c r="Q28" s="69" t="s">
        <v>19</v>
      </c>
      <c r="R28" s="69" t="s">
        <v>20</v>
      </c>
      <c r="S28" s="69" t="s">
        <v>21</v>
      </c>
      <c r="T28" s="69" t="s">
        <v>22</v>
      </c>
      <c r="U28" s="69" t="s">
        <v>23</v>
      </c>
      <c r="V28" s="69" t="s">
        <v>24</v>
      </c>
      <c r="W28" s="69" t="s">
        <v>25</v>
      </c>
      <c r="X28" s="69" t="s">
        <v>26</v>
      </c>
      <c r="Y28" s="69" t="s">
        <v>27</v>
      </c>
      <c r="Z28" s="69" t="s">
        <v>28</v>
      </c>
      <c r="AA28" s="69" t="s">
        <v>29</v>
      </c>
      <c r="AB28" s="69" t="s">
        <v>30</v>
      </c>
      <c r="AC28" s="69" t="s">
        <v>31</v>
      </c>
    </row>
    <row r="29" spans="1:32" hidden="1" x14ac:dyDescent="0.2">
      <c r="A29" s="69">
        <v>2000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81">
        <f>SUM(B29:M29)</f>
        <v>0</v>
      </c>
      <c r="O29" s="87"/>
      <c r="P29" s="69">
        <v>2000</v>
      </c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5"/>
      <c r="AB29" s="74"/>
      <c r="AC29" s="74"/>
    </row>
    <row r="30" spans="1:32" hidden="1" x14ac:dyDescent="0.2">
      <c r="A30" s="69">
        <v>2001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81">
        <f t="shared" ref="N30" si="4">SUM(B30:M30)</f>
        <v>0</v>
      </c>
      <c r="O30" s="87"/>
      <c r="P30" s="69">
        <v>2001</v>
      </c>
      <c r="Q30" s="76" t="str">
        <f>IF(B30&lt;&gt;"",IF(B29&lt;&gt;"",(B30/B29-1)*100,"-"),"-")</f>
        <v>-</v>
      </c>
      <c r="R30" s="76" t="str">
        <f t="shared" ref="R30:AC45" si="5">IF(C30&lt;&gt;"",IF(C29&lt;&gt;"",(C30/C29-1)*100,"-"),"-")</f>
        <v>-</v>
      </c>
      <c r="S30" s="76" t="str">
        <f t="shared" si="5"/>
        <v>-</v>
      </c>
      <c r="T30" s="76" t="str">
        <f t="shared" si="5"/>
        <v>-</v>
      </c>
      <c r="U30" s="76" t="str">
        <f t="shared" si="5"/>
        <v>-</v>
      </c>
      <c r="V30" s="76" t="str">
        <f t="shared" si="5"/>
        <v>-</v>
      </c>
      <c r="W30" s="76" t="str">
        <f t="shared" si="5"/>
        <v>-</v>
      </c>
      <c r="X30" s="76" t="str">
        <f t="shared" si="5"/>
        <v>-</v>
      </c>
      <c r="Y30" s="76" t="str">
        <f t="shared" si="5"/>
        <v>-</v>
      </c>
      <c r="Z30" s="76" t="str">
        <f t="shared" si="5"/>
        <v>-</v>
      </c>
      <c r="AA30" s="76" t="str">
        <f t="shared" si="5"/>
        <v>-</v>
      </c>
      <c r="AB30" s="76" t="str">
        <f t="shared" si="5"/>
        <v>-</v>
      </c>
      <c r="AC30" s="77" t="str">
        <f>IF(M30&lt;&gt;"",IF(N30&lt;&gt;"",IF(N29&lt;&gt;"",(N30/N29-1)*100,"-"),"-"),"-")</f>
        <v>-</v>
      </c>
    </row>
    <row r="31" spans="1:32" hidden="1" x14ac:dyDescent="0.2">
      <c r="A31" s="69">
        <v>2002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81">
        <f>SUM(B31:M31)</f>
        <v>0</v>
      </c>
      <c r="O31" s="87"/>
      <c r="P31" s="69">
        <v>2002</v>
      </c>
      <c r="Q31" s="76" t="str">
        <f t="shared" ref="Q31:Q45" si="6">IF(B31&lt;&gt;"",IF(B30&lt;&gt;"",(B31/B30-1)*100,"-"),"-")</f>
        <v>-</v>
      </c>
      <c r="R31" s="76" t="str">
        <f t="shared" si="5"/>
        <v>-</v>
      </c>
      <c r="S31" s="76" t="str">
        <f t="shared" si="5"/>
        <v>-</v>
      </c>
      <c r="T31" s="76" t="str">
        <f t="shared" si="5"/>
        <v>-</v>
      </c>
      <c r="U31" s="76" t="str">
        <f t="shared" si="5"/>
        <v>-</v>
      </c>
      <c r="V31" s="76" t="str">
        <f t="shared" si="5"/>
        <v>-</v>
      </c>
      <c r="W31" s="76" t="str">
        <f t="shared" si="5"/>
        <v>-</v>
      </c>
      <c r="X31" s="76" t="str">
        <f t="shared" si="5"/>
        <v>-</v>
      </c>
      <c r="Y31" s="76" t="str">
        <f t="shared" si="5"/>
        <v>-</v>
      </c>
      <c r="Z31" s="76" t="str">
        <f t="shared" si="5"/>
        <v>-</v>
      </c>
      <c r="AA31" s="76" t="str">
        <f t="shared" si="5"/>
        <v>-</v>
      </c>
      <c r="AB31" s="76" t="str">
        <f t="shared" si="5"/>
        <v>-</v>
      </c>
      <c r="AC31" s="77" t="str">
        <f t="shared" ref="AC31:AC41" si="7">IF(M31&lt;&gt;"",IF(N31&lt;&gt;"",IF(N30&lt;&gt;"",(N31/N30-1)*100,"-"),"-"),"-")</f>
        <v>-</v>
      </c>
    </row>
    <row r="32" spans="1:32" hidden="1" x14ac:dyDescent="0.2">
      <c r="A32" s="69">
        <v>2003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81">
        <f t="shared" ref="N32:N44" si="8">SUM(B32:M32)</f>
        <v>0</v>
      </c>
      <c r="O32" s="87"/>
      <c r="P32" s="69">
        <v>2003</v>
      </c>
      <c r="Q32" s="76" t="str">
        <f t="shared" si="6"/>
        <v>-</v>
      </c>
      <c r="R32" s="76" t="str">
        <f t="shared" si="5"/>
        <v>-</v>
      </c>
      <c r="S32" s="76" t="str">
        <f t="shared" si="5"/>
        <v>-</v>
      </c>
      <c r="T32" s="76" t="str">
        <f t="shared" si="5"/>
        <v>-</v>
      </c>
      <c r="U32" s="76" t="str">
        <f t="shared" si="5"/>
        <v>-</v>
      </c>
      <c r="V32" s="76" t="str">
        <f t="shared" si="5"/>
        <v>-</v>
      </c>
      <c r="W32" s="76" t="str">
        <f t="shared" si="5"/>
        <v>-</v>
      </c>
      <c r="X32" s="76" t="str">
        <f t="shared" si="5"/>
        <v>-</v>
      </c>
      <c r="Y32" s="76" t="str">
        <f t="shared" si="5"/>
        <v>-</v>
      </c>
      <c r="Z32" s="76" t="str">
        <f t="shared" si="5"/>
        <v>-</v>
      </c>
      <c r="AA32" s="76" t="str">
        <f t="shared" si="5"/>
        <v>-</v>
      </c>
      <c r="AB32" s="76" t="str">
        <f t="shared" si="5"/>
        <v>-</v>
      </c>
      <c r="AC32" s="77" t="str">
        <f t="shared" si="7"/>
        <v>-</v>
      </c>
    </row>
    <row r="33" spans="1:29" hidden="1" x14ac:dyDescent="0.2">
      <c r="A33" s="69">
        <v>2004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81">
        <f t="shared" si="8"/>
        <v>0</v>
      </c>
      <c r="O33" s="87"/>
      <c r="P33" s="69">
        <v>2004</v>
      </c>
      <c r="Q33" s="76" t="str">
        <f t="shared" si="6"/>
        <v>-</v>
      </c>
      <c r="R33" s="76" t="str">
        <f t="shared" si="5"/>
        <v>-</v>
      </c>
      <c r="S33" s="76" t="str">
        <f t="shared" si="5"/>
        <v>-</v>
      </c>
      <c r="T33" s="76" t="str">
        <f t="shared" si="5"/>
        <v>-</v>
      </c>
      <c r="U33" s="76" t="str">
        <f t="shared" si="5"/>
        <v>-</v>
      </c>
      <c r="V33" s="76" t="str">
        <f t="shared" si="5"/>
        <v>-</v>
      </c>
      <c r="W33" s="76" t="str">
        <f t="shared" si="5"/>
        <v>-</v>
      </c>
      <c r="X33" s="76" t="str">
        <f t="shared" si="5"/>
        <v>-</v>
      </c>
      <c r="Y33" s="76" t="str">
        <f t="shared" si="5"/>
        <v>-</v>
      </c>
      <c r="Z33" s="76" t="str">
        <f t="shared" si="5"/>
        <v>-</v>
      </c>
      <c r="AA33" s="76" t="str">
        <f t="shared" si="5"/>
        <v>-</v>
      </c>
      <c r="AB33" s="76" t="str">
        <f t="shared" si="5"/>
        <v>-</v>
      </c>
      <c r="AC33" s="77" t="str">
        <f t="shared" si="7"/>
        <v>-</v>
      </c>
    </row>
    <row r="34" spans="1:29" hidden="1" x14ac:dyDescent="0.2">
      <c r="A34" s="69">
        <v>2005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81">
        <f t="shared" si="8"/>
        <v>0</v>
      </c>
      <c r="O34" s="87"/>
      <c r="P34" s="69">
        <v>2005</v>
      </c>
      <c r="Q34" s="76" t="str">
        <f t="shared" si="6"/>
        <v>-</v>
      </c>
      <c r="R34" s="76" t="str">
        <f t="shared" si="5"/>
        <v>-</v>
      </c>
      <c r="S34" s="76" t="str">
        <f t="shared" si="5"/>
        <v>-</v>
      </c>
      <c r="T34" s="76" t="str">
        <f t="shared" si="5"/>
        <v>-</v>
      </c>
      <c r="U34" s="76" t="str">
        <f t="shared" si="5"/>
        <v>-</v>
      </c>
      <c r="V34" s="76" t="str">
        <f t="shared" si="5"/>
        <v>-</v>
      </c>
      <c r="W34" s="76" t="str">
        <f t="shared" si="5"/>
        <v>-</v>
      </c>
      <c r="X34" s="76" t="str">
        <f t="shared" si="5"/>
        <v>-</v>
      </c>
      <c r="Y34" s="76" t="str">
        <f t="shared" si="5"/>
        <v>-</v>
      </c>
      <c r="Z34" s="76" t="str">
        <f t="shared" si="5"/>
        <v>-</v>
      </c>
      <c r="AA34" s="76" t="str">
        <f t="shared" si="5"/>
        <v>-</v>
      </c>
      <c r="AB34" s="76" t="str">
        <f t="shared" si="5"/>
        <v>-</v>
      </c>
      <c r="AC34" s="77" t="str">
        <f t="shared" si="7"/>
        <v>-</v>
      </c>
    </row>
    <row r="35" spans="1:29" hidden="1" x14ac:dyDescent="0.2">
      <c r="A35" s="69">
        <v>2006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81">
        <f t="shared" si="8"/>
        <v>0</v>
      </c>
      <c r="O35" s="87"/>
      <c r="P35" s="69">
        <v>2006</v>
      </c>
      <c r="Q35" s="76" t="str">
        <f t="shared" si="6"/>
        <v>-</v>
      </c>
      <c r="R35" s="76" t="str">
        <f t="shared" si="5"/>
        <v>-</v>
      </c>
      <c r="S35" s="76" t="str">
        <f t="shared" si="5"/>
        <v>-</v>
      </c>
      <c r="T35" s="76" t="str">
        <f t="shared" si="5"/>
        <v>-</v>
      </c>
      <c r="U35" s="76" t="str">
        <f t="shared" si="5"/>
        <v>-</v>
      </c>
      <c r="V35" s="76" t="str">
        <f t="shared" si="5"/>
        <v>-</v>
      </c>
      <c r="W35" s="76" t="str">
        <f t="shared" si="5"/>
        <v>-</v>
      </c>
      <c r="X35" s="76" t="str">
        <f t="shared" si="5"/>
        <v>-</v>
      </c>
      <c r="Y35" s="76" t="str">
        <f t="shared" si="5"/>
        <v>-</v>
      </c>
      <c r="Z35" s="76" t="str">
        <f t="shared" si="5"/>
        <v>-</v>
      </c>
      <c r="AA35" s="76" t="str">
        <f t="shared" si="5"/>
        <v>-</v>
      </c>
      <c r="AB35" s="76" t="str">
        <f t="shared" si="5"/>
        <v>-</v>
      </c>
      <c r="AC35" s="77" t="str">
        <f t="shared" si="7"/>
        <v>-</v>
      </c>
    </row>
    <row r="36" spans="1:29" hidden="1" x14ac:dyDescent="0.2">
      <c r="A36" s="69">
        <v>2007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81">
        <f t="shared" si="8"/>
        <v>0</v>
      </c>
      <c r="O36" s="87"/>
      <c r="P36" s="69">
        <v>2007</v>
      </c>
      <c r="Q36" s="76" t="str">
        <f t="shared" si="6"/>
        <v>-</v>
      </c>
      <c r="R36" s="76" t="str">
        <f t="shared" si="5"/>
        <v>-</v>
      </c>
      <c r="S36" s="76" t="str">
        <f t="shared" si="5"/>
        <v>-</v>
      </c>
      <c r="T36" s="76" t="str">
        <f t="shared" si="5"/>
        <v>-</v>
      </c>
      <c r="U36" s="76" t="str">
        <f t="shared" si="5"/>
        <v>-</v>
      </c>
      <c r="V36" s="76" t="str">
        <f t="shared" si="5"/>
        <v>-</v>
      </c>
      <c r="W36" s="76" t="str">
        <f t="shared" si="5"/>
        <v>-</v>
      </c>
      <c r="X36" s="76" t="str">
        <f t="shared" si="5"/>
        <v>-</v>
      </c>
      <c r="Y36" s="76" t="str">
        <f t="shared" si="5"/>
        <v>-</v>
      </c>
      <c r="Z36" s="76" t="str">
        <f t="shared" si="5"/>
        <v>-</v>
      </c>
      <c r="AA36" s="76" t="str">
        <f t="shared" si="5"/>
        <v>-</v>
      </c>
      <c r="AB36" s="76" t="str">
        <f t="shared" si="5"/>
        <v>-</v>
      </c>
      <c r="AC36" s="77" t="str">
        <f t="shared" si="7"/>
        <v>-</v>
      </c>
    </row>
    <row r="37" spans="1:29" hidden="1" x14ac:dyDescent="0.2">
      <c r="A37" s="69">
        <v>2008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81">
        <f t="shared" si="8"/>
        <v>0</v>
      </c>
      <c r="O37" s="87"/>
      <c r="P37" s="69">
        <v>2008</v>
      </c>
      <c r="Q37" s="76" t="str">
        <f t="shared" si="6"/>
        <v>-</v>
      </c>
      <c r="R37" s="76" t="str">
        <f t="shared" si="5"/>
        <v>-</v>
      </c>
      <c r="S37" s="76" t="str">
        <f t="shared" si="5"/>
        <v>-</v>
      </c>
      <c r="T37" s="76" t="str">
        <f t="shared" si="5"/>
        <v>-</v>
      </c>
      <c r="U37" s="76" t="str">
        <f t="shared" si="5"/>
        <v>-</v>
      </c>
      <c r="V37" s="76" t="str">
        <f t="shared" si="5"/>
        <v>-</v>
      </c>
      <c r="W37" s="76" t="str">
        <f t="shared" si="5"/>
        <v>-</v>
      </c>
      <c r="X37" s="76" t="str">
        <f t="shared" si="5"/>
        <v>-</v>
      </c>
      <c r="Y37" s="76" t="str">
        <f t="shared" si="5"/>
        <v>-</v>
      </c>
      <c r="Z37" s="76" t="str">
        <f t="shared" si="5"/>
        <v>-</v>
      </c>
      <c r="AA37" s="76" t="str">
        <f t="shared" si="5"/>
        <v>-</v>
      </c>
      <c r="AB37" s="76" t="str">
        <f t="shared" si="5"/>
        <v>-</v>
      </c>
      <c r="AC37" s="77" t="str">
        <f t="shared" si="7"/>
        <v>-</v>
      </c>
    </row>
    <row r="38" spans="1:29" hidden="1" x14ac:dyDescent="0.2">
      <c r="A38" s="69">
        <v>2009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81">
        <f t="shared" si="8"/>
        <v>0</v>
      </c>
      <c r="O38" s="87"/>
      <c r="P38" s="69">
        <v>2009</v>
      </c>
      <c r="Q38" s="76" t="str">
        <f t="shared" si="6"/>
        <v>-</v>
      </c>
      <c r="R38" s="76" t="str">
        <f t="shared" si="5"/>
        <v>-</v>
      </c>
      <c r="S38" s="76" t="str">
        <f t="shared" si="5"/>
        <v>-</v>
      </c>
      <c r="T38" s="76" t="str">
        <f t="shared" si="5"/>
        <v>-</v>
      </c>
      <c r="U38" s="76" t="str">
        <f t="shared" si="5"/>
        <v>-</v>
      </c>
      <c r="V38" s="76" t="str">
        <f t="shared" si="5"/>
        <v>-</v>
      </c>
      <c r="W38" s="76" t="str">
        <f t="shared" si="5"/>
        <v>-</v>
      </c>
      <c r="X38" s="76" t="str">
        <f t="shared" si="5"/>
        <v>-</v>
      </c>
      <c r="Y38" s="76" t="str">
        <f t="shared" si="5"/>
        <v>-</v>
      </c>
      <c r="Z38" s="76" t="str">
        <f t="shared" si="5"/>
        <v>-</v>
      </c>
      <c r="AA38" s="76" t="str">
        <f t="shared" si="5"/>
        <v>-</v>
      </c>
      <c r="AB38" s="76" t="str">
        <f t="shared" si="5"/>
        <v>-</v>
      </c>
      <c r="AC38" s="77" t="str">
        <f t="shared" si="7"/>
        <v>-</v>
      </c>
    </row>
    <row r="39" spans="1:29" hidden="1" x14ac:dyDescent="0.2">
      <c r="A39" s="69">
        <v>2010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81">
        <f t="shared" si="8"/>
        <v>0</v>
      </c>
      <c r="O39" s="87"/>
      <c r="P39" s="69">
        <v>2010</v>
      </c>
      <c r="Q39" s="76" t="str">
        <f t="shared" si="6"/>
        <v>-</v>
      </c>
      <c r="R39" s="76" t="str">
        <f t="shared" si="5"/>
        <v>-</v>
      </c>
      <c r="S39" s="76" t="str">
        <f t="shared" si="5"/>
        <v>-</v>
      </c>
      <c r="T39" s="76" t="str">
        <f t="shared" si="5"/>
        <v>-</v>
      </c>
      <c r="U39" s="76" t="str">
        <f t="shared" si="5"/>
        <v>-</v>
      </c>
      <c r="V39" s="76" t="str">
        <f t="shared" si="5"/>
        <v>-</v>
      </c>
      <c r="W39" s="76" t="str">
        <f t="shared" si="5"/>
        <v>-</v>
      </c>
      <c r="X39" s="76" t="str">
        <f t="shared" si="5"/>
        <v>-</v>
      </c>
      <c r="Y39" s="76" t="str">
        <f t="shared" si="5"/>
        <v>-</v>
      </c>
      <c r="Z39" s="76" t="str">
        <f t="shared" si="5"/>
        <v>-</v>
      </c>
      <c r="AA39" s="76" t="str">
        <f t="shared" si="5"/>
        <v>-</v>
      </c>
      <c r="AB39" s="76" t="str">
        <f t="shared" si="5"/>
        <v>-</v>
      </c>
      <c r="AC39" s="77" t="str">
        <f t="shared" si="7"/>
        <v>-</v>
      </c>
    </row>
    <row r="40" spans="1:29" hidden="1" x14ac:dyDescent="0.2">
      <c r="A40" s="69">
        <v>2011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81">
        <f t="shared" si="8"/>
        <v>0</v>
      </c>
      <c r="O40" s="87"/>
      <c r="P40" s="69">
        <v>2011</v>
      </c>
      <c r="Q40" s="76" t="str">
        <f t="shared" si="6"/>
        <v>-</v>
      </c>
      <c r="R40" s="76" t="str">
        <f t="shared" si="5"/>
        <v>-</v>
      </c>
      <c r="S40" s="76" t="str">
        <f t="shared" si="5"/>
        <v>-</v>
      </c>
      <c r="T40" s="76" t="str">
        <f t="shared" si="5"/>
        <v>-</v>
      </c>
      <c r="U40" s="76" t="str">
        <f t="shared" si="5"/>
        <v>-</v>
      </c>
      <c r="V40" s="76" t="str">
        <f t="shared" si="5"/>
        <v>-</v>
      </c>
      <c r="W40" s="76" t="str">
        <f t="shared" si="5"/>
        <v>-</v>
      </c>
      <c r="X40" s="76" t="str">
        <f t="shared" si="5"/>
        <v>-</v>
      </c>
      <c r="Y40" s="76" t="str">
        <f t="shared" si="5"/>
        <v>-</v>
      </c>
      <c r="Z40" s="76" t="str">
        <f t="shared" si="5"/>
        <v>-</v>
      </c>
      <c r="AA40" s="76" t="str">
        <f t="shared" si="5"/>
        <v>-</v>
      </c>
      <c r="AB40" s="76" t="str">
        <f t="shared" si="5"/>
        <v>-</v>
      </c>
      <c r="AC40" s="77" t="str">
        <f t="shared" si="7"/>
        <v>-</v>
      </c>
    </row>
    <row r="41" spans="1:29" x14ac:dyDescent="0.2">
      <c r="A41" s="69">
        <v>2012</v>
      </c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81"/>
      <c r="O41" s="87"/>
      <c r="P41" s="69">
        <v>2012</v>
      </c>
      <c r="Q41" s="76" t="str">
        <f t="shared" si="6"/>
        <v>-</v>
      </c>
      <c r="R41" s="76" t="str">
        <f t="shared" si="5"/>
        <v>-</v>
      </c>
      <c r="S41" s="76" t="str">
        <f t="shared" si="5"/>
        <v>-</v>
      </c>
      <c r="T41" s="76" t="str">
        <f t="shared" si="5"/>
        <v>-</v>
      </c>
      <c r="U41" s="76" t="str">
        <f t="shared" si="5"/>
        <v>-</v>
      </c>
      <c r="V41" s="76" t="str">
        <f t="shared" si="5"/>
        <v>-</v>
      </c>
      <c r="W41" s="76" t="str">
        <f t="shared" si="5"/>
        <v>-</v>
      </c>
      <c r="X41" s="76" t="str">
        <f t="shared" si="5"/>
        <v>-</v>
      </c>
      <c r="Y41" s="76" t="str">
        <f t="shared" si="5"/>
        <v>-</v>
      </c>
      <c r="Z41" s="76" t="str">
        <f t="shared" si="5"/>
        <v>-</v>
      </c>
      <c r="AA41" s="76" t="str">
        <f t="shared" si="5"/>
        <v>-</v>
      </c>
      <c r="AB41" s="76" t="str">
        <f t="shared" si="5"/>
        <v>-</v>
      </c>
      <c r="AC41" s="77" t="str">
        <f t="shared" si="7"/>
        <v>-</v>
      </c>
    </row>
    <row r="42" spans="1:29" x14ac:dyDescent="0.2">
      <c r="A42" s="69">
        <v>2013</v>
      </c>
      <c r="B42" s="71">
        <f>'[2]Jan 13'!B22</f>
        <v>14106595</v>
      </c>
      <c r="C42" s="71">
        <f>'[2]Fev 13'!B22</f>
        <v>14391687</v>
      </c>
      <c r="D42" s="71">
        <f>'[2]Mar 13'!B22</f>
        <v>17698037</v>
      </c>
      <c r="E42" s="71">
        <f>'[2]Abr 13'!B22</f>
        <v>16653275</v>
      </c>
      <c r="F42" s="71">
        <f>'[2]Mai 13'!B22</f>
        <v>15603208</v>
      </c>
      <c r="G42" s="71">
        <f>'[2]Jun 13'!B22</f>
        <v>14012546</v>
      </c>
      <c r="H42" s="71">
        <f>'[2]Jul 13'!B22</f>
        <v>13278802</v>
      </c>
      <c r="I42" s="71">
        <f>'[2]Ago 13'!B22</f>
        <v>13814726</v>
      </c>
      <c r="J42" s="71">
        <f>'[2]Set 13'!B22</f>
        <v>14182560</v>
      </c>
      <c r="K42" s="71">
        <f>'[2]Out 13'!B22</f>
        <v>15076358</v>
      </c>
      <c r="L42" s="71">
        <f>'[2]Nov 13'!B22</f>
        <v>14996774</v>
      </c>
      <c r="M42" s="71">
        <f>'[2]Dez 13'!B22</f>
        <v>15229193</v>
      </c>
      <c r="N42" s="81">
        <f t="shared" si="8"/>
        <v>179043761</v>
      </c>
      <c r="O42" s="87"/>
      <c r="P42" s="69">
        <v>2013</v>
      </c>
      <c r="Q42" s="76" t="str">
        <f t="shared" si="6"/>
        <v>-</v>
      </c>
      <c r="R42" s="76" t="str">
        <f t="shared" si="5"/>
        <v>-</v>
      </c>
      <c r="S42" s="76" t="str">
        <f t="shared" si="5"/>
        <v>-</v>
      </c>
      <c r="T42" s="76" t="str">
        <f t="shared" si="5"/>
        <v>-</v>
      </c>
      <c r="U42" s="76" t="str">
        <f t="shared" si="5"/>
        <v>-</v>
      </c>
      <c r="V42" s="76" t="str">
        <f t="shared" si="5"/>
        <v>-</v>
      </c>
      <c r="W42" s="76" t="str">
        <f t="shared" si="5"/>
        <v>-</v>
      </c>
      <c r="X42" s="76" t="str">
        <f t="shared" si="5"/>
        <v>-</v>
      </c>
      <c r="Y42" s="76" t="str">
        <f t="shared" si="5"/>
        <v>-</v>
      </c>
      <c r="Z42" s="76" t="str">
        <f t="shared" si="5"/>
        <v>-</v>
      </c>
      <c r="AA42" s="76" t="str">
        <f t="shared" si="5"/>
        <v>-</v>
      </c>
      <c r="AB42" s="76" t="str">
        <f t="shared" si="5"/>
        <v>-</v>
      </c>
      <c r="AC42" s="76" t="str">
        <f t="shared" si="5"/>
        <v>-</v>
      </c>
    </row>
    <row r="43" spans="1:29" x14ac:dyDescent="0.2">
      <c r="A43" s="69">
        <v>2014</v>
      </c>
      <c r="B43" s="71">
        <f>'[2]Jan 14'!B22</f>
        <v>14016003</v>
      </c>
      <c r="C43" s="71">
        <f>'[2]Fev 14'!B22</f>
        <v>12728289</v>
      </c>
      <c r="D43" s="71">
        <f>'[2]Mar 14'!B22</f>
        <v>14344459</v>
      </c>
      <c r="E43" s="71">
        <f>'[2]Abr 14'!B22</f>
        <v>13647746</v>
      </c>
      <c r="F43" s="71">
        <f>'[2]Mai 14'!B22</f>
        <v>14823610</v>
      </c>
      <c r="G43" s="71">
        <f>'[2]Jun 14'!B22</f>
        <v>12417908</v>
      </c>
      <c r="H43" s="71">
        <f>'[2]Jul 14'!B22</f>
        <v>12579771</v>
      </c>
      <c r="I43" s="71">
        <f>'[2]Ago 14'!B22</f>
        <v>14132413</v>
      </c>
      <c r="J43" s="71">
        <f>'[2]Set 14'!B22</f>
        <v>13974586</v>
      </c>
      <c r="K43" s="71">
        <f>'[2]Out 14'!B22</f>
        <v>16572435</v>
      </c>
      <c r="L43" s="71">
        <f>'[2]Nov 14'!B22</f>
        <v>16617370</v>
      </c>
      <c r="M43" s="71">
        <f>'[2]Dez 14'!B22</f>
        <v>16052071</v>
      </c>
      <c r="N43" s="81">
        <f t="shared" si="8"/>
        <v>171906661</v>
      </c>
      <c r="O43" s="87"/>
      <c r="P43" s="69">
        <v>2014</v>
      </c>
      <c r="Q43" s="76">
        <f t="shared" si="6"/>
        <v>-0.64219607920975585</v>
      </c>
      <c r="R43" s="76">
        <f t="shared" si="5"/>
        <v>-11.558047364426427</v>
      </c>
      <c r="S43" s="76">
        <f t="shared" si="5"/>
        <v>-18.94886986618911</v>
      </c>
      <c r="T43" s="76">
        <f t="shared" si="5"/>
        <v>-18.047675307109266</v>
      </c>
      <c r="U43" s="76">
        <f t="shared" si="5"/>
        <v>-4.9963956130047116</v>
      </c>
      <c r="V43" s="76">
        <f t="shared" si="5"/>
        <v>-11.380073257208224</v>
      </c>
      <c r="W43" s="76">
        <f t="shared" si="5"/>
        <v>-5.2642625441662538</v>
      </c>
      <c r="X43" s="76">
        <f t="shared" si="5"/>
        <v>2.2996257761464189</v>
      </c>
      <c r="Y43" s="78">
        <f t="shared" si="5"/>
        <v>-1.4664066289865829</v>
      </c>
      <c r="Z43" s="78">
        <f t="shared" si="5"/>
        <v>9.9233316162961938</v>
      </c>
      <c r="AA43" s="78">
        <f t="shared" si="5"/>
        <v>10.806297407695808</v>
      </c>
      <c r="AB43" s="78">
        <f t="shared" si="5"/>
        <v>5.4032935297359419</v>
      </c>
      <c r="AC43" s="76">
        <f t="shared" si="5"/>
        <v>-3.9862321703575065</v>
      </c>
    </row>
    <row r="44" spans="1:29" x14ac:dyDescent="0.2">
      <c r="A44" s="69">
        <v>2015</v>
      </c>
      <c r="B44" s="71">
        <f>'[2]Jan 15'!B22</f>
        <v>15013590</v>
      </c>
      <c r="C44" s="71">
        <f>'[2]Fev 15'!B22</f>
        <v>11980610</v>
      </c>
      <c r="D44" s="71">
        <f>'[2]Mar 15'!B22</f>
        <v>15651307</v>
      </c>
      <c r="E44" s="71">
        <f>'[2]Abr 15'!B22</f>
        <v>13903032</v>
      </c>
      <c r="F44" s="71">
        <f>'[2]Mai 15'!B22</f>
        <v>14192820</v>
      </c>
      <c r="G44" s="71">
        <f>'[2]Jun 15'!B22</f>
        <v>13834611</v>
      </c>
      <c r="H44" s="71">
        <f>'[2]Jul 15'!B22</f>
        <v>14636820</v>
      </c>
      <c r="I44" s="71">
        <f>'[2]Ago 15'!B22</f>
        <v>13957689</v>
      </c>
      <c r="J44" s="71">
        <f>'[2]Set 15'!B22</f>
        <v>14627174</v>
      </c>
      <c r="K44" s="71">
        <f>'[2]Out 15'!B22</f>
        <v>17051397</v>
      </c>
      <c r="L44" s="71">
        <f>'[2]Nov 15'!B22</f>
        <v>17542832</v>
      </c>
      <c r="M44" s="71">
        <f>'[2]Dez 15'!B22</f>
        <v>16958493</v>
      </c>
      <c r="N44" s="81">
        <f t="shared" si="8"/>
        <v>179350375</v>
      </c>
      <c r="O44" s="87"/>
      <c r="P44" s="69">
        <v>2015</v>
      </c>
      <c r="Q44" s="76">
        <f t="shared" si="6"/>
        <v>7.1174856340998183</v>
      </c>
      <c r="R44" s="76">
        <f t="shared" si="5"/>
        <v>-5.8741516632754065</v>
      </c>
      <c r="S44" s="76">
        <f t="shared" si="5"/>
        <v>9.1104725525026797</v>
      </c>
      <c r="T44" s="76">
        <f t="shared" si="5"/>
        <v>1.8705359844768399</v>
      </c>
      <c r="U44" s="76">
        <f t="shared" si="5"/>
        <v>-4.2553062310732637</v>
      </c>
      <c r="V44" s="76">
        <f t="shared" si="5"/>
        <v>11.408548042069565</v>
      </c>
      <c r="W44" s="76">
        <f t="shared" si="5"/>
        <v>16.352038522799827</v>
      </c>
      <c r="X44" s="76">
        <f t="shared" si="5"/>
        <v>-1.2363352245649772</v>
      </c>
      <c r="Y44" s="78">
        <f t="shared" si="5"/>
        <v>4.6698199145219776</v>
      </c>
      <c r="Z44" s="78">
        <f t="shared" si="5"/>
        <v>2.8901124065353168</v>
      </c>
      <c r="AA44" s="78">
        <f t="shared" si="5"/>
        <v>5.5692447120091915</v>
      </c>
      <c r="AB44" s="78">
        <f t="shared" si="5"/>
        <v>5.6467604709697694</v>
      </c>
      <c r="AC44" s="76">
        <f t="shared" si="5"/>
        <v>4.3300905018450742</v>
      </c>
    </row>
    <row r="45" spans="1:29" x14ac:dyDescent="0.2">
      <c r="A45" s="69">
        <v>2016</v>
      </c>
      <c r="B45" s="71">
        <f>'[2]Jan 16'!B22</f>
        <v>15807554</v>
      </c>
      <c r="C45" s="71">
        <f>'[2]Fev 16'!B22</f>
        <v>16613612</v>
      </c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81"/>
      <c r="O45" s="87"/>
      <c r="P45" s="69">
        <v>2016</v>
      </c>
      <c r="Q45" s="76">
        <f t="shared" si="6"/>
        <v>5.2883021316020962</v>
      </c>
      <c r="R45" s="76">
        <f t="shared" si="5"/>
        <v>38.670835625231106</v>
      </c>
      <c r="S45" s="76" t="str">
        <f t="shared" si="5"/>
        <v>-</v>
      </c>
      <c r="T45" s="76" t="str">
        <f t="shared" si="5"/>
        <v>-</v>
      </c>
      <c r="U45" s="76" t="str">
        <f t="shared" si="5"/>
        <v>-</v>
      </c>
      <c r="V45" s="76" t="str">
        <f t="shared" si="5"/>
        <v>-</v>
      </c>
      <c r="W45" s="76" t="str">
        <f t="shared" si="5"/>
        <v>-</v>
      </c>
      <c r="X45" s="76" t="str">
        <f t="shared" si="5"/>
        <v>-</v>
      </c>
      <c r="Y45" s="78" t="str">
        <f t="shared" si="5"/>
        <v>-</v>
      </c>
      <c r="Z45" s="78" t="str">
        <f t="shared" si="5"/>
        <v>-</v>
      </c>
      <c r="AA45" s="78" t="str">
        <f t="shared" si="5"/>
        <v>-</v>
      </c>
      <c r="AB45" s="78" t="str">
        <f t="shared" si="5"/>
        <v>-</v>
      </c>
      <c r="AC45" s="76" t="str">
        <f t="shared" si="5"/>
        <v>-</v>
      </c>
    </row>
    <row r="46" spans="1:29" x14ac:dyDescent="0.2">
      <c r="B46" s="90"/>
      <c r="N46" s="90"/>
    </row>
    <row r="47" spans="1:29" x14ac:dyDescent="0.2">
      <c r="B47" s="90"/>
      <c r="N47" s="90"/>
    </row>
    <row r="48" spans="1:29" x14ac:dyDescent="0.2">
      <c r="B48" s="90"/>
      <c r="N48" s="90"/>
    </row>
    <row r="49" spans="2:14" x14ac:dyDescent="0.2">
      <c r="B49" s="90"/>
      <c r="N49" s="90"/>
    </row>
    <row r="50" spans="2:14" x14ac:dyDescent="0.2">
      <c r="B50" s="90"/>
      <c r="N50" s="90"/>
    </row>
    <row r="51" spans="2:14" x14ac:dyDescent="0.2">
      <c r="B51" s="90"/>
      <c r="N51" s="90"/>
    </row>
    <row r="52" spans="2:14" x14ac:dyDescent="0.2">
      <c r="B52" s="90"/>
      <c r="N52" s="90"/>
    </row>
    <row r="53" spans="2:14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4" x14ac:dyDescent="0.2">
      <c r="B54" s="90"/>
      <c r="N54" s="90"/>
    </row>
    <row r="55" spans="2:14" x14ac:dyDescent="0.2">
      <c r="B55" s="90"/>
    </row>
    <row r="56" spans="2:14" x14ac:dyDescent="0.2">
      <c r="B56" s="90"/>
    </row>
    <row r="57" spans="2:14" x14ac:dyDescent="0.2">
      <c r="B57" s="90"/>
    </row>
  </sheetData>
  <pageMargins left="0.51181102362204722" right="0.51181102362204722" top="0.78740157480314965" bottom="0.78740157480314965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ASK, RPK, PAX</vt:lpstr>
      <vt:lpstr>Carga</vt:lpstr>
      <vt:lpstr>ASK, RPK, PAX - Acumulado</vt:lpstr>
      <vt:lpstr>Carga - Acumulado</vt:lpstr>
      <vt:lpstr>Série Histórica - Pasageiros</vt:lpstr>
      <vt:lpstr>Série Histórica - Carga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ABEAR</cp:lastModifiedBy>
  <cp:lastPrinted>2016-01-14T13:31:43Z</cp:lastPrinted>
  <dcterms:created xsi:type="dcterms:W3CDTF">2012-03-12T17:04:47Z</dcterms:created>
  <dcterms:modified xsi:type="dcterms:W3CDTF">2016-03-21T19:54:54Z</dcterms:modified>
</cp:coreProperties>
</file>