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5070" windowHeight="6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J48" i="1"/>
  <c r="J47" i="1"/>
  <c r="J46" i="1"/>
  <c r="J45" i="1"/>
  <c r="J44" i="1"/>
  <c r="J43" i="1"/>
  <c r="J42" i="1"/>
  <c r="J41" i="1"/>
  <c r="J38" i="1"/>
  <c r="J37" i="1"/>
  <c r="J35" i="1"/>
  <c r="J34" i="1"/>
  <c r="J29" i="1"/>
  <c r="J28" i="1"/>
  <c r="J27" i="1"/>
  <c r="J26" i="1"/>
  <c r="J23" i="1"/>
  <c r="J22" i="1"/>
  <c r="J18" i="1"/>
  <c r="J16" i="1"/>
  <c r="J15" i="1"/>
  <c r="J14" i="1"/>
  <c r="J12" i="1"/>
  <c r="J10" i="1"/>
  <c r="J9" i="1"/>
  <c r="J8" i="1"/>
  <c r="J7" i="1"/>
  <c r="J6" i="1"/>
  <c r="J5" i="1"/>
  <c r="P9" i="1"/>
  <c r="K9" i="1"/>
  <c r="N9" i="1"/>
  <c r="M9" i="1"/>
  <c r="P3" i="1"/>
  <c r="J3" i="1"/>
  <c r="K3" i="1"/>
  <c r="N3" i="1"/>
  <c r="M3" i="1"/>
  <c r="P11" i="1"/>
  <c r="K11" i="1"/>
  <c r="M11" i="1"/>
  <c r="N11" i="1"/>
  <c r="P10" i="1"/>
  <c r="K10" i="1"/>
  <c r="N10" i="1"/>
  <c r="M10" i="1"/>
  <c r="P8" i="1"/>
  <c r="K8" i="1"/>
  <c r="N8" i="1"/>
  <c r="M8" i="1"/>
  <c r="P7" i="1"/>
  <c r="K7" i="1"/>
  <c r="N7" i="1"/>
  <c r="M7" i="1"/>
  <c r="P6" i="1"/>
  <c r="K6" i="1"/>
  <c r="N6" i="1"/>
  <c r="M6" i="1"/>
  <c r="P5" i="1"/>
  <c r="K5" i="1"/>
  <c r="N5" i="1"/>
  <c r="M5" i="1"/>
  <c r="P4" i="1"/>
  <c r="J4" i="1"/>
  <c r="K4" i="1"/>
  <c r="N4" i="1"/>
  <c r="M4" i="1"/>
  <c r="J17" i="1"/>
  <c r="K47" i="1"/>
  <c r="M47" i="1"/>
  <c r="N47" i="1"/>
  <c r="P47" i="1"/>
  <c r="K46" i="1"/>
  <c r="M46" i="1"/>
  <c r="N46" i="1"/>
  <c r="P46" i="1"/>
  <c r="K45" i="1"/>
  <c r="M45" i="1"/>
  <c r="N45" i="1"/>
  <c r="P45" i="1"/>
  <c r="K43" i="1"/>
  <c r="M43" i="1"/>
  <c r="N43" i="1"/>
  <c r="P43" i="1"/>
  <c r="K42" i="1"/>
  <c r="M42" i="1"/>
  <c r="N42" i="1"/>
  <c r="P42" i="1"/>
  <c r="K41" i="1"/>
  <c r="M41" i="1"/>
  <c r="N41" i="1"/>
  <c r="P41" i="1"/>
  <c r="K48" i="1"/>
  <c r="M48" i="1"/>
  <c r="K38" i="1"/>
  <c r="M38" i="1"/>
  <c r="K35" i="1"/>
  <c r="M35" i="1"/>
  <c r="K28" i="1"/>
  <c r="M28" i="1"/>
  <c r="K27" i="1"/>
  <c r="M27" i="1"/>
  <c r="K26" i="1"/>
  <c r="M26" i="1"/>
  <c r="K23" i="1"/>
  <c r="M23" i="1"/>
  <c r="K18" i="1"/>
  <c r="M18" i="1"/>
  <c r="K17" i="1"/>
  <c r="M17" i="1"/>
  <c r="K16" i="1"/>
  <c r="M16" i="1"/>
  <c r="K14" i="1"/>
  <c r="M14" i="1"/>
  <c r="K22" i="1"/>
  <c r="M22" i="1"/>
  <c r="K29" i="1"/>
  <c r="M29" i="1"/>
  <c r="K34" i="1"/>
  <c r="M34" i="1"/>
  <c r="K37" i="1"/>
  <c r="M37" i="1"/>
  <c r="K44" i="1"/>
  <c r="M44" i="1"/>
  <c r="K15" i="1"/>
  <c r="M15" i="1"/>
  <c r="K12" i="1"/>
  <c r="M12" i="1"/>
  <c r="K20" i="1"/>
  <c r="M20" i="1"/>
  <c r="N20" i="1"/>
  <c r="N12" i="1"/>
  <c r="P48" i="1"/>
  <c r="P44" i="1"/>
  <c r="P38" i="1"/>
  <c r="P37" i="1"/>
  <c r="P35" i="1"/>
  <c r="P34" i="1"/>
  <c r="P29" i="1"/>
  <c r="P28" i="1"/>
  <c r="P27" i="1"/>
  <c r="P26" i="1"/>
  <c r="P23" i="1"/>
  <c r="P22" i="1"/>
  <c r="P20" i="1"/>
  <c r="K31" i="1"/>
  <c r="M31" i="1"/>
  <c r="K52" i="1"/>
  <c r="M52" i="1"/>
  <c r="K51" i="1"/>
  <c r="M51" i="1"/>
  <c r="P14" i="1"/>
  <c r="P15" i="1"/>
  <c r="P16" i="1"/>
  <c r="P17" i="1"/>
  <c r="P18" i="1"/>
  <c r="P12" i="1"/>
  <c r="N48" i="1"/>
  <c r="N44" i="1"/>
  <c r="N38" i="1"/>
  <c r="N37" i="1"/>
  <c r="N35" i="1"/>
  <c r="N34" i="1"/>
  <c r="N27" i="1"/>
  <c r="N28" i="1"/>
  <c r="N29" i="1"/>
  <c r="N26" i="1"/>
  <c r="N23" i="1"/>
  <c r="N22" i="1"/>
  <c r="N15" i="1"/>
  <c r="N16" i="1"/>
  <c r="N17" i="1"/>
  <c r="N18" i="1"/>
  <c r="N14" i="1"/>
  <c r="K40" i="1"/>
</calcChain>
</file>

<file path=xl/comments1.xml><?xml version="1.0" encoding="utf-8"?>
<comments xmlns="http://schemas.openxmlformats.org/spreadsheetml/2006/main">
  <authors>
    <author>Olav Ejner Berrig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17" authorId="0">
      <text>
        <r>
          <rPr>
            <sz val="9"/>
            <color indexed="81"/>
            <rFont val="Tahoma"/>
            <charset val="1"/>
          </rPr>
          <t>=1.27/18                           https://edms.cern.ch/file/1100044/1/1100044.pdf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 xml:space="preserve">Average of:
2.918
2.937
2.923
2.925
for a current of 185A
https://edms.cern.ch/file/1021511/2/1021511.PDF
</t>
        </r>
      </text>
    </comment>
    <comment ref="J26" authorId="0">
      <text>
        <r>
          <rPr>
            <sz val="9"/>
            <color indexed="81"/>
            <rFont val="Tahoma"/>
            <charset val="1"/>
          </rPr>
          <t xml:space="preserve">(0.3597/5.0 + 0.71669/10. + 1.0765/15. + 1.43518/20.0 + 1.79226/25.0)/5.0
https://edms.cern.ch/file/529368/1/CERN-SL-MS-97-15-MeasuresMagnetiquesQuadrupolesTypesBI.pdf
</t>
        </r>
      </text>
    </comment>
    <comment ref="J27" authorId="0">
      <text>
        <r>
          <rPr>
            <sz val="9"/>
            <color indexed="81"/>
            <rFont val="Tahoma"/>
            <charset val="1"/>
          </rPr>
          <t xml:space="preserve">(0.3597/5.0 + 0.71669/10. + 1.0765/15. + 1.43518/20.0 + 1.79226/25.0)/5.0
https://edms.cern.ch/file/529368/1/CERN-SL-MS-97-15-MeasuresMagnetiquesQuadrupolesTypesBI.pdf
</t>
        </r>
      </text>
    </comment>
    <comment ref="J28" authorId="0">
      <text>
        <r>
          <rPr>
            <sz val="9"/>
            <color indexed="81"/>
            <rFont val="Tahoma"/>
            <charset val="1"/>
          </rPr>
          <t xml:space="preserve">(0.3597/5.0 + 0.71669/10. + 1.0765/15. + 1.43518/20.0 + 1.79226/25.0)/5.0
https://edms.cern.ch/file/529368/1/CERN-SL-MS-97-15-MeasuresMagnetiquesQuadrupolesTypesBI.pdf
</t>
        </r>
      </text>
    </comment>
    <comment ref="J29" authorId="0">
      <text>
        <r>
          <rPr>
            <sz val="9"/>
            <color indexed="81"/>
            <rFont val="Tahoma"/>
            <charset val="1"/>
          </rPr>
          <t xml:space="preserve">(0.3597/5.0 + 0.71669/10. + 1.0765/15. + 1.43518/20.0 + 1.79226/25.0)/5.0
https://edms.cern.ch/file/529368/1/CERN-SL-MS-97-15-MeasuresMagnetiquesQuadrupolesTypesBI.pdf
</t>
        </r>
      </text>
    </comment>
    <comment ref="J34" authorId="0">
      <text>
        <r>
          <rPr>
            <sz val="9"/>
            <color indexed="81"/>
            <rFont val="Tahoma"/>
            <charset val="1"/>
          </rPr>
          <t>=1.27/18
https://edms.cern.ch/file/1100044/1/1100044.pdf</t>
        </r>
      </text>
    </comment>
    <comment ref="J35" authorId="0">
      <text>
        <r>
          <rPr>
            <sz val="9"/>
            <color indexed="81"/>
            <rFont val="Tahoma"/>
            <charset val="1"/>
          </rPr>
          <t>=1.27/18
https://edms.cern.ch/file/1100044/1/1100044.pdf</t>
        </r>
      </text>
    </comment>
    <comment ref="J37" authorId="0">
      <text>
        <r>
          <rPr>
            <sz val="9"/>
            <color indexed="81"/>
            <rFont val="Tahoma"/>
            <charset val="1"/>
          </rPr>
          <t>=1.27/18
https://edms.cern.ch/file/1100044/1/1100044.pdf</t>
        </r>
      </text>
    </comment>
    <comment ref="J38" authorId="0">
      <text>
        <r>
          <rPr>
            <sz val="9"/>
            <color indexed="81"/>
            <rFont val="Tahoma"/>
            <charset val="1"/>
          </rPr>
          <t>=1.27/18
https://edms.cern.ch/file/1100044/1/1100044.pdf</t>
        </r>
      </text>
    </comment>
    <comment ref="J41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2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3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4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5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6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7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  <comment ref="J48" authorId="0">
      <text>
        <r>
          <rPr>
            <sz val="9"/>
            <color indexed="81"/>
            <rFont val="Tahoma"/>
            <charset val="1"/>
          </rPr>
          <t>=4.98 / 200 
https://edms.cern.ch/file/1100044/1/1100044.pdf</t>
        </r>
      </text>
    </comment>
  </commentList>
</comments>
</file>

<file path=xl/sharedStrings.xml><?xml version="1.0" encoding="utf-8"?>
<sst xmlns="http://schemas.openxmlformats.org/spreadsheetml/2006/main" count="249" uniqueCount="101">
  <si>
    <t>Existing Transfer Line</t>
  </si>
  <si>
    <t>Beam Line</t>
  </si>
  <si>
    <t>Position</t>
  </si>
  <si>
    <t>Type</t>
  </si>
  <si>
    <t>Operation current @ 50 MeV [A]</t>
  </si>
  <si>
    <t>Cooling</t>
  </si>
  <si>
    <t>Actual operation mode</t>
  </si>
  <si>
    <t>Magnetic length [mm]</t>
  </si>
  <si>
    <t>Magnet aperture diameter [mm]</t>
  </si>
  <si>
    <t xml:space="preserve">LT </t>
  </si>
  <si>
    <t>LT-BHZ20</t>
  </si>
  <si>
    <t>BHZ20</t>
  </si>
  <si>
    <t>water</t>
  </si>
  <si>
    <t>slow pulsed</t>
  </si>
  <si>
    <t>LT-QFN50</t>
  </si>
  <si>
    <t>Linac type VII</t>
  </si>
  <si>
    <t>air</t>
  </si>
  <si>
    <t>pulsed</t>
  </si>
  <si>
    <t>LT-DHZ.DVT40</t>
  </si>
  <si>
    <t>Type 9 b</t>
  </si>
  <si>
    <t>LT-QDN55</t>
  </si>
  <si>
    <t>LT-QFN60</t>
  </si>
  <si>
    <t>LT-QDN65</t>
  </si>
  <si>
    <t>LT-QFW70</t>
  </si>
  <si>
    <t>SMIT air</t>
  </si>
  <si>
    <t>dc</t>
  </si>
  <si>
    <t>LT-QDN75</t>
  </si>
  <si>
    <t>LT-DHZ.DVT50</t>
  </si>
  <si>
    <t>LT-BHZ30</t>
  </si>
  <si>
    <t>IBH1</t>
  </si>
  <si>
    <t>LTB</t>
  </si>
  <si>
    <t>LTB-DHZ.DVT10</t>
  </si>
  <si>
    <t>Type 10af</t>
  </si>
  <si>
    <t>-4.5 / -0.8</t>
  </si>
  <si>
    <t>LTB-QFN10</t>
  </si>
  <si>
    <t>LTB-QDN20</t>
  </si>
  <si>
    <t>LTB-DHZ.DVT20</t>
  </si>
  <si>
    <t>-0.56 / 3.2</t>
  </si>
  <si>
    <t>LTB-DHZ.DVT30</t>
  </si>
  <si>
    <t>-0.31 / -0.75</t>
  </si>
  <si>
    <t>LTB-QFW30</t>
  </si>
  <si>
    <t>TRIUMF</t>
  </si>
  <si>
    <t>LTB-QDW40</t>
  </si>
  <si>
    <t>LTB-QFW50</t>
  </si>
  <si>
    <t>LTB-QDW60</t>
  </si>
  <si>
    <t>LTB-DHZ.DVT40</t>
  </si>
  <si>
    <t>LTB-BHZ40</t>
  </si>
  <si>
    <t>IBH2</t>
  </si>
  <si>
    <t>slow pulsed ?</t>
  </si>
  <si>
    <t>BI</t>
  </si>
  <si>
    <t>BI.DHZ.DVT10</t>
  </si>
  <si>
    <t>BI.DHZ.DVT20</t>
  </si>
  <si>
    <t>BI.QNO10</t>
  </si>
  <si>
    <t>BI.QNO20</t>
  </si>
  <si>
    <t>BI.QNO30</t>
  </si>
  <si>
    <t>BI.QNO40</t>
  </si>
  <si>
    <t>Type 1</t>
  </si>
  <si>
    <t>BI.BVT</t>
  </si>
  <si>
    <t>I-BV1</t>
  </si>
  <si>
    <t>SMIT water (4 gaps)</t>
  </si>
  <si>
    <t>BIi.DHZ.DVT70</t>
  </si>
  <si>
    <t>Type 9af</t>
  </si>
  <si>
    <t>???</t>
  </si>
  <si>
    <t>LBS</t>
  </si>
  <si>
    <t>LBS-BVT10</t>
  </si>
  <si>
    <t>BVT</t>
  </si>
  <si>
    <t>LBE</t>
  </si>
  <si>
    <t>LBE-QFW10</t>
  </si>
  <si>
    <t>LBE-QDW20</t>
  </si>
  <si>
    <t>LBE-DHZ.DVT10</t>
  </si>
  <si>
    <t>N/A</t>
  </si>
  <si>
    <t>Strength
 = Gradient * LengthOfMagnet [Tm]  or  [T]</t>
  </si>
  <si>
    <t>BRHO=</t>
  </si>
  <si>
    <t>N/A. Used for kicking the beam to the measurement lines LBE and LBS</t>
  </si>
  <si>
    <t>Gradient
 [T] or [T/m]</t>
  </si>
  <si>
    <t>Length MADX
[mm]</t>
  </si>
  <si>
    <t>MADX Strength
 = Gradient * LengthOfMagnet [Tm]  or  [T]</t>
  </si>
  <si>
    <t>Gradient per amp
 [T/A] or [T/m/A]</t>
  </si>
  <si>
    <t>BI1.QNO50</t>
  </si>
  <si>
    <t>BI2.QNO50</t>
  </si>
  <si>
    <t>BI3.QNO50</t>
  </si>
  <si>
    <t>BI4.QNO50</t>
  </si>
  <si>
    <t>BI1.QNO60</t>
  </si>
  <si>
    <t>BI2.QNO60</t>
  </si>
  <si>
    <t>BI3.QNO60</t>
  </si>
  <si>
    <t>BI4.QNO60</t>
  </si>
  <si>
    <t>BI.DVT30</t>
  </si>
  <si>
    <t>BI.DVT40</t>
  </si>
  <si>
    <t>See Gian Piero script</t>
  </si>
  <si>
    <r>
      <t>Angle or K
[rad] or [m</t>
    </r>
    <r>
      <rPr>
        <b/>
        <vertAlign val="superscript"/>
        <sz val="10"/>
        <rFont val="Arial"/>
        <family val="2"/>
      </rPr>
      <t>-2</t>
    </r>
    <r>
      <rPr>
        <b/>
        <sz val="10"/>
        <rFont val="Arial"/>
        <family val="2"/>
      </rPr>
      <t>]</t>
    </r>
  </si>
  <si>
    <t>Magnet Parameters according to currents in 2014</t>
  </si>
  <si>
    <t>Magnet Parameters acc. to MADX 2014</t>
  </si>
  <si>
    <t>LT-QDN42</t>
  </si>
  <si>
    <t>LT-QFN40</t>
  </si>
  <si>
    <t>LT-QFN10</t>
  </si>
  <si>
    <t>LT-QDN12</t>
  </si>
  <si>
    <t>LT-QFN20</t>
  </si>
  <si>
    <t>LT-QDN22</t>
  </si>
  <si>
    <t>LT-QFN30</t>
  </si>
  <si>
    <t>LT-QDN32</t>
  </si>
  <si>
    <r>
      <t>Angle or K
from MADX
[rad] or [m</t>
    </r>
    <r>
      <rPr>
        <b/>
        <vertAlign val="superscript"/>
        <sz val="10"/>
        <rFont val="Arial"/>
        <family val="2"/>
      </rPr>
      <t>-2</t>
    </r>
    <r>
      <rPr>
        <b/>
        <sz val="10"/>
        <rFont val="Arial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</si>
</sst>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"/>
    <numFmt numFmtId="166" formatCode="0.0000000"/>
    <numFmt numFmtId="167" formatCode="0.00000000"/>
    <numFmt numFmtId="168" formatCode="0.000000000"/>
    <numFmt numFmtId="169" formatCode="0.0000000000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vertAlign val="superscript"/>
      <sz val="10"/>
      <name val="Arial"/>
      <family val="2"/>
    </font>
    <font>
      <sz val="10"/>
      <color theme="1"/>
      <name val="Arial Unicode MS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/>
      <top/>
      <bottom style="medium">
        <color auto="1"/>
      </bottom>
      <diagonal/>
    </border>
    <border>
      <left style="thick">
        <color indexed="64"/>
      </left>
      <right/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5" fillId="6" borderId="0" applyNumberFormat="0" applyBorder="0" applyAlignment="0" applyProtection="0"/>
  </cellStyleXfs>
  <cellXfs count="136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5" borderId="12" xfId="0" applyNumberFormat="1" applyFill="1" applyBorder="1" applyAlignment="1">
      <alignment wrapText="1"/>
    </xf>
    <xf numFmtId="0" fontId="0" fillId="0" borderId="1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6" borderId="0" xfId="2" applyAlignment="1">
      <alignment horizontal="right" vertical="center"/>
    </xf>
    <xf numFmtId="0" fontId="5" fillId="6" borderId="0" xfId="2" applyAlignment="1">
      <alignment horizontal="left" vertical="center"/>
    </xf>
    <xf numFmtId="11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5" xfId="0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0" borderId="15" xfId="0" applyNumberFormat="1" applyFont="1" applyBorder="1" applyAlignment="1">
      <alignment horizontal="left" vertical="center"/>
    </xf>
    <xf numFmtId="0" fontId="9" fillId="0" borderId="1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7" fontId="7" fillId="0" borderId="0" xfId="0" applyNumberFormat="1" applyFont="1" applyBorder="1" applyAlignment="1">
      <alignment horizontal="center" vertical="center"/>
    </xf>
    <xf numFmtId="167" fontId="7" fillId="0" borderId="15" xfId="0" applyNumberFormat="1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2" fontId="0" fillId="0" borderId="9" xfId="0" applyNumberForma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165" fontId="0" fillId="3" borderId="16" xfId="0" applyNumberFormat="1" applyFill="1" applyBorder="1" applyAlignment="1">
      <alignment horizontal="center" vertical="center"/>
    </xf>
    <xf numFmtId="165" fontId="0" fillId="3" borderId="17" xfId="0" applyNumberFormat="1" applyFill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center" vertical="center" wrapText="1"/>
    </xf>
    <xf numFmtId="165" fontId="0" fillId="3" borderId="20" xfId="0" applyNumberFormat="1" applyFill="1" applyBorder="1" applyAlignment="1">
      <alignment horizontal="center" vertical="center"/>
    </xf>
    <xf numFmtId="0" fontId="1" fillId="3" borderId="22" xfId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1" fillId="3" borderId="21" xfId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6" fontId="0" fillId="0" borderId="0" xfId="0" applyNumberFormat="1" applyFill="1"/>
    <xf numFmtId="0" fontId="0" fillId="0" borderId="0" xfId="0" applyFill="1"/>
    <xf numFmtId="165" fontId="7" fillId="0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65" fontId="0" fillId="3" borderId="23" xfId="0" applyNumberFormat="1" applyFill="1" applyBorder="1" applyAlignment="1">
      <alignment horizontal="center" vertical="center"/>
    </xf>
    <xf numFmtId="165" fontId="0" fillId="3" borderId="24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0" fontId="0" fillId="3" borderId="24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/>
    </xf>
    <xf numFmtId="168" fontId="6" fillId="0" borderId="0" xfId="0" applyNumberFormat="1" applyFon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169" fontId="1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165" fontId="0" fillId="0" borderId="23" xfId="0" applyNumberForma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5" fontId="0" fillId="3" borderId="21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4"/>
  <sheetViews>
    <sheetView tabSelected="1" workbookViewId="0">
      <selection activeCell="S15" sqref="S15"/>
    </sheetView>
  </sheetViews>
  <sheetFormatPr defaultColWidth="8.85546875" defaultRowHeight="15" x14ac:dyDescent="0.25"/>
  <cols>
    <col min="1" max="1" width="6.28515625" customWidth="1"/>
    <col min="2" max="2" width="15.140625" customWidth="1"/>
    <col min="3" max="3" width="18" customWidth="1"/>
    <col min="4" max="4" width="12.85546875" customWidth="1"/>
    <col min="5" max="5" width="8.5703125" customWidth="1"/>
    <col min="6" max="6" width="12.28515625" customWidth="1"/>
    <col min="7" max="7" width="9.7109375" customWidth="1"/>
    <col min="8" max="8" width="9.28515625" customWidth="1"/>
    <col min="9" max="9" width="14.42578125" customWidth="1"/>
    <col min="10" max="10" width="16.85546875" customWidth="1"/>
    <col min="11" max="11" width="11.7109375" customWidth="1"/>
    <col min="12" max="12" width="0.7109375" customWidth="1"/>
    <col min="13" max="13" width="28.140625" customWidth="1"/>
    <col min="14" max="14" width="13" customWidth="1"/>
    <col min="15" max="15" width="0.85546875" customWidth="1"/>
    <col min="16" max="16" width="28" customWidth="1"/>
    <col min="17" max="17" width="16" customWidth="1"/>
    <col min="18" max="18" width="14.85546875" style="92" customWidth="1"/>
    <col min="19" max="19" width="8.28515625" style="100" customWidth="1"/>
    <col min="20" max="20" width="14.5703125" style="107" customWidth="1"/>
    <col min="21" max="21" width="10.85546875" style="91" customWidth="1"/>
    <col min="22" max="22" width="7.85546875" customWidth="1"/>
  </cols>
  <sheetData>
    <row r="1" spans="1:20" ht="15.75" customHeight="1" thickBot="1" x14ac:dyDescent="0.3">
      <c r="A1" s="84" t="s">
        <v>0</v>
      </c>
      <c r="B1" s="85"/>
      <c r="C1" s="85"/>
      <c r="D1" s="86"/>
      <c r="E1" s="79" t="s">
        <v>90</v>
      </c>
      <c r="F1" s="80"/>
      <c r="G1" s="80"/>
      <c r="H1" s="80"/>
      <c r="I1" s="80"/>
      <c r="J1" s="80"/>
      <c r="K1" s="80"/>
      <c r="L1" s="80"/>
      <c r="M1" s="80"/>
      <c r="N1" s="81"/>
      <c r="O1" s="70"/>
      <c r="P1" s="78" t="s">
        <v>91</v>
      </c>
      <c r="Q1" s="78"/>
      <c r="R1" s="109"/>
      <c r="S1" s="94"/>
      <c r="T1" s="94"/>
    </row>
    <row r="2" spans="1:20" ht="46.5" customHeight="1" thickTop="1" thickBot="1" x14ac:dyDescent="0.3">
      <c r="A2" s="1" t="s">
        <v>1</v>
      </c>
      <c r="B2" s="1" t="s">
        <v>2</v>
      </c>
      <c r="C2" s="1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75</v>
      </c>
      <c r="I2" s="3" t="s">
        <v>8</v>
      </c>
      <c r="J2" s="3" t="s">
        <v>77</v>
      </c>
      <c r="K2" s="3" t="s">
        <v>74</v>
      </c>
      <c r="L2" s="68"/>
      <c r="M2" s="3" t="s">
        <v>71</v>
      </c>
      <c r="N2" s="63" t="s">
        <v>89</v>
      </c>
      <c r="O2" s="68"/>
      <c r="P2" s="64" t="s">
        <v>76</v>
      </c>
      <c r="Q2" s="3" t="s">
        <v>100</v>
      </c>
      <c r="R2" s="110"/>
      <c r="S2" s="36" t="s">
        <v>72</v>
      </c>
      <c r="T2" s="37">
        <v>1.0352600000000001</v>
      </c>
    </row>
    <row r="3" spans="1:20" ht="15.75" x14ac:dyDescent="0.25">
      <c r="A3" s="87" t="s">
        <v>9</v>
      </c>
      <c r="B3" s="4" t="s">
        <v>94</v>
      </c>
      <c r="C3" s="114" t="s">
        <v>15</v>
      </c>
      <c r="D3" s="118">
        <v>293</v>
      </c>
      <c r="E3" s="18" t="s">
        <v>16</v>
      </c>
      <c r="F3" s="5" t="s">
        <v>17</v>
      </c>
      <c r="G3" s="5">
        <v>255</v>
      </c>
      <c r="H3" s="5">
        <v>255</v>
      </c>
      <c r="I3" s="5">
        <v>103</v>
      </c>
      <c r="J3" s="6">
        <f>(2.918+2.937+2.923+2.925)/(4*185)</f>
        <v>1.5814864864864865E-2</v>
      </c>
      <c r="K3" s="116">
        <f>J3*D3</f>
        <v>4.6337554054054051</v>
      </c>
      <c r="L3" s="115"/>
      <c r="M3" s="57">
        <f>$K3*$G3/1000</f>
        <v>1.1816076283783783</v>
      </c>
      <c r="N3" s="40">
        <f>K3/T$2</f>
        <v>4.475933973499802</v>
      </c>
      <c r="O3" s="65"/>
      <c r="P3" s="48">
        <f>Q3*H3/1000</f>
        <v>1.1413646999999998</v>
      </c>
      <c r="Q3" s="34">
        <v>4.4759399999999996</v>
      </c>
      <c r="R3" s="108"/>
      <c r="S3" s="102"/>
      <c r="T3" t="s">
        <v>88</v>
      </c>
    </row>
    <row r="4" spans="1:20" ht="15.75" x14ac:dyDescent="0.25">
      <c r="A4" s="82"/>
      <c r="B4" s="7" t="s">
        <v>95</v>
      </c>
      <c r="C4" s="8" t="s">
        <v>15</v>
      </c>
      <c r="D4" s="118">
        <v>225</v>
      </c>
      <c r="E4" s="21" t="s">
        <v>16</v>
      </c>
      <c r="F4" s="9" t="s">
        <v>17</v>
      </c>
      <c r="G4" s="9">
        <v>255</v>
      </c>
      <c r="H4" s="9">
        <v>255</v>
      </c>
      <c r="I4" s="9">
        <v>103</v>
      </c>
      <c r="J4" s="10">
        <f>(2.918+2.937+2.923+2.925)/(4*185)</f>
        <v>1.5814864864864865E-2</v>
      </c>
      <c r="K4" s="117">
        <f>J4*D4</f>
        <v>3.5583445945945948</v>
      </c>
      <c r="L4" s="115"/>
      <c r="M4" s="57">
        <f>$K4*$G4/1000</f>
        <v>0.90737787162162165</v>
      </c>
      <c r="N4" s="40">
        <f>K4/T$2</f>
        <v>3.4371506622438757</v>
      </c>
      <c r="O4" s="65"/>
      <c r="P4" s="48">
        <f>Q4*H4/1000</f>
        <v>-0.87647580000000003</v>
      </c>
      <c r="Q4" s="34">
        <v>-3.43716</v>
      </c>
      <c r="R4" s="108"/>
      <c r="S4" s="102"/>
      <c r="T4" s="103"/>
    </row>
    <row r="5" spans="1:20" ht="15.75" x14ac:dyDescent="0.25">
      <c r="A5" s="82"/>
      <c r="B5" s="7" t="s">
        <v>96</v>
      </c>
      <c r="C5" s="8" t="s">
        <v>15</v>
      </c>
      <c r="D5" s="118">
        <v>125</v>
      </c>
      <c r="E5" s="21" t="s">
        <v>16</v>
      </c>
      <c r="F5" s="9" t="s">
        <v>17</v>
      </c>
      <c r="G5" s="9">
        <v>255</v>
      </c>
      <c r="H5" s="9">
        <v>255</v>
      </c>
      <c r="I5" s="9">
        <v>103</v>
      </c>
      <c r="J5" s="10">
        <f>(2.918+2.937+2.923+2.925)/(4*185)</f>
        <v>1.5814864864864865E-2</v>
      </c>
      <c r="K5" s="117">
        <f>J5*D5</f>
        <v>1.9768581081081082</v>
      </c>
      <c r="L5" s="115"/>
      <c r="M5" s="57">
        <f>$K5*$G5/1000</f>
        <v>0.50409881756756758</v>
      </c>
      <c r="N5" s="40">
        <f>K5/T$2</f>
        <v>1.909528145691042</v>
      </c>
      <c r="O5" s="65"/>
      <c r="P5" s="48">
        <f>Q5*H5/1000</f>
        <v>0.48693014999999995</v>
      </c>
      <c r="Q5" s="34">
        <v>1.9095299999999999</v>
      </c>
      <c r="R5" s="108"/>
      <c r="S5" s="102"/>
      <c r="T5" s="103"/>
    </row>
    <row r="6" spans="1:20" ht="15.75" x14ac:dyDescent="0.25">
      <c r="A6" s="82"/>
      <c r="B6" s="7" t="s">
        <v>97</v>
      </c>
      <c r="C6" s="8" t="s">
        <v>15</v>
      </c>
      <c r="D6" s="118">
        <v>85</v>
      </c>
      <c r="E6" s="21" t="s">
        <v>16</v>
      </c>
      <c r="F6" s="9" t="s">
        <v>17</v>
      </c>
      <c r="G6" s="9">
        <v>255</v>
      </c>
      <c r="H6" s="9">
        <v>255</v>
      </c>
      <c r="I6" s="9">
        <v>103</v>
      </c>
      <c r="J6" s="10">
        <f>(2.918+2.937+2.923+2.925)/(4*185)</f>
        <v>1.5814864864864865E-2</v>
      </c>
      <c r="K6" s="117">
        <f>J6*D6</f>
        <v>1.3442635135135135</v>
      </c>
      <c r="L6" s="115"/>
      <c r="M6" s="57">
        <f>$K6*$G6/1000</f>
        <v>0.34278719594594592</v>
      </c>
      <c r="N6" s="40">
        <f>K6/T$2</f>
        <v>1.2984791390699084</v>
      </c>
      <c r="O6" s="65"/>
      <c r="P6" s="48">
        <f>Q6*H6/1000</f>
        <v>-0.33111240000000003</v>
      </c>
      <c r="Q6" s="34">
        <v>-1.2984800000000001</v>
      </c>
      <c r="R6" s="108"/>
      <c r="S6" s="102"/>
      <c r="T6" s="103"/>
    </row>
    <row r="7" spans="1:20" ht="15.75" x14ac:dyDescent="0.25">
      <c r="A7" s="82"/>
      <c r="B7" s="7" t="s">
        <v>98</v>
      </c>
      <c r="C7" s="8" t="s">
        <v>15</v>
      </c>
      <c r="D7" s="118">
        <v>43.2</v>
      </c>
      <c r="E7" s="21" t="s">
        <v>16</v>
      </c>
      <c r="F7" s="9" t="s">
        <v>17</v>
      </c>
      <c r="G7" s="9">
        <v>255</v>
      </c>
      <c r="H7" s="9">
        <v>255</v>
      </c>
      <c r="I7" s="9">
        <v>103</v>
      </c>
      <c r="J7" s="10">
        <f>(2.918+2.937+2.923+2.925)/(4*185)</f>
        <v>1.5814864864864865E-2</v>
      </c>
      <c r="K7" s="117">
        <f>J7*D7</f>
        <v>0.68320216216216223</v>
      </c>
      <c r="L7" s="115"/>
      <c r="M7" s="57">
        <f>$K7*$G7/1000</f>
        <v>0.17421655135135136</v>
      </c>
      <c r="N7" s="40">
        <f>K7/T$2</f>
        <v>0.65993292715082408</v>
      </c>
      <c r="O7" s="65"/>
      <c r="P7" s="48">
        <f>Q7*H7/1000</f>
        <v>0.16828214999999999</v>
      </c>
      <c r="Q7" s="34">
        <v>0.65993000000000002</v>
      </c>
      <c r="R7" s="108"/>
      <c r="S7" s="102"/>
      <c r="T7" s="103"/>
    </row>
    <row r="8" spans="1:20" ht="15.75" x14ac:dyDescent="0.25">
      <c r="A8" s="82"/>
      <c r="B8" s="7" t="s">
        <v>99</v>
      </c>
      <c r="C8" s="8" t="s">
        <v>15</v>
      </c>
      <c r="D8" s="118">
        <v>59</v>
      </c>
      <c r="E8" s="21" t="s">
        <v>16</v>
      </c>
      <c r="F8" s="9" t="s">
        <v>17</v>
      </c>
      <c r="G8" s="9">
        <v>255</v>
      </c>
      <c r="H8" s="9">
        <v>255</v>
      </c>
      <c r="I8" s="9">
        <v>103</v>
      </c>
      <c r="J8" s="10">
        <f>(2.918+2.937+2.923+2.925)/(4*185)</f>
        <v>1.5814864864864865E-2</v>
      </c>
      <c r="K8" s="117">
        <f>J8*D8</f>
        <v>0.933077027027027</v>
      </c>
      <c r="L8" s="115"/>
      <c r="M8" s="57">
        <f>$K8*$G8/1000</f>
        <v>0.2379346418918919</v>
      </c>
      <c r="N8" s="40">
        <f>K8/T$2</f>
        <v>0.90129728476617177</v>
      </c>
      <c r="O8" s="65"/>
      <c r="P8" s="48">
        <f>Q8*H8/1000</f>
        <v>-0.22983149999999999</v>
      </c>
      <c r="Q8" s="34">
        <v>-0.90129999999999999</v>
      </c>
      <c r="R8" s="108"/>
      <c r="S8" s="102"/>
      <c r="T8" s="120"/>
    </row>
    <row r="9" spans="1:20" ht="15.75" x14ac:dyDescent="0.25">
      <c r="A9" s="82"/>
      <c r="B9" s="7" t="s">
        <v>93</v>
      </c>
      <c r="C9" s="8" t="s">
        <v>15</v>
      </c>
      <c r="D9" s="118">
        <v>114.5</v>
      </c>
      <c r="E9" s="21" t="s">
        <v>16</v>
      </c>
      <c r="F9" s="9" t="s">
        <v>17</v>
      </c>
      <c r="G9" s="9">
        <v>255</v>
      </c>
      <c r="H9" s="9">
        <v>255</v>
      </c>
      <c r="I9" s="9">
        <v>103</v>
      </c>
      <c r="J9" s="10">
        <f>(2.918+2.937+2.923+2.925)/(4*185)</f>
        <v>1.5814864864864865E-2</v>
      </c>
      <c r="K9" s="117">
        <f>J9*D9</f>
        <v>1.8108020270270271</v>
      </c>
      <c r="L9" s="115"/>
      <c r="M9" s="57">
        <f>$K9*$G9/1000</f>
        <v>0.4617545168918919</v>
      </c>
      <c r="N9" s="40">
        <f>K9/T$2</f>
        <v>1.7491277814529944</v>
      </c>
      <c r="O9" s="65"/>
      <c r="P9" s="48">
        <f>Q9*H9/1000</f>
        <v>0.44602815000000001</v>
      </c>
      <c r="Q9" s="34">
        <v>1.7491300000000001</v>
      </c>
      <c r="R9" s="108"/>
      <c r="S9" s="102"/>
      <c r="T9" s="120"/>
    </row>
    <row r="10" spans="1:20" ht="15.75" x14ac:dyDescent="0.25">
      <c r="A10" s="82"/>
      <c r="B10" s="7" t="s">
        <v>92</v>
      </c>
      <c r="C10" s="8" t="s">
        <v>15</v>
      </c>
      <c r="D10" s="118">
        <v>97.1</v>
      </c>
      <c r="E10" s="21" t="s">
        <v>16</v>
      </c>
      <c r="F10" s="9" t="s">
        <v>17</v>
      </c>
      <c r="G10" s="9">
        <v>255</v>
      </c>
      <c r="H10" s="9">
        <v>255</v>
      </c>
      <c r="I10" s="9">
        <v>103</v>
      </c>
      <c r="J10" s="10">
        <f>(2.918+2.937+2.923+2.925)/(4*185)</f>
        <v>1.5814864864864865E-2</v>
      </c>
      <c r="K10" s="117">
        <f>J10*D10</f>
        <v>1.5356233783783784</v>
      </c>
      <c r="L10" s="115"/>
      <c r="M10" s="57">
        <f>$K10*$G10/1000</f>
        <v>0.3915839614864865</v>
      </c>
      <c r="N10" s="40">
        <f>K10/T$2</f>
        <v>1.4833214635728014</v>
      </c>
      <c r="O10" s="65"/>
      <c r="P10" s="48">
        <f>Q10*H10/1000</f>
        <v>-0.37824914999999998</v>
      </c>
      <c r="Q10" s="34">
        <v>-1.48333</v>
      </c>
      <c r="R10" s="108"/>
      <c r="S10" s="102"/>
      <c r="T10" s="120"/>
    </row>
    <row r="11" spans="1:20" ht="15.75" x14ac:dyDescent="0.25">
      <c r="A11" s="82"/>
      <c r="B11" s="7" t="s">
        <v>10</v>
      </c>
      <c r="C11" s="111" t="s">
        <v>11</v>
      </c>
      <c r="D11" s="112">
        <v>193</v>
      </c>
      <c r="E11" s="9" t="s">
        <v>12</v>
      </c>
      <c r="F11" s="9" t="s">
        <v>13</v>
      </c>
      <c r="G11" s="9">
        <v>1045</v>
      </c>
      <c r="H11" s="34">
        <v>902.93</v>
      </c>
      <c r="I11" s="113">
        <v>104</v>
      </c>
      <c r="J11" s="10">
        <v>1.4300000000000001E-3</v>
      </c>
      <c r="K11" s="39">
        <f>J11*D11</f>
        <v>0.27599000000000001</v>
      </c>
      <c r="L11" s="65"/>
      <c r="M11" s="57">
        <f>$K11*$G11/1000</f>
        <v>0.28840955000000001</v>
      </c>
      <c r="N11" s="40">
        <f>M11/T$2</f>
        <v>0.27858658694434246</v>
      </c>
      <c r="O11" s="65"/>
      <c r="P11" s="48">
        <f>Q11*H11/1000</f>
        <v>0.25212203777146303</v>
      </c>
      <c r="Q11" s="51">
        <v>0.279226559945359</v>
      </c>
      <c r="R11" s="108"/>
      <c r="S11"/>
      <c r="T11" s="120"/>
    </row>
    <row r="12" spans="1:20" ht="15.75" x14ac:dyDescent="0.25">
      <c r="A12" s="82"/>
      <c r="B12" s="7" t="s">
        <v>14</v>
      </c>
      <c r="C12" s="8" t="s">
        <v>15</v>
      </c>
      <c r="D12" s="71">
        <v>92.97</v>
      </c>
      <c r="E12" s="9" t="s">
        <v>16</v>
      </c>
      <c r="F12" s="9" t="s">
        <v>17</v>
      </c>
      <c r="G12" s="9">
        <v>255</v>
      </c>
      <c r="H12" s="9">
        <v>255</v>
      </c>
      <c r="I12" s="9">
        <v>103</v>
      </c>
      <c r="J12" s="10">
        <f>(2.918+2.937+2.923+2.925)/(4*185)</f>
        <v>1.5814864864864865E-2</v>
      </c>
      <c r="K12" s="39">
        <f>J12*D12</f>
        <v>1.4703079864864865</v>
      </c>
      <c r="L12" s="65"/>
      <c r="M12" s="57">
        <f>$K12*$G12/1000</f>
        <v>0.37492853655405406</v>
      </c>
      <c r="N12" s="40">
        <f>K12/T$2</f>
        <v>1.4202306536391693</v>
      </c>
      <c r="O12" s="65"/>
      <c r="P12" s="48">
        <f>Q12*H12/1000</f>
        <v>0.36215865000000003</v>
      </c>
      <c r="Q12" s="34">
        <v>1.4202300000000001</v>
      </c>
      <c r="R12" s="108"/>
      <c r="S12" s="120"/>
      <c r="T12" s="120"/>
    </row>
    <row r="13" spans="1:20" ht="15.75" x14ac:dyDescent="0.25">
      <c r="A13" s="82"/>
      <c r="B13" s="7" t="s">
        <v>18</v>
      </c>
      <c r="C13" s="8" t="s">
        <v>19</v>
      </c>
      <c r="D13" s="71"/>
      <c r="E13" s="9" t="s">
        <v>16</v>
      </c>
      <c r="F13" s="9" t="s">
        <v>17</v>
      </c>
      <c r="G13" s="9"/>
      <c r="H13" s="9">
        <v>0</v>
      </c>
      <c r="I13" s="9">
        <v>100</v>
      </c>
      <c r="J13" s="11"/>
      <c r="K13" s="39"/>
      <c r="L13" s="65"/>
      <c r="M13" s="57"/>
      <c r="N13" s="40"/>
      <c r="O13" s="65"/>
      <c r="P13" s="48"/>
      <c r="Q13" s="51"/>
      <c r="R13" s="108"/>
      <c r="S13" s="120"/>
      <c r="T13" s="120"/>
    </row>
    <row r="14" spans="1:20" ht="15.75" x14ac:dyDescent="0.25">
      <c r="A14" s="82"/>
      <c r="B14" s="7" t="s">
        <v>20</v>
      </c>
      <c r="C14" s="8" t="s">
        <v>15</v>
      </c>
      <c r="D14" s="71">
        <v>53.2</v>
      </c>
      <c r="E14" s="9" t="s">
        <v>16</v>
      </c>
      <c r="F14" s="9" t="s">
        <v>17</v>
      </c>
      <c r="G14" s="9">
        <v>255</v>
      </c>
      <c r="H14" s="9">
        <v>255</v>
      </c>
      <c r="I14" s="9">
        <v>103</v>
      </c>
      <c r="J14" s="10">
        <f>(2.918+2.937+2.923+2.925)/(4*185)</f>
        <v>1.5814864864864865E-2</v>
      </c>
      <c r="K14" s="39">
        <f>J14*D14</f>
        <v>0.84135081081081087</v>
      </c>
      <c r="L14" s="65"/>
      <c r="M14" s="57">
        <f>$K14*$G14/1000</f>
        <v>0.21454445675675676</v>
      </c>
      <c r="N14" s="40">
        <f>K14/T$2</f>
        <v>0.81269517880610742</v>
      </c>
      <c r="O14" s="65"/>
      <c r="P14" s="48">
        <f>Q14*H14/1000</f>
        <v>-0.20723849999999999</v>
      </c>
      <c r="Q14" s="34">
        <v>-0.81269999999999998</v>
      </c>
      <c r="R14" s="108"/>
      <c r="S14" s="120"/>
      <c r="T14" s="120"/>
    </row>
    <row r="15" spans="1:20" ht="15.75" x14ac:dyDescent="0.25">
      <c r="A15" s="82"/>
      <c r="B15" s="7" t="s">
        <v>21</v>
      </c>
      <c r="C15" s="8" t="s">
        <v>15</v>
      </c>
      <c r="D15" s="71">
        <v>45.2</v>
      </c>
      <c r="E15" s="9" t="s">
        <v>16</v>
      </c>
      <c r="F15" s="9" t="s">
        <v>17</v>
      </c>
      <c r="G15" s="9">
        <v>255</v>
      </c>
      <c r="H15" s="9">
        <v>255</v>
      </c>
      <c r="I15" s="9">
        <v>103</v>
      </c>
      <c r="J15" s="10">
        <f>(2.918+2.937+2.923+2.925)/(4*185)</f>
        <v>1.5814864864864865E-2</v>
      </c>
      <c r="K15" s="39">
        <f>J15*D15</f>
        <v>0.714831891891892</v>
      </c>
      <c r="L15" s="65"/>
      <c r="M15" s="57">
        <f>$K15*$G15/1000</f>
        <v>0.18228213243243246</v>
      </c>
      <c r="N15" s="40">
        <f>K15/T$2</f>
        <v>0.69048537748188088</v>
      </c>
      <c r="O15" s="65"/>
      <c r="P15" s="48">
        <f>Q15*H15/1000</f>
        <v>0.17607495000000001</v>
      </c>
      <c r="Q15" s="34">
        <v>0.69049000000000005</v>
      </c>
      <c r="R15" s="108"/>
      <c r="S15" s="120"/>
      <c r="T15" s="120"/>
    </row>
    <row r="16" spans="1:20" ht="15.75" x14ac:dyDescent="0.25">
      <c r="A16" s="82"/>
      <c r="B16" s="7" t="s">
        <v>22</v>
      </c>
      <c r="C16" s="8" t="s">
        <v>15</v>
      </c>
      <c r="D16" s="71">
        <v>45.2</v>
      </c>
      <c r="E16" s="9" t="s">
        <v>16</v>
      </c>
      <c r="F16" s="9" t="s">
        <v>17</v>
      </c>
      <c r="G16" s="9">
        <v>255</v>
      </c>
      <c r="H16" s="9">
        <v>255</v>
      </c>
      <c r="I16" s="9">
        <v>103</v>
      </c>
      <c r="J16" s="10">
        <f>(2.918+2.937+2.923+2.925)/(4*185)</f>
        <v>1.5814864864864865E-2</v>
      </c>
      <c r="K16" s="39">
        <f>J16*D16</f>
        <v>0.714831891891892</v>
      </c>
      <c r="L16" s="65"/>
      <c r="M16" s="57">
        <f>$K16*$G16/1000</f>
        <v>0.18228213243243246</v>
      </c>
      <c r="N16" s="40">
        <f>K16/T$2</f>
        <v>0.69048537748188088</v>
      </c>
      <c r="O16" s="65"/>
      <c r="P16" s="48">
        <f>Q16*H16/1000</f>
        <v>-0.17607495000000001</v>
      </c>
      <c r="Q16" s="51">
        <f>-Q15</f>
        <v>-0.69049000000000005</v>
      </c>
      <c r="R16" s="108"/>
      <c r="S16" s="120"/>
      <c r="T16" s="120"/>
    </row>
    <row r="17" spans="1:20" ht="15.75" x14ac:dyDescent="0.25">
      <c r="A17" s="82"/>
      <c r="B17" s="7" t="s">
        <v>23</v>
      </c>
      <c r="C17" s="8" t="s">
        <v>24</v>
      </c>
      <c r="D17" s="71">
        <v>-8.98</v>
      </c>
      <c r="E17" s="9" t="s">
        <v>16</v>
      </c>
      <c r="F17" s="9" t="s">
        <v>25</v>
      </c>
      <c r="G17" s="9">
        <v>462</v>
      </c>
      <c r="H17" s="9">
        <v>462</v>
      </c>
      <c r="I17" s="11">
        <v>150</v>
      </c>
      <c r="J17" s="10">
        <f>1.27/18</f>
        <v>7.0555555555555552E-2</v>
      </c>
      <c r="K17" s="39">
        <f>J17*D17</f>
        <v>-0.63358888888888887</v>
      </c>
      <c r="L17" s="65"/>
      <c r="M17" s="57">
        <f>$K17*$G17/1000</f>
        <v>-0.29271806666666661</v>
      </c>
      <c r="N17" s="40">
        <f>K17/T$2</f>
        <v>-0.6120094361695505</v>
      </c>
      <c r="O17" s="65"/>
      <c r="P17" s="48">
        <f>Q17*H17/1000</f>
        <v>0.28274862000000001</v>
      </c>
      <c r="Q17" s="34">
        <v>0.61201000000000005</v>
      </c>
      <c r="R17" s="108"/>
      <c r="S17" s="120"/>
      <c r="T17" s="120"/>
    </row>
    <row r="18" spans="1:20" ht="15.75" x14ac:dyDescent="0.25">
      <c r="A18" s="82"/>
      <c r="B18" s="7" t="s">
        <v>26</v>
      </c>
      <c r="C18" s="8" t="s">
        <v>15</v>
      </c>
      <c r="D18" s="71">
        <v>41.12</v>
      </c>
      <c r="E18" s="9" t="s">
        <v>16</v>
      </c>
      <c r="F18" s="9" t="s">
        <v>17</v>
      </c>
      <c r="G18" s="9">
        <v>255</v>
      </c>
      <c r="H18" s="9">
        <v>255</v>
      </c>
      <c r="I18" s="9">
        <v>103</v>
      </c>
      <c r="J18" s="10">
        <f>(2.918+2.937+2.923+2.925)/(4*185)</f>
        <v>1.5814864864864865E-2</v>
      </c>
      <c r="K18" s="39">
        <f>J18*D18</f>
        <v>0.65030724324324318</v>
      </c>
      <c r="L18" s="65"/>
      <c r="M18" s="57">
        <f>$K18*$G18/1000</f>
        <v>0.16582834702702701</v>
      </c>
      <c r="N18" s="40">
        <f>K18/T$2</f>
        <v>0.62815837880652503</v>
      </c>
      <c r="O18" s="65"/>
      <c r="P18" s="48">
        <f>Q18*H18/1000</f>
        <v>-0.16018080000000001</v>
      </c>
      <c r="Q18" s="34">
        <v>-0.62816000000000005</v>
      </c>
      <c r="R18" s="108"/>
      <c r="S18" s="102"/>
      <c r="T18" s="120"/>
    </row>
    <row r="19" spans="1:20" ht="15.75" x14ac:dyDescent="0.25">
      <c r="A19" s="82"/>
      <c r="B19" s="7" t="s">
        <v>27</v>
      </c>
      <c r="C19" s="8" t="s">
        <v>19</v>
      </c>
      <c r="D19" s="71"/>
      <c r="E19" s="9" t="s">
        <v>16</v>
      </c>
      <c r="F19" s="9" t="s">
        <v>17</v>
      </c>
      <c r="G19" s="9"/>
      <c r="H19" s="9">
        <v>0</v>
      </c>
      <c r="I19" s="11">
        <v>100</v>
      </c>
      <c r="J19" s="77"/>
      <c r="K19" s="39"/>
      <c r="L19" s="65"/>
      <c r="M19" s="57"/>
      <c r="N19" s="40"/>
      <c r="O19" s="65"/>
      <c r="P19" s="48"/>
      <c r="Q19" s="51"/>
      <c r="R19" s="108"/>
      <c r="S19" s="102"/>
      <c r="T19" s="120"/>
    </row>
    <row r="20" spans="1:20" ht="16.5" thickBot="1" x14ac:dyDescent="0.35">
      <c r="A20" s="83"/>
      <c r="B20" s="12" t="s">
        <v>28</v>
      </c>
      <c r="C20" s="13" t="s">
        <v>29</v>
      </c>
      <c r="D20" s="72">
        <v>-266.3</v>
      </c>
      <c r="E20" s="15" t="s">
        <v>12</v>
      </c>
      <c r="F20" s="15" t="s">
        <v>13</v>
      </c>
      <c r="G20" s="15">
        <v>1045</v>
      </c>
      <c r="H20" s="55">
        <v>905.55</v>
      </c>
      <c r="I20" s="16">
        <v>100</v>
      </c>
      <c r="J20" s="17">
        <v>1.4300000000000001E-3</v>
      </c>
      <c r="K20" s="42">
        <f>J20*D20</f>
        <v>-0.38080900000000001</v>
      </c>
      <c r="L20" s="66"/>
      <c r="M20" s="58">
        <f>$K20*$G20/1000</f>
        <v>-0.39794540499999997</v>
      </c>
      <c r="N20" s="43">
        <f>M20/T$2</f>
        <v>-0.38439175183045798</v>
      </c>
      <c r="O20" s="66"/>
      <c r="P20" s="49">
        <f>Q20*H20/1000</f>
        <v>-0.34768455260801051</v>
      </c>
      <c r="Q20" s="52">
        <v>-0.383948487226559</v>
      </c>
      <c r="R20" s="108"/>
      <c r="S20" s="102"/>
      <c r="T20" s="120"/>
    </row>
    <row r="21" spans="1:20" ht="15.75" x14ac:dyDescent="0.25">
      <c r="A21" s="82" t="s">
        <v>30</v>
      </c>
      <c r="B21" s="7" t="s">
        <v>31</v>
      </c>
      <c r="C21" s="22" t="s">
        <v>32</v>
      </c>
      <c r="D21" s="73" t="s">
        <v>33</v>
      </c>
      <c r="E21" s="21" t="s">
        <v>16</v>
      </c>
      <c r="F21" s="9" t="s">
        <v>17</v>
      </c>
      <c r="G21" s="9"/>
      <c r="H21" s="9">
        <v>0</v>
      </c>
      <c r="I21" s="11">
        <v>148</v>
      </c>
      <c r="J21" s="11"/>
      <c r="K21" s="39"/>
      <c r="L21" s="65"/>
      <c r="M21" s="59"/>
      <c r="N21" s="35"/>
      <c r="O21" s="65"/>
      <c r="P21" s="50"/>
      <c r="Q21" s="53"/>
      <c r="R21" s="108"/>
      <c r="S21" s="102"/>
      <c r="T21" s="120"/>
    </row>
    <row r="22" spans="1:20" ht="15.75" x14ac:dyDescent="0.3">
      <c r="A22" s="82"/>
      <c r="B22" s="7" t="s">
        <v>34</v>
      </c>
      <c r="C22" s="8" t="s">
        <v>15</v>
      </c>
      <c r="D22" s="71">
        <v>93.07</v>
      </c>
      <c r="E22" s="21" t="s">
        <v>16</v>
      </c>
      <c r="F22" s="9" t="s">
        <v>17</v>
      </c>
      <c r="G22" s="9">
        <v>255</v>
      </c>
      <c r="H22" s="9">
        <v>255</v>
      </c>
      <c r="I22" s="11">
        <v>103</v>
      </c>
      <c r="J22" s="10">
        <f>(2.918+2.937+2.923+2.925)/(4*185)</f>
        <v>1.5814864864864865E-2</v>
      </c>
      <c r="K22" s="39">
        <f>J22*D22</f>
        <v>1.4718894729729728</v>
      </c>
      <c r="L22" s="65"/>
      <c r="M22" s="57">
        <f>$K22*$G22/1000</f>
        <v>0.37533181560810808</v>
      </c>
      <c r="N22" s="40">
        <f>K22/T$2</f>
        <v>1.4217582761557219</v>
      </c>
      <c r="O22" s="65"/>
      <c r="P22" s="48">
        <f>Q22*H22/1000</f>
        <v>0.36254879999999995</v>
      </c>
      <c r="Q22" s="121">
        <v>1.4217599999999999</v>
      </c>
      <c r="R22" s="108"/>
      <c r="S22" s="102"/>
      <c r="T22" s="103"/>
    </row>
    <row r="23" spans="1:20" ht="15.75" x14ac:dyDescent="0.3">
      <c r="A23" s="82"/>
      <c r="B23" s="7" t="s">
        <v>35</v>
      </c>
      <c r="C23" s="8" t="s">
        <v>15</v>
      </c>
      <c r="D23" s="71">
        <v>42.57</v>
      </c>
      <c r="E23" s="21" t="s">
        <v>16</v>
      </c>
      <c r="F23" s="9" t="s">
        <v>17</v>
      </c>
      <c r="G23" s="9">
        <v>255</v>
      </c>
      <c r="H23" s="9">
        <v>255</v>
      </c>
      <c r="I23" s="11">
        <v>103</v>
      </c>
      <c r="J23" s="10">
        <f>(2.918+2.937+2.923+2.925)/(4*185)</f>
        <v>1.5814864864864865E-2</v>
      </c>
      <c r="K23" s="39">
        <f>J23*D23</f>
        <v>0.6732387972972973</v>
      </c>
      <c r="L23" s="65"/>
      <c r="M23" s="57">
        <f>$K23*$G23/1000</f>
        <v>0.17167589331081082</v>
      </c>
      <c r="N23" s="40">
        <f>K23/T$2</f>
        <v>0.65030890529654117</v>
      </c>
      <c r="O23" s="65"/>
      <c r="P23" s="48">
        <f>Q23*H23/1000</f>
        <v>-0.16582905000000003</v>
      </c>
      <c r="Q23" s="121">
        <v>-0.65031000000000005</v>
      </c>
      <c r="R23" s="108"/>
      <c r="S23" s="102"/>
      <c r="T23" s="103"/>
    </row>
    <row r="24" spans="1:20" ht="15.75" x14ac:dyDescent="0.3">
      <c r="A24" s="82"/>
      <c r="B24" s="7" t="s">
        <v>36</v>
      </c>
      <c r="C24" s="22" t="s">
        <v>32</v>
      </c>
      <c r="D24" s="73" t="s">
        <v>37</v>
      </c>
      <c r="E24" s="21" t="s">
        <v>16</v>
      </c>
      <c r="F24" s="9" t="s">
        <v>17</v>
      </c>
      <c r="G24" s="56">
        <v>256</v>
      </c>
      <c r="H24" s="56">
        <v>0</v>
      </c>
      <c r="I24" s="11">
        <v>148</v>
      </c>
      <c r="J24" s="23">
        <v>1.4062499999999999E-3</v>
      </c>
      <c r="K24" s="39"/>
      <c r="L24" s="65"/>
      <c r="M24" s="59"/>
      <c r="N24" s="35"/>
      <c r="O24" s="65"/>
      <c r="P24" s="50"/>
      <c r="Q24" s="122"/>
      <c r="R24" s="108"/>
      <c r="S24" s="102"/>
      <c r="T24" s="103"/>
    </row>
    <row r="25" spans="1:20" ht="15.75" x14ac:dyDescent="0.3">
      <c r="A25" s="82"/>
      <c r="B25" s="7" t="s">
        <v>38</v>
      </c>
      <c r="C25" s="22" t="s">
        <v>32</v>
      </c>
      <c r="D25" s="73" t="s">
        <v>39</v>
      </c>
      <c r="E25" s="21" t="s">
        <v>16</v>
      </c>
      <c r="F25" s="9" t="s">
        <v>17</v>
      </c>
      <c r="G25" s="9"/>
      <c r="H25" s="9">
        <v>0</v>
      </c>
      <c r="I25" s="11">
        <v>148</v>
      </c>
      <c r="J25" s="23">
        <v>1.4062499999999999E-3</v>
      </c>
      <c r="K25" s="39"/>
      <c r="L25" s="65"/>
      <c r="M25" s="59"/>
      <c r="N25" s="35"/>
      <c r="O25" s="65"/>
      <c r="P25" s="50"/>
      <c r="Q25" s="122"/>
      <c r="R25" s="108"/>
      <c r="S25" s="102"/>
      <c r="T25" s="104"/>
    </row>
    <row r="26" spans="1:20" ht="15.75" x14ac:dyDescent="0.3">
      <c r="A26" s="82"/>
      <c r="B26" s="7" t="s">
        <v>40</v>
      </c>
      <c r="C26" s="24" t="s">
        <v>41</v>
      </c>
      <c r="D26" s="71">
        <v>-7</v>
      </c>
      <c r="E26" s="21" t="s">
        <v>16</v>
      </c>
      <c r="F26" s="9" t="s">
        <v>25</v>
      </c>
      <c r="G26" s="9">
        <v>461</v>
      </c>
      <c r="H26" s="9">
        <v>461</v>
      </c>
      <c r="I26" s="11">
        <v>150</v>
      </c>
      <c r="J26" s="10">
        <f>(0.3597/5 + 0.71669/10 + 1.0765/15 + 1.43518/20 + 1.79226/25)/5</f>
        <v>7.1765013333333322E-2</v>
      </c>
      <c r="K26" s="39">
        <f>J26*D26</f>
        <v>-0.50235509333333328</v>
      </c>
      <c r="L26" s="65"/>
      <c r="M26" s="57">
        <f>$K26*$G26/1000</f>
        <v>-0.23158569802666665</v>
      </c>
      <c r="N26" s="40">
        <f>K26/T$2</f>
        <v>-0.48524534255484925</v>
      </c>
      <c r="O26" s="65"/>
      <c r="P26" s="48">
        <f>Q26*H26/1000</f>
        <v>0.22370025000000002</v>
      </c>
      <c r="Q26" s="121">
        <v>0.48525000000000001</v>
      </c>
      <c r="R26" s="108"/>
      <c r="S26" s="102"/>
      <c r="T26" s="103"/>
    </row>
    <row r="27" spans="1:20" ht="15.75" x14ac:dyDescent="0.3">
      <c r="A27" s="82"/>
      <c r="B27" s="7" t="s">
        <v>42</v>
      </c>
      <c r="C27" s="24" t="s">
        <v>41</v>
      </c>
      <c r="D27" s="71">
        <v>8.9</v>
      </c>
      <c r="E27" s="21" t="s">
        <v>16</v>
      </c>
      <c r="F27" s="9" t="s">
        <v>25</v>
      </c>
      <c r="G27" s="9">
        <v>461</v>
      </c>
      <c r="H27" s="9">
        <v>461</v>
      </c>
      <c r="I27" s="11">
        <v>150</v>
      </c>
      <c r="J27" s="10">
        <f>(0.3597/5 + 0.71669/10 + 1.0765/15 + 1.43518/20 + 1.79226/25)/5</f>
        <v>7.1765013333333322E-2</v>
      </c>
      <c r="K27" s="39">
        <f>J27*D27</f>
        <v>0.63870861866666662</v>
      </c>
      <c r="L27" s="65"/>
      <c r="M27" s="57">
        <f>$K27*$G27/1000</f>
        <v>0.2944446732053333</v>
      </c>
      <c r="N27" s="40">
        <f>K27/T$2</f>
        <v>0.6169547926768798</v>
      </c>
      <c r="O27" s="65"/>
      <c r="P27" s="48">
        <f>Q27*H27/1000</f>
        <v>-0.28441855999999993</v>
      </c>
      <c r="Q27" s="121">
        <v>-0.61695999999999995</v>
      </c>
      <c r="R27" s="108"/>
      <c r="S27" s="102"/>
      <c r="T27" s="103"/>
    </row>
    <row r="28" spans="1:20" ht="15.75" x14ac:dyDescent="0.3">
      <c r="A28" s="82"/>
      <c r="B28" s="7" t="s">
        <v>43</v>
      </c>
      <c r="C28" s="24" t="s">
        <v>41</v>
      </c>
      <c r="D28" s="71">
        <v>-10.89</v>
      </c>
      <c r="E28" s="21" t="s">
        <v>16</v>
      </c>
      <c r="F28" s="9" t="s">
        <v>25</v>
      </c>
      <c r="G28" s="9">
        <v>461</v>
      </c>
      <c r="H28" s="9">
        <v>461</v>
      </c>
      <c r="I28" s="11">
        <v>150</v>
      </c>
      <c r="J28" s="10">
        <f>(0.3597/5 + 0.71669/10 + 1.0765/15 + 1.43518/20 + 1.79226/25)/5</f>
        <v>7.1765013333333322E-2</v>
      </c>
      <c r="K28" s="39">
        <f>J28*D28</f>
        <v>-0.78152099519999996</v>
      </c>
      <c r="L28" s="65"/>
      <c r="M28" s="57">
        <f>$K28*$G28/1000</f>
        <v>-0.36028117878719995</v>
      </c>
      <c r="N28" s="40">
        <f>K28/T$2</f>
        <v>-0.75490311148890121</v>
      </c>
      <c r="O28" s="65"/>
      <c r="P28" s="48">
        <f>Q28*H28/1000</f>
        <v>0.34800890000000001</v>
      </c>
      <c r="Q28" s="121">
        <v>0.75490000000000002</v>
      </c>
      <c r="R28" s="108"/>
      <c r="S28" s="102"/>
      <c r="T28" s="103"/>
    </row>
    <row r="29" spans="1:20" ht="15.75" x14ac:dyDescent="0.3">
      <c r="A29" s="82"/>
      <c r="B29" s="7" t="s">
        <v>44</v>
      </c>
      <c r="C29" s="24" t="s">
        <v>41</v>
      </c>
      <c r="D29" s="71">
        <v>11.73</v>
      </c>
      <c r="E29" s="21" t="s">
        <v>16</v>
      </c>
      <c r="F29" s="9" t="s">
        <v>25</v>
      </c>
      <c r="G29" s="11">
        <v>461</v>
      </c>
      <c r="H29" s="11">
        <v>461</v>
      </c>
      <c r="I29" s="11">
        <v>150</v>
      </c>
      <c r="J29" s="10">
        <f>(0.3597/5 + 0.71669/10 + 1.0765/15 + 1.43518/20 + 1.79226/25)/5</f>
        <v>7.1765013333333322E-2</v>
      </c>
      <c r="K29" s="39">
        <f>J29*D29</f>
        <v>0.84180360639999985</v>
      </c>
      <c r="L29" s="65"/>
      <c r="M29" s="57">
        <f>$K29*$G29/1000</f>
        <v>0.38807146255039993</v>
      </c>
      <c r="N29" s="40">
        <f>K29/T$2</f>
        <v>0.813132552595483</v>
      </c>
      <c r="O29" s="65"/>
      <c r="P29" s="48">
        <f>Q29*H29/1000</f>
        <v>-0.37485293000000003</v>
      </c>
      <c r="Q29" s="121">
        <v>-0.81313000000000002</v>
      </c>
      <c r="R29" s="108"/>
      <c r="S29" s="102"/>
      <c r="T29" s="103"/>
    </row>
    <row r="30" spans="1:20" ht="15.75" x14ac:dyDescent="0.25">
      <c r="A30" s="82"/>
      <c r="B30" s="7" t="s">
        <v>45</v>
      </c>
      <c r="C30" s="22" t="s">
        <v>32</v>
      </c>
      <c r="D30" s="73" t="s">
        <v>33</v>
      </c>
      <c r="E30" s="21" t="s">
        <v>16</v>
      </c>
      <c r="F30" s="9" t="s">
        <v>17</v>
      </c>
      <c r="G30" s="11"/>
      <c r="H30" s="11">
        <v>0</v>
      </c>
      <c r="I30" s="11">
        <v>148</v>
      </c>
      <c r="J30" s="23">
        <v>1.4062499999999999E-3</v>
      </c>
      <c r="K30" s="39"/>
      <c r="L30" s="65"/>
      <c r="M30" s="59"/>
      <c r="N30" s="35"/>
      <c r="O30" s="65"/>
      <c r="P30" s="50"/>
      <c r="Q30" s="53"/>
      <c r="R30" s="108"/>
      <c r="S30" s="102"/>
      <c r="T30" s="101"/>
    </row>
    <row r="31" spans="1:20" ht="16.5" thickBot="1" x14ac:dyDescent="0.3">
      <c r="A31" s="83"/>
      <c r="B31" s="12" t="s">
        <v>46</v>
      </c>
      <c r="C31" s="13" t="s">
        <v>47</v>
      </c>
      <c r="D31" s="72">
        <v>89</v>
      </c>
      <c r="E31" s="21" t="s">
        <v>12</v>
      </c>
      <c r="F31" s="9" t="s">
        <v>48</v>
      </c>
      <c r="G31" s="11">
        <v>1155</v>
      </c>
      <c r="H31" s="11">
        <v>1155</v>
      </c>
      <c r="I31" s="11">
        <v>150</v>
      </c>
      <c r="J31" s="17">
        <v>1.0060975609756098E-3</v>
      </c>
      <c r="K31" s="42">
        <f>J31*D31</f>
        <v>8.9542682926829265E-2</v>
      </c>
      <c r="L31" s="66"/>
      <c r="M31" s="58">
        <f>$K31*$G31/1000</f>
        <v>0.10342179878048781</v>
      </c>
      <c r="N31" s="43" t="s">
        <v>70</v>
      </c>
      <c r="O31" s="66"/>
      <c r="P31" s="49" t="s">
        <v>70</v>
      </c>
      <c r="Q31" s="54" t="s">
        <v>73</v>
      </c>
      <c r="R31" s="108"/>
      <c r="S31" s="102"/>
      <c r="T31" s="101"/>
    </row>
    <row r="32" spans="1:20" ht="15.75" x14ac:dyDescent="0.25">
      <c r="A32" s="88" t="s">
        <v>49</v>
      </c>
      <c r="B32" s="4" t="s">
        <v>50</v>
      </c>
      <c r="C32" s="20" t="s">
        <v>32</v>
      </c>
      <c r="D32" s="74">
        <v>0.43</v>
      </c>
      <c r="E32" s="18" t="s">
        <v>16</v>
      </c>
      <c r="F32" s="5" t="s">
        <v>17</v>
      </c>
      <c r="G32" s="19"/>
      <c r="H32" s="19">
        <v>0</v>
      </c>
      <c r="I32" s="19">
        <v>148</v>
      </c>
      <c r="J32" s="38">
        <v>1.4062499999999999E-3</v>
      </c>
      <c r="K32" s="39"/>
      <c r="L32" s="65"/>
      <c r="M32" s="59"/>
      <c r="N32" s="35"/>
      <c r="O32" s="95"/>
      <c r="P32" s="124"/>
      <c r="Q32" s="125"/>
      <c r="R32" s="123"/>
      <c r="S32" s="102"/>
      <c r="T32" s="101"/>
    </row>
    <row r="33" spans="1:20" ht="15.75" x14ac:dyDescent="0.25">
      <c r="A33" s="89"/>
      <c r="B33" s="7" t="s">
        <v>51</v>
      </c>
      <c r="C33" s="25" t="s">
        <v>32</v>
      </c>
      <c r="D33" s="62">
        <v>1.8</v>
      </c>
      <c r="E33" s="21" t="s">
        <v>16</v>
      </c>
      <c r="F33" s="9" t="s">
        <v>17</v>
      </c>
      <c r="G33" s="11"/>
      <c r="H33" s="11">
        <v>0</v>
      </c>
      <c r="I33" s="11">
        <v>148</v>
      </c>
      <c r="J33" s="23">
        <v>1.4062499999999999E-3</v>
      </c>
      <c r="K33" s="39"/>
      <c r="L33" s="65"/>
      <c r="M33" s="59"/>
      <c r="N33" s="35"/>
      <c r="O33" s="95"/>
      <c r="P33" s="126"/>
      <c r="Q33" s="127"/>
      <c r="R33" s="123"/>
      <c r="S33" s="102"/>
      <c r="T33" s="101"/>
    </row>
    <row r="34" spans="1:20" ht="15.75" x14ac:dyDescent="0.25">
      <c r="A34" s="89"/>
      <c r="B34" s="7" t="s">
        <v>52</v>
      </c>
      <c r="C34" s="25" t="s">
        <v>24</v>
      </c>
      <c r="D34" s="62">
        <v>16.5</v>
      </c>
      <c r="E34" s="21" t="s">
        <v>16</v>
      </c>
      <c r="F34" s="9" t="s">
        <v>25</v>
      </c>
      <c r="G34" s="11">
        <v>462</v>
      </c>
      <c r="H34" s="11">
        <v>462</v>
      </c>
      <c r="I34" s="11">
        <v>150</v>
      </c>
      <c r="J34" s="10">
        <f>1.27/18</f>
        <v>7.0555555555555552E-2</v>
      </c>
      <c r="K34" s="39">
        <f>J34*D34</f>
        <v>1.1641666666666666</v>
      </c>
      <c r="L34" s="65"/>
      <c r="M34" s="57">
        <f>$K34*$G34/1000</f>
        <v>0.53784499999999991</v>
      </c>
      <c r="N34" s="40">
        <f>K34/T$2</f>
        <v>1.1245162245877041</v>
      </c>
      <c r="O34" s="95"/>
      <c r="P34" s="126">
        <f>Q34*H34/1000</f>
        <v>0.51952823999999997</v>
      </c>
      <c r="Q34" s="133">
        <v>1.12452</v>
      </c>
      <c r="R34" s="123"/>
      <c r="S34" s="102"/>
      <c r="T34" s="105"/>
    </row>
    <row r="35" spans="1:20" ht="15.75" x14ac:dyDescent="0.25">
      <c r="A35" s="89"/>
      <c r="B35" s="7" t="s">
        <v>53</v>
      </c>
      <c r="C35" s="25" t="s">
        <v>24</v>
      </c>
      <c r="D35" s="62">
        <v>19</v>
      </c>
      <c r="E35" s="21" t="s">
        <v>16</v>
      </c>
      <c r="F35" s="9" t="s">
        <v>25</v>
      </c>
      <c r="G35" s="11">
        <v>462</v>
      </c>
      <c r="H35" s="11">
        <v>462</v>
      </c>
      <c r="I35" s="11">
        <v>150</v>
      </c>
      <c r="J35" s="10">
        <f>1.27/18</f>
        <v>7.0555555555555552E-2</v>
      </c>
      <c r="K35" s="39">
        <f>J35*D35</f>
        <v>1.3405555555555555</v>
      </c>
      <c r="L35" s="65"/>
      <c r="M35" s="57">
        <f>$K35*$G35/1000</f>
        <v>0.61933666666666654</v>
      </c>
      <c r="N35" s="40">
        <f>K35/T$2</f>
        <v>1.2948974707373562</v>
      </c>
      <c r="O35" s="95"/>
      <c r="P35" s="126">
        <f>Q35*H35/1000</f>
        <v>-0.59824379999999999</v>
      </c>
      <c r="Q35" s="133">
        <v>-1.2948999999999999</v>
      </c>
      <c r="R35" s="123"/>
      <c r="S35" s="102"/>
      <c r="T35" s="105"/>
    </row>
    <row r="36" spans="1:20" ht="15.75" x14ac:dyDescent="0.25">
      <c r="A36" s="89"/>
      <c r="B36" s="7" t="s">
        <v>86</v>
      </c>
      <c r="C36" s="25" t="s">
        <v>32</v>
      </c>
      <c r="D36" s="62">
        <v>0.46</v>
      </c>
      <c r="E36" s="21" t="s">
        <v>16</v>
      </c>
      <c r="F36" s="9" t="s">
        <v>17</v>
      </c>
      <c r="G36" s="11"/>
      <c r="H36" s="11">
        <v>0</v>
      </c>
      <c r="I36" s="11">
        <v>148</v>
      </c>
      <c r="J36" s="23">
        <v>1.4062499999999999E-3</v>
      </c>
      <c r="K36" s="39"/>
      <c r="L36" s="65"/>
      <c r="M36" s="59"/>
      <c r="N36" s="35"/>
      <c r="O36" s="95"/>
      <c r="P36" s="126"/>
      <c r="Q36" s="127"/>
      <c r="R36" s="123"/>
      <c r="S36" s="102"/>
      <c r="T36" s="105"/>
    </row>
    <row r="37" spans="1:20" ht="15.75" x14ac:dyDescent="0.25">
      <c r="A37" s="89"/>
      <c r="B37" s="7" t="s">
        <v>54</v>
      </c>
      <c r="C37" s="25" t="s">
        <v>24</v>
      </c>
      <c r="D37" s="62">
        <v>10.7</v>
      </c>
      <c r="E37" s="21" t="s">
        <v>16</v>
      </c>
      <c r="F37" s="9" t="s">
        <v>25</v>
      </c>
      <c r="G37" s="11">
        <v>462</v>
      </c>
      <c r="H37" s="11">
        <v>462</v>
      </c>
      <c r="I37" s="11">
        <v>150</v>
      </c>
      <c r="J37" s="10">
        <f>1.27/18</f>
        <v>7.0555555555555552E-2</v>
      </c>
      <c r="K37" s="39">
        <f>J37*D37</f>
        <v>0.75494444444444431</v>
      </c>
      <c r="L37" s="65"/>
      <c r="M37" s="57">
        <f>$K37*$G37/1000</f>
        <v>0.34878433333333325</v>
      </c>
      <c r="N37" s="40">
        <f>K37/T$2</f>
        <v>0.72923173352051107</v>
      </c>
      <c r="O37" s="95"/>
      <c r="P37" s="126">
        <f>Q37*H37/1000</f>
        <v>0.33690426000000001</v>
      </c>
      <c r="Q37" s="133">
        <v>0.72923000000000004</v>
      </c>
      <c r="R37" s="123"/>
      <c r="S37" s="102"/>
      <c r="T37" s="105"/>
    </row>
    <row r="38" spans="1:20" ht="15.75" x14ac:dyDescent="0.25">
      <c r="A38" s="89"/>
      <c r="B38" s="7" t="s">
        <v>55</v>
      </c>
      <c r="C38" s="25" t="s">
        <v>24</v>
      </c>
      <c r="D38" s="62">
        <v>14.4</v>
      </c>
      <c r="E38" s="21" t="s">
        <v>16</v>
      </c>
      <c r="F38" s="9" t="s">
        <v>25</v>
      </c>
      <c r="G38" s="11">
        <v>462</v>
      </c>
      <c r="H38" s="11">
        <v>462</v>
      </c>
      <c r="I38" s="11">
        <v>150</v>
      </c>
      <c r="J38" s="10">
        <f>1.27/18</f>
        <v>7.0555555555555552E-2</v>
      </c>
      <c r="K38" s="39">
        <f>J38*D38</f>
        <v>1.016</v>
      </c>
      <c r="L38" s="65"/>
      <c r="M38" s="57">
        <f>$K38*$G38/1000</f>
        <v>0.46939199999999998</v>
      </c>
      <c r="N38" s="40">
        <f>K38/T$2</f>
        <v>0.98139597782199639</v>
      </c>
      <c r="O38" s="95"/>
      <c r="P38" s="126">
        <f>Q38*H38/1000</f>
        <v>-0.45340680000000005</v>
      </c>
      <c r="Q38" s="133">
        <v>-0.98140000000000005</v>
      </c>
      <c r="R38" s="123"/>
      <c r="S38" s="102"/>
      <c r="T38" s="106"/>
    </row>
    <row r="39" spans="1:20" ht="15.75" x14ac:dyDescent="0.25">
      <c r="A39" s="89"/>
      <c r="B39" s="7" t="s">
        <v>87</v>
      </c>
      <c r="C39" s="25" t="s">
        <v>56</v>
      </c>
      <c r="D39" s="62">
        <v>8.8699999999999992</v>
      </c>
      <c r="E39" s="21" t="s">
        <v>16</v>
      </c>
      <c r="F39" s="9" t="s">
        <v>17</v>
      </c>
      <c r="G39" s="11"/>
      <c r="H39" s="11">
        <v>0</v>
      </c>
      <c r="I39" s="11">
        <v>140</v>
      </c>
      <c r="J39" s="11"/>
      <c r="K39" s="39"/>
      <c r="L39" s="65"/>
      <c r="M39" s="59"/>
      <c r="N39" s="35"/>
      <c r="O39" s="95"/>
      <c r="P39" s="126"/>
      <c r="Q39" s="127"/>
      <c r="R39" s="123"/>
      <c r="S39" s="102"/>
      <c r="T39" s="105"/>
    </row>
    <row r="40" spans="1:20" ht="15.75" x14ac:dyDescent="0.25">
      <c r="A40" s="89"/>
      <c r="B40" s="7" t="s">
        <v>57</v>
      </c>
      <c r="C40" s="25" t="s">
        <v>58</v>
      </c>
      <c r="D40" s="62">
        <v>226</v>
      </c>
      <c r="E40" s="21" t="s">
        <v>12</v>
      </c>
      <c r="F40" s="9" t="s">
        <v>25</v>
      </c>
      <c r="G40" s="11">
        <v>850</v>
      </c>
      <c r="H40" s="11" t="s">
        <v>70</v>
      </c>
      <c r="I40" s="11">
        <v>124</v>
      </c>
      <c r="J40" s="10">
        <v>9.0909090909090909E-4</v>
      </c>
      <c r="K40" s="39">
        <f t="shared" ref="K40:K48" si="0">J40*D40</f>
        <v>0.20545454545454545</v>
      </c>
      <c r="L40" s="65"/>
      <c r="M40" s="57"/>
      <c r="N40" s="35"/>
      <c r="O40" s="95"/>
      <c r="P40" s="126"/>
      <c r="Q40" s="134"/>
      <c r="R40" s="123"/>
      <c r="S40" s="102"/>
      <c r="T40" s="105"/>
    </row>
    <row r="41" spans="1:20" ht="15.75" x14ac:dyDescent="0.25">
      <c r="A41" s="89"/>
      <c r="B41" s="7" t="s">
        <v>78</v>
      </c>
      <c r="C41" s="61" t="s">
        <v>59</v>
      </c>
      <c r="D41" s="62">
        <v>47.25</v>
      </c>
      <c r="E41" s="21" t="s">
        <v>12</v>
      </c>
      <c r="F41" s="9" t="s">
        <v>25</v>
      </c>
      <c r="G41" s="11">
        <v>466</v>
      </c>
      <c r="H41" s="11">
        <v>466</v>
      </c>
      <c r="I41" s="11">
        <v>150</v>
      </c>
      <c r="J41" s="119">
        <f>4.98/200</f>
        <v>2.4900000000000002E-2</v>
      </c>
      <c r="K41" s="39">
        <f t="shared" si="0"/>
        <v>1.176525</v>
      </c>
      <c r="L41" s="65"/>
      <c r="M41" s="57">
        <f t="shared" ref="M41:M48" si="1">$K41*$G41/1000</f>
        <v>0.54826065000000002</v>
      </c>
      <c r="N41" s="40">
        <f>K41/T$2</f>
        <v>1.1364536444951026</v>
      </c>
      <c r="O41" s="95"/>
      <c r="P41" s="126">
        <f t="shared" ref="P41:P48" si="2">Q41*H41/1000</f>
        <v>0.52959036000000004</v>
      </c>
      <c r="Q41" s="133">
        <v>1.13646</v>
      </c>
      <c r="R41" s="120"/>
      <c r="S41" s="102"/>
      <c r="T41" s="105"/>
    </row>
    <row r="42" spans="1:20" ht="15.75" x14ac:dyDescent="0.25">
      <c r="A42" s="89"/>
      <c r="B42" s="7" t="s">
        <v>79</v>
      </c>
      <c r="C42" s="61" t="s">
        <v>59</v>
      </c>
      <c r="D42" s="62">
        <v>49.98</v>
      </c>
      <c r="E42" s="21" t="s">
        <v>12</v>
      </c>
      <c r="F42" s="9" t="s">
        <v>25</v>
      </c>
      <c r="G42" s="11">
        <v>466</v>
      </c>
      <c r="H42" s="11">
        <v>466</v>
      </c>
      <c r="I42" s="11">
        <v>150</v>
      </c>
      <c r="J42" s="119">
        <f>4.98/200</f>
        <v>2.4900000000000002E-2</v>
      </c>
      <c r="K42" s="39">
        <f t="shared" si="0"/>
        <v>1.244502</v>
      </c>
      <c r="L42" s="65"/>
      <c r="M42" s="57">
        <f t="shared" si="1"/>
        <v>0.5799379320000001</v>
      </c>
      <c r="N42" s="40">
        <f>K42/T$2</f>
        <v>1.2021154106214864</v>
      </c>
      <c r="O42" s="95"/>
      <c r="P42" s="126">
        <f t="shared" si="2"/>
        <v>0.56018792000000006</v>
      </c>
      <c r="Q42" s="133">
        <v>1.2021200000000001</v>
      </c>
      <c r="R42" s="120"/>
      <c r="S42" s="102"/>
      <c r="T42" s="105"/>
    </row>
    <row r="43" spans="1:20" ht="15.75" x14ac:dyDescent="0.25">
      <c r="A43" s="89"/>
      <c r="B43" s="7" t="s">
        <v>80</v>
      </c>
      <c r="C43" s="61" t="s">
        <v>59</v>
      </c>
      <c r="D43" s="62">
        <v>50.5</v>
      </c>
      <c r="E43" s="21" t="s">
        <v>12</v>
      </c>
      <c r="F43" s="9" t="s">
        <v>25</v>
      </c>
      <c r="G43" s="11">
        <v>466</v>
      </c>
      <c r="H43" s="11">
        <v>466</v>
      </c>
      <c r="I43" s="11">
        <v>150</v>
      </c>
      <c r="J43" s="119">
        <f>4.98/200</f>
        <v>2.4900000000000002E-2</v>
      </c>
      <c r="K43" s="39">
        <f t="shared" si="0"/>
        <v>1.2574500000000002</v>
      </c>
      <c r="L43" s="65"/>
      <c r="M43" s="57">
        <f t="shared" si="1"/>
        <v>0.5859717000000001</v>
      </c>
      <c r="N43" s="40">
        <f>K43/T$2</f>
        <v>1.2146224136931787</v>
      </c>
      <c r="O43" s="95"/>
      <c r="P43" s="126">
        <f t="shared" si="2"/>
        <v>0.56601758000000002</v>
      </c>
      <c r="Q43" s="133">
        <v>1.2146300000000001</v>
      </c>
      <c r="R43" s="120"/>
      <c r="S43" s="102"/>
      <c r="T43" s="105"/>
    </row>
    <row r="44" spans="1:20" ht="15.75" x14ac:dyDescent="0.25">
      <c r="A44" s="89"/>
      <c r="B44" s="7" t="s">
        <v>81</v>
      </c>
      <c r="C44" s="61" t="s">
        <v>59</v>
      </c>
      <c r="D44" s="62">
        <v>49.75</v>
      </c>
      <c r="E44" s="21" t="s">
        <v>12</v>
      </c>
      <c r="F44" s="9" t="s">
        <v>25</v>
      </c>
      <c r="G44" s="11">
        <v>466</v>
      </c>
      <c r="H44" s="11">
        <v>466</v>
      </c>
      <c r="I44" s="11">
        <v>150</v>
      </c>
      <c r="J44" s="119">
        <f>4.98/200</f>
        <v>2.4900000000000002E-2</v>
      </c>
      <c r="K44" s="39">
        <f t="shared" si="0"/>
        <v>1.2387750000000002</v>
      </c>
      <c r="L44" s="65"/>
      <c r="M44" s="57">
        <f t="shared" si="1"/>
        <v>0.57726915000000012</v>
      </c>
      <c r="N44" s="40">
        <f>K44/T$2</f>
        <v>1.1965834669551612</v>
      </c>
      <c r="O44" s="95"/>
      <c r="P44" s="126">
        <f t="shared" si="2"/>
        <v>0.55761094</v>
      </c>
      <c r="Q44" s="133">
        <v>1.19659</v>
      </c>
      <c r="R44" s="120"/>
      <c r="S44" s="102"/>
      <c r="T44" s="105"/>
    </row>
    <row r="45" spans="1:20" ht="15.75" x14ac:dyDescent="0.25">
      <c r="A45" s="89"/>
      <c r="B45" s="7" t="s">
        <v>82</v>
      </c>
      <c r="C45" s="61" t="s">
        <v>59</v>
      </c>
      <c r="D45" s="62">
        <v>54</v>
      </c>
      <c r="E45" s="21" t="s">
        <v>12</v>
      </c>
      <c r="F45" s="9" t="s">
        <v>25</v>
      </c>
      <c r="G45" s="11">
        <v>466</v>
      </c>
      <c r="H45" s="11">
        <v>466</v>
      </c>
      <c r="I45" s="11">
        <v>150</v>
      </c>
      <c r="J45" s="119">
        <f>4.98/200</f>
        <v>2.4900000000000002E-2</v>
      </c>
      <c r="K45" s="39">
        <f t="shared" si="0"/>
        <v>1.3446</v>
      </c>
      <c r="L45" s="65"/>
      <c r="M45" s="57">
        <f t="shared" si="1"/>
        <v>0.62658360000000002</v>
      </c>
      <c r="N45" s="40">
        <f>K45/T$2</f>
        <v>1.2988041651372602</v>
      </c>
      <c r="O45" s="95"/>
      <c r="P45" s="126">
        <f t="shared" si="2"/>
        <v>-0.60524546000000001</v>
      </c>
      <c r="Q45" s="133">
        <v>-1.29881</v>
      </c>
      <c r="R45" s="120"/>
      <c r="S45" s="102"/>
      <c r="T45" s="105"/>
    </row>
    <row r="46" spans="1:20" ht="15.75" x14ac:dyDescent="0.25">
      <c r="A46" s="89"/>
      <c r="B46" s="7" t="s">
        <v>83</v>
      </c>
      <c r="C46" s="61" t="s">
        <v>59</v>
      </c>
      <c r="D46" s="62">
        <v>54.6</v>
      </c>
      <c r="E46" s="21" t="s">
        <v>12</v>
      </c>
      <c r="F46" s="9" t="s">
        <v>25</v>
      </c>
      <c r="G46" s="11">
        <v>466</v>
      </c>
      <c r="H46" s="11">
        <v>466</v>
      </c>
      <c r="I46" s="11">
        <v>150</v>
      </c>
      <c r="J46" s="119">
        <f>4.98/200</f>
        <v>2.4900000000000002E-2</v>
      </c>
      <c r="K46" s="39">
        <f t="shared" si="0"/>
        <v>1.3595400000000002</v>
      </c>
      <c r="L46" s="65"/>
      <c r="M46" s="57">
        <f t="shared" si="1"/>
        <v>0.63354564000000002</v>
      </c>
      <c r="N46" s="40">
        <f>K46/T$2</f>
        <v>1.3132353225276743</v>
      </c>
      <c r="O46" s="95"/>
      <c r="P46" s="126">
        <f t="shared" si="2"/>
        <v>-0.61196983999999999</v>
      </c>
      <c r="Q46" s="133">
        <v>-1.31324</v>
      </c>
      <c r="R46" s="120"/>
      <c r="S46" s="102"/>
      <c r="T46" s="105"/>
    </row>
    <row r="47" spans="1:20" ht="15.75" x14ac:dyDescent="0.25">
      <c r="A47" s="89"/>
      <c r="B47" s="7" t="s">
        <v>84</v>
      </c>
      <c r="C47" s="61" t="s">
        <v>59</v>
      </c>
      <c r="D47" s="62">
        <v>55.1</v>
      </c>
      <c r="E47" s="21" t="s">
        <v>12</v>
      </c>
      <c r="F47" s="9" t="s">
        <v>25</v>
      </c>
      <c r="G47" s="11">
        <v>466</v>
      </c>
      <c r="H47" s="11">
        <v>466</v>
      </c>
      <c r="I47" s="11">
        <v>150</v>
      </c>
      <c r="J47" s="119">
        <f>4.98/200</f>
        <v>2.4900000000000002E-2</v>
      </c>
      <c r="K47" s="39">
        <f t="shared" si="0"/>
        <v>1.37199</v>
      </c>
      <c r="L47" s="65"/>
      <c r="M47" s="57">
        <f t="shared" si="1"/>
        <v>0.63934734000000004</v>
      </c>
      <c r="N47" s="40">
        <f>K47/T$2</f>
        <v>1.3252612870196858</v>
      </c>
      <c r="O47" s="95"/>
      <c r="P47" s="126">
        <f t="shared" si="2"/>
        <v>-0.61757116000000012</v>
      </c>
      <c r="Q47" s="133">
        <v>-1.3252600000000001</v>
      </c>
      <c r="R47" s="120"/>
      <c r="S47" s="102"/>
      <c r="T47" s="105"/>
    </row>
    <row r="48" spans="1:20" ht="15.75" x14ac:dyDescent="0.25">
      <c r="A48" s="89"/>
      <c r="B48" s="7" t="s">
        <v>85</v>
      </c>
      <c r="C48" s="61" t="s">
        <v>59</v>
      </c>
      <c r="D48" s="62">
        <v>56.25</v>
      </c>
      <c r="E48" s="21" t="s">
        <v>12</v>
      </c>
      <c r="F48" s="9" t="s">
        <v>25</v>
      </c>
      <c r="G48" s="11">
        <v>466</v>
      </c>
      <c r="H48" s="11">
        <v>466</v>
      </c>
      <c r="I48" s="11">
        <v>150</v>
      </c>
      <c r="J48" s="119">
        <f>4.98/200</f>
        <v>2.4900000000000002E-2</v>
      </c>
      <c r="K48" s="39">
        <f t="shared" si="0"/>
        <v>1.400625</v>
      </c>
      <c r="L48" s="65"/>
      <c r="M48" s="57">
        <f t="shared" si="1"/>
        <v>0.65269124999999995</v>
      </c>
      <c r="N48" s="40">
        <f>K48/T$2</f>
        <v>1.3529210053513125</v>
      </c>
      <c r="O48" s="95"/>
      <c r="P48" s="126">
        <f t="shared" si="2"/>
        <v>-0.63046071999999997</v>
      </c>
      <c r="Q48" s="133">
        <v>-1.3529199999999999</v>
      </c>
      <c r="R48" s="120"/>
      <c r="S48" s="102"/>
      <c r="T48" s="105"/>
    </row>
    <row r="49" spans="1:20" ht="16.5" thickBot="1" x14ac:dyDescent="0.3">
      <c r="A49" s="90"/>
      <c r="B49" s="26" t="s">
        <v>60</v>
      </c>
      <c r="C49" s="27" t="s">
        <v>61</v>
      </c>
      <c r="D49" s="75"/>
      <c r="E49" s="21" t="s">
        <v>16</v>
      </c>
      <c r="F49" s="9" t="s">
        <v>17</v>
      </c>
      <c r="G49" s="9" t="s">
        <v>62</v>
      </c>
      <c r="H49" s="9">
        <v>0</v>
      </c>
      <c r="I49" s="11">
        <v>70</v>
      </c>
      <c r="J49" s="11">
        <v>1.36E-4</v>
      </c>
      <c r="K49" s="42"/>
      <c r="L49" s="66"/>
      <c r="M49" s="58"/>
      <c r="N49" s="43"/>
      <c r="O49" s="96"/>
      <c r="P49" s="128"/>
      <c r="Q49" s="129"/>
      <c r="R49" s="120"/>
      <c r="S49" s="101"/>
      <c r="T49" s="101"/>
    </row>
    <row r="50" spans="1:20" ht="16.5" thickBot="1" x14ac:dyDescent="0.3">
      <c r="A50" s="28" t="s">
        <v>63</v>
      </c>
      <c r="B50" s="29" t="s">
        <v>64</v>
      </c>
      <c r="C50" s="30" t="s">
        <v>65</v>
      </c>
      <c r="D50" s="76">
        <v>201.7</v>
      </c>
      <c r="E50" s="31" t="s">
        <v>12</v>
      </c>
      <c r="F50" s="32" t="s">
        <v>25</v>
      </c>
      <c r="G50" s="29"/>
      <c r="H50" s="29"/>
      <c r="I50" s="30"/>
      <c r="J50" s="29"/>
      <c r="K50" s="45" t="s">
        <v>70</v>
      </c>
      <c r="L50" s="67"/>
      <c r="M50" s="60" t="s">
        <v>70</v>
      </c>
      <c r="N50" s="46" t="s">
        <v>70</v>
      </c>
      <c r="O50" s="97"/>
      <c r="P50" s="130" t="s">
        <v>70</v>
      </c>
      <c r="Q50" s="131" t="s">
        <v>70</v>
      </c>
      <c r="R50" s="120"/>
      <c r="S50" s="93"/>
      <c r="T50" s="93"/>
    </row>
    <row r="51" spans="1:20" ht="15.75" x14ac:dyDescent="0.25">
      <c r="A51" s="82" t="s">
        <v>66</v>
      </c>
      <c r="B51" s="7" t="s">
        <v>67</v>
      </c>
      <c r="C51" s="25" t="s">
        <v>24</v>
      </c>
      <c r="D51" s="71">
        <v>-6.79</v>
      </c>
      <c r="E51" s="21" t="s">
        <v>16</v>
      </c>
      <c r="F51" s="9" t="s">
        <v>25</v>
      </c>
      <c r="G51" s="11">
        <v>462</v>
      </c>
      <c r="H51" s="11">
        <v>462</v>
      </c>
      <c r="I51" s="11">
        <v>150</v>
      </c>
      <c r="J51" s="10">
        <v>7.1989999999999998E-2</v>
      </c>
      <c r="K51" s="39">
        <f>J51*D51</f>
        <v>-0.48881209999999997</v>
      </c>
      <c r="L51" s="69"/>
      <c r="M51" s="57">
        <f>$K51*$G51/1000</f>
        <v>-0.22583119019999998</v>
      </c>
      <c r="N51" s="35" t="s">
        <v>70</v>
      </c>
      <c r="O51" s="98"/>
      <c r="P51" s="126" t="s">
        <v>70</v>
      </c>
      <c r="Q51" s="132" t="s">
        <v>70</v>
      </c>
      <c r="R51" s="120"/>
      <c r="S51" s="93"/>
      <c r="T51" s="93"/>
    </row>
    <row r="52" spans="1:20" ht="15.75" x14ac:dyDescent="0.25">
      <c r="A52" s="82"/>
      <c r="B52" s="7" t="s">
        <v>68</v>
      </c>
      <c r="C52" s="25" t="s">
        <v>24</v>
      </c>
      <c r="D52" s="71">
        <v>11.54</v>
      </c>
      <c r="E52" s="21" t="s">
        <v>16</v>
      </c>
      <c r="F52" s="9" t="s">
        <v>25</v>
      </c>
      <c r="G52" s="11">
        <v>462</v>
      </c>
      <c r="H52" s="11">
        <v>462</v>
      </c>
      <c r="I52" s="11">
        <v>150</v>
      </c>
      <c r="J52" s="10">
        <v>7.1989999999999998E-2</v>
      </c>
      <c r="K52" s="39">
        <f>J52*D52</f>
        <v>0.83076459999999996</v>
      </c>
      <c r="L52" s="65"/>
      <c r="M52" s="57">
        <f>$K52*$G52/1000</f>
        <v>0.38381324519999999</v>
      </c>
      <c r="N52" s="35" t="s">
        <v>70</v>
      </c>
      <c r="O52" s="95"/>
      <c r="P52" s="126" t="s">
        <v>70</v>
      </c>
      <c r="Q52" s="132" t="s">
        <v>70</v>
      </c>
      <c r="R52" s="120"/>
      <c r="S52" s="93"/>
      <c r="T52" s="93"/>
    </row>
    <row r="53" spans="1:20" ht="16.5" thickBot="1" x14ac:dyDescent="0.3">
      <c r="A53" s="83"/>
      <c r="B53" s="12" t="s">
        <v>69</v>
      </c>
      <c r="C53" s="27" t="s">
        <v>32</v>
      </c>
      <c r="D53" s="14"/>
      <c r="E53" s="33" t="s">
        <v>16</v>
      </c>
      <c r="F53" s="15" t="s">
        <v>17</v>
      </c>
      <c r="G53" s="16"/>
      <c r="H53" s="16"/>
      <c r="I53" s="16">
        <v>148</v>
      </c>
      <c r="J53" s="47">
        <v>1.4062499999999999E-3</v>
      </c>
      <c r="K53" s="42"/>
      <c r="L53" s="42"/>
      <c r="M53" s="58"/>
      <c r="N53" s="44"/>
      <c r="O53" s="99"/>
      <c r="P53" s="128"/>
      <c r="Q53" s="135"/>
      <c r="R53" s="100"/>
      <c r="S53" s="101"/>
      <c r="T53" s="101"/>
    </row>
    <row r="54" spans="1:20" x14ac:dyDescent="0.25">
      <c r="K54" s="41"/>
      <c r="L54" s="41"/>
    </row>
  </sheetData>
  <mergeCells count="8">
    <mergeCell ref="P1:Q1"/>
    <mergeCell ref="S1:T1"/>
    <mergeCell ref="E1:N1"/>
    <mergeCell ref="A51:A53"/>
    <mergeCell ref="A1:D1"/>
    <mergeCell ref="A3:A20"/>
    <mergeCell ref="A21:A31"/>
    <mergeCell ref="A32:A49"/>
  </mergeCells>
  <phoneticPr fontId="4" type="noConversion"/>
  <pageMargins left="0.70000000000000007" right="0.70000000000000007" top="0.75000000000000011" bottom="0.75000000000000011" header="0.30000000000000004" footer="0.30000000000000004"/>
  <pageSetup paperSize="9" scale="71" orientation="portrait" horizontalDpi="4294967292" verticalDpi="4294967292" r:id="rId1"/>
  <ignoredErrors>
    <ignoredError sqref="N11" formula="1"/>
  </ignoredErrors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anewboro</dc:creator>
  <cp:lastModifiedBy>Olav Ejner Berrig</cp:lastModifiedBy>
  <cp:lastPrinted>2011-06-06T06:54:12Z</cp:lastPrinted>
  <dcterms:created xsi:type="dcterms:W3CDTF">2011-06-02T12:06:43Z</dcterms:created>
  <dcterms:modified xsi:type="dcterms:W3CDTF">2014-08-06T13:38:06Z</dcterms:modified>
</cp:coreProperties>
</file>