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cb\OneDrive\Desktop\Data Analytics Bootcamp\ASU-VIRT-DATA-PT-06-2023-U-LOLC-main-01-Excel\01-Excel\Homework\Starter_Code\"/>
    </mc:Choice>
  </mc:AlternateContent>
  <xr:revisionPtr revIDLastSave="0" documentId="13_ncr:1_{0FF93937-D18B-4C5D-89C4-1D79F4205488}" xr6:coauthVersionLast="47" xr6:coauthVersionMax="47" xr10:uidLastSave="{00000000-0000-0000-0000-000000000000}"/>
  <bookViews>
    <workbookView xWindow="-120" yWindow="-120" windowWidth="25440" windowHeight="15270" tabRatio="725" activeTab="5" xr2:uid="{00000000-000D-0000-FFFF-FFFF00000000}"/>
  </bookViews>
  <sheets>
    <sheet name="Crowdfunding" sheetId="1" r:id="rId1"/>
    <sheet name="Outcomes by Country &amp; Category" sheetId="3" r:id="rId2"/>
    <sheet name="Outcomes by Country &amp; Subcat" sheetId="4" r:id="rId3"/>
    <sheet name="Outcomes by Start Year" sheetId="7" r:id="rId4"/>
    <sheet name="Goal Analysis" sheetId="8" r:id="rId5"/>
    <sheet name="Statistical Analysis" sheetId="9" r:id="rId6"/>
  </sheets>
  <definedNames>
    <definedName name="_xlnm._FilterDatabase" localSheetId="0" hidden="1">Crowdfunding!$A$1:$R$1001</definedName>
    <definedName name="failed_backers">'Statistical Analysis'!$E$2:$E$365</definedName>
    <definedName name="successful_backers">'Statistical Analysis'!$B$2:$B$566</definedName>
  </definedNames>
  <calcPr calcId="191029"/>
  <pivotCaches>
    <pivotCache cacheId="13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9" l="1"/>
  <c r="I7" i="9"/>
  <c r="I6" i="9"/>
  <c r="I5" i="9"/>
  <c r="I4" i="9"/>
  <c r="I3" i="9"/>
  <c r="H7" i="9"/>
  <c r="H6" i="9"/>
  <c r="H5" i="9"/>
  <c r="H4" i="9"/>
  <c r="H3" i="9"/>
  <c r="H8" i="9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D2" i="8"/>
  <c r="B13" i="8"/>
  <c r="B12" i="8"/>
  <c r="B11" i="8"/>
  <c r="B10" i="8"/>
  <c r="E10" i="8" s="1"/>
  <c r="F10" i="8" s="1"/>
  <c r="B9" i="8"/>
  <c r="E9" i="8" s="1"/>
  <c r="B8" i="8"/>
  <c r="B7" i="8"/>
  <c r="B6" i="8"/>
  <c r="B5" i="8"/>
  <c r="B4" i="8"/>
  <c r="B3" i="8"/>
  <c r="B2" i="8"/>
  <c r="E2" i="8" s="1"/>
  <c r="H2" i="8" s="1"/>
  <c r="C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8" l="1"/>
  <c r="F12" i="8" s="1"/>
  <c r="G2" i="8"/>
  <c r="G9" i="8"/>
  <c r="G10" i="8"/>
  <c r="E7" i="8"/>
  <c r="G7" i="8" s="1"/>
  <c r="E8" i="8"/>
  <c r="G8" i="8" s="1"/>
  <c r="E11" i="8"/>
  <c r="F11" i="8" s="1"/>
  <c r="H9" i="8"/>
  <c r="E13" i="8"/>
  <c r="G13" i="8" s="1"/>
  <c r="H10" i="8"/>
  <c r="H11" i="8"/>
  <c r="H7" i="8"/>
  <c r="H8" i="8"/>
  <c r="H13" i="8"/>
  <c r="E6" i="8"/>
  <c r="H6" i="8" s="1"/>
  <c r="E5" i="8"/>
  <c r="H5" i="8" s="1"/>
  <c r="E4" i="8"/>
  <c r="F4" i="8" s="1"/>
  <c r="E3" i="8"/>
  <c r="F3" i="8" s="1"/>
  <c r="F2" i="8"/>
  <c r="F9" i="8"/>
  <c r="H12" i="8" l="1"/>
  <c r="G12" i="8"/>
  <c r="F7" i="8"/>
  <c r="F8" i="8"/>
  <c r="G11" i="8"/>
  <c r="F13" i="8"/>
  <c r="G4" i="8"/>
  <c r="G3" i="8"/>
  <c r="H4" i="8"/>
  <c r="H3" i="8"/>
  <c r="F6" i="8"/>
  <c r="F5" i="8"/>
  <c r="G6" i="8"/>
  <c r="G5" i="8"/>
</calcChain>
</file>

<file path=xl/sharedStrings.xml><?xml version="1.0" encoding="utf-8"?>
<sst xmlns="http://schemas.openxmlformats.org/spreadsheetml/2006/main" count="7047" uniqueCount="2100">
  <si>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</si>
  <si>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</si>
  <si>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</si>
  <si>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</si>
  <si>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</si>
  <si>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</si>
  <si>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</si>
  <si>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</si>
  <si>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</si>
  <si>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</si>
  <si>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</si>
  <si>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</si>
  <si>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</si>
  <si>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</si>
  <si>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</si>
  <si>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</si>
  <si>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</si>
  <si>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</si>
  <si>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</si>
  <si>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</si>
  <si>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</si>
  <si>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</si>
  <si>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</si>
  <si>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</si>
  <si>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</si>
  <si>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</si>
  <si>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</si>
  <si>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</si>
  <si>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</si>
  <si>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</si>
  <si>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</si>
  <si>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</si>
  <si>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</si>
  <si>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</si>
  <si>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</si>
  <si>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</si>
  <si>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</si>
  <si>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</si>
  <si>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</si>
  <si>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</si>
  <si>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</si>
  <si>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</si>
  <si>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</si>
  <si>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</si>
  <si>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</si>
  <si>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</si>
  <si>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</si>
  <si>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</si>
  <si>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</si>
  <si>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</si>
  <si>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</si>
  <si>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</si>
  <si>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</si>
  <si>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</si>
  <si>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</si>
  <si>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</si>
  <si>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</si>
  <si>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</si>
  <si>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</si>
  <si>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</si>
  <si>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</si>
  <si>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</si>
  <si>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</si>
  <si>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</si>
  <si>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</si>
  <si>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</si>
  <si>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</si>
  <si>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</si>
  <si>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</si>
  <si>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</si>
  <si>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</si>
  <si>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</si>
  <si>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</si>
  <si>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</si>
  <si>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</si>
  <si>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</si>
  <si>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</si>
  <si>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</si>
  <si>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</si>
  <si>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</si>
  <si>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</si>
  <si>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</si>
  <si>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</si>
  <si>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</si>
  <si>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</si>
  <si>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</si>
  <si>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</si>
  <si>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</si>
  <si>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</si>
  <si>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</si>
  <si>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</si>
  <si>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</si>
  <si>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</si>
  <si>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</si>
  <si>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</si>
  <si>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</si>
  <si>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</si>
  <si>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</si>
  <si>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</si>
  <si>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</si>
  <si>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</si>
  <si>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</si>
  <si>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</si>
  <si>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</si>
  <si>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</si>
  <si>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</si>
  <si>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</si>
  <si>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</si>
  <si>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</si>
  <si>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</si>
  <si>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</si>
  <si>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</si>
  <si>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</si>
  <si>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</si>
  <si>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</si>
  <si>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</si>
  <si>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</si>
  <si>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</si>
  <si>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</si>
  <si>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</si>
  <si>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</si>
  <si>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</si>
  <si>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</si>
  <si>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</si>
  <si>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</si>
  <si>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</si>
  <si>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</si>
  <si>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</si>
  <si>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</si>
  <si>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</si>
  <si>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</si>
  <si>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</si>
  <si>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</si>
  <si>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</si>
  <si>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</si>
  <si>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</si>
  <si>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</si>
  <si>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</si>
  <si>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</si>
  <si>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</si>
  <si>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</si>
  <si>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</si>
  <si>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</si>
  <si>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</si>
  <si>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</si>
  <si>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</si>
  <si>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</si>
  <si>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</si>
  <si>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</si>
  <si>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</si>
  <si>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</si>
  <si>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</si>
  <si>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</si>
  <si>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</si>
  <si>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</si>
  <si>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</si>
  <si>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</si>
  <si>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</si>
  <si>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</si>
  <si>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</si>
  <si>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</si>
  <si>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</si>
  <si>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</si>
  <si>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</si>
  <si>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</si>
  <si>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</si>
  <si>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</si>
  <si>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</si>
  <si>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</si>
  <si>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</si>
  <si>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</si>
  <si>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</si>
  <si>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</si>
  <si>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</si>
  <si>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</si>
  <si>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</si>
  <si>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</si>
  <si>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</si>
  <si>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</si>
  <si>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</si>
  <si>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</si>
  <si>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</si>
  <si>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</si>
  <si>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</si>
  <si>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</si>
  <si>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</si>
  <si>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</si>
  <si>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</si>
  <si>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</si>
  <si>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</si>
  <si>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</si>
  <si>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</si>
  <si>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</si>
  <si>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</si>
  <si>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</si>
  <si>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</si>
  <si>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</si>
  <si>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</si>
  <si>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</si>
  <si>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</si>
  <si>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</si>
  <si>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</si>
  <si>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</si>
  <si>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</si>
  <si>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</si>
  <si>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</si>
  <si>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</si>
  <si>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</si>
  <si>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</si>
  <si>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</si>
  <si>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</si>
  <si>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</si>
  <si>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</si>
  <si>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</si>
  <si>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</si>
  <si>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</si>
  <si>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</si>
  <si>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</si>
  <si>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</si>
  <si>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</si>
  <si>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</si>
  <si>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</si>
  <si>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</si>
  <si>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</si>
  <si>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</si>
  <si>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</si>
  <si>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</si>
  <si>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</si>
  <si>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</si>
  <si>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</si>
  <si>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</si>
  <si>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</si>
  <si>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</si>
  <si>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</si>
  <si>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</si>
  <si>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</si>
  <si>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</si>
  <si>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</si>
  <si>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</si>
  <si>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</si>
  <si>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</si>
  <si>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</si>
  <si>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</si>
  <si>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</si>
  <si>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</si>
  <si>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</si>
  <si>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</si>
  <si>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</si>
  <si>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</si>
  <si>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</si>
  <si>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</si>
  <si>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</si>
  <si>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</si>
  <si>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</si>
  <si>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</si>
  <si>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</si>
  <si>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</si>
  <si>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</si>
  <si>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</si>
  <si>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</si>
  <si>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</si>
  <si>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</si>
  <si>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</si>
  <si>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</si>
  <si>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</si>
  <si>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</si>
  <si>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</si>
  <si>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</si>
  <si>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</si>
  <si>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</si>
  <si>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</si>
  <si>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</si>
  <si>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</si>
  <si>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</si>
  <si>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</si>
  <si>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</si>
  <si>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</si>
  <si>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</si>
  <si>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</si>
  <si>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</si>
  <si>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</si>
  <si>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</si>
  <si>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</si>
  <si>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</si>
  <si>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</si>
  <si>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</si>
  <si>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</si>
  <si>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</si>
  <si>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</si>
  <si>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</si>
  <si>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</si>
  <si>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</si>
  <si>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</si>
  <si>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</si>
  <si>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</si>
  <si>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</si>
  <si>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</si>
  <si>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</si>
  <si>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</si>
  <si>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</si>
  <si>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</si>
  <si>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</si>
  <si>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</si>
  <si>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</si>
  <si>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</si>
  <si>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</si>
  <si>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</si>
  <si>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</si>
  <si>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</si>
  <si>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</si>
  <si>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</si>
  <si>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</si>
  <si>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</si>
  <si>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</si>
  <si>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</si>
  <si>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</si>
  <si>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</si>
  <si>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</si>
  <si>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</si>
  <si>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</si>
  <si>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</si>
  <si>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</si>
  <si>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</si>
  <si>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</si>
  <si>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</si>
  <si>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</si>
  <si>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</si>
  <si>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</si>
  <si>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</si>
  <si>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</si>
  <si>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</si>
  <si>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</si>
  <si>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</si>
  <si>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</si>
  <si>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</si>
  <si>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</si>
  <si>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</si>
  <si>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</si>
  <si>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</si>
  <si>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</si>
  <si>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</si>
  <si>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</si>
  <si>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</si>
  <si>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</si>
  <si>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</si>
  <si>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</si>
  <si>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</si>
  <si>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</si>
  <si>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</si>
  <si>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</si>
  <si>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</si>
  <si>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</si>
  <si>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</si>
  <si>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</si>
  <si>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</si>
  <si>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</si>
  <si>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</si>
  <si>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</si>
  <si>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</si>
  <si>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</si>
  <si>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</si>
  <si>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</si>
  <si>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</si>
  <si>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</si>
  <si>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</si>
  <si>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</si>
  <si>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</si>
  <si>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</si>
  <si>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</si>
  <si>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</si>
  <si>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</si>
  <si>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</si>
  <si>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</si>
  <si>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</si>
  <si>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</si>
  <si>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</si>
  <si>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</si>
  <si>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</si>
  <si>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</si>
  <si>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</si>
  <si>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</si>
  <si>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</si>
  <si>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</si>
  <si>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</si>
  <si>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</si>
  <si>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</si>
  <si>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</si>
  <si>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</si>
  <si>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</si>
  <si>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</si>
  <si>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</si>
  <si>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</si>
  <si>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</si>
  <si>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</si>
  <si>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</si>
  <si>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</si>
  <si>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</si>
  <si>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</si>
  <si>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</si>
  <si>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</si>
  <si>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</si>
  <si>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</si>
  <si>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</si>
  <si>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</si>
  <si>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</si>
  <si>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</si>
  <si>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</si>
  <si>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</si>
  <si>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</si>
  <si>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</si>
  <si>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</si>
  <si>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</si>
  <si>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</si>
  <si>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</si>
  <si>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</si>
  <si>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</si>
  <si>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</si>
  <si>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</si>
  <si>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</si>
  <si>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</si>
  <si>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</si>
  <si>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</si>
  <si>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</si>
  <si>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</si>
  <si>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</si>
  <si>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</si>
  <si>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</si>
  <si>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</si>
  <si>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</si>
  <si>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</si>
  <si>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</si>
  <si>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</si>
  <si>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</si>
  <si>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</si>
  <si>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</si>
  <si>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</si>
  <si>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</si>
  <si>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</si>
  <si>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</si>
  <si>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</si>
  <si>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</si>
  <si>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</si>
  <si>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</si>
  <si>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</si>
  <si>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</si>
  <si>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</si>
  <si>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</si>
  <si>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</si>
  <si>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</si>
  <si>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</si>
  <si>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</si>
  <si>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</si>
  <si>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</si>
  <si>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</si>
  <si>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</si>
  <si>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</si>
  <si>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</si>
  <si>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</si>
  <si>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</si>
  <si>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</si>
  <si>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</si>
  <si>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</si>
  <si>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</si>
  <si>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</si>
  <si>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</si>
  <si>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</si>
  <si>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</si>
  <si>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</si>
  <si>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</si>
  <si>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</si>
  <si>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</si>
  <si>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</si>
  <si>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</si>
  <si>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</si>
  <si>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</si>
  <si>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</si>
  <si>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</si>
  <si>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</si>
  <si>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</si>
  <si>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</si>
  <si>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</si>
  <si>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</si>
  <si>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</si>
  <si>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</si>
  <si>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</si>
  <si>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</si>
  <si>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</si>
  <si>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</si>
  <si>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</si>
  <si>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</si>
  <si>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</si>
  <si>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</si>
  <si>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</si>
  <si>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</si>
  <si>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</si>
  <si>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</si>
  <si>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</si>
  <si>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</si>
  <si>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</si>
  <si>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</si>
  <si>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</si>
  <si>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</si>
  <si>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</si>
  <si>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</si>
  <si>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</si>
  <si>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</si>
  <si>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</si>
  <si>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</si>
  <si>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</si>
  <si>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</si>
  <si>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</si>
  <si>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</si>
  <si>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</si>
  <si>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</si>
  <si>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</si>
  <si>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</si>
  <si>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</si>
  <si>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</si>
  <si>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</si>
  <si>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</si>
  <si>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</si>
  <si>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</si>
  <si>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</si>
  <si>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</si>
  <si>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</si>
  <si>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</si>
  <si>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</si>
  <si>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</si>
  <si>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</si>
  <si>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</si>
  <si>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</si>
  <si>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</si>
  <si>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</si>
  <si>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</si>
  <si>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</si>
  <si>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</si>
  <si>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</si>
  <si>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</si>
  <si>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</si>
  <si>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</si>
  <si>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</si>
  <si>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</si>
  <si>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</si>
  <si>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</si>
  <si>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</si>
  <si>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</si>
  <si>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</si>
  <si>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</si>
  <si>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</si>
  <si>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</si>
  <si>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</si>
  <si>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</si>
  <si>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</si>
  <si>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</si>
  <si>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</si>
  <si>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</si>
  <si>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</si>
  <si>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</si>
  <si>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</si>
  <si>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</si>
  <si>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</si>
  <si>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</si>
  <si>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</si>
  <si>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</si>
  <si>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</si>
  <si>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</si>
  <si>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</si>
  <si>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</si>
  <si>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</si>
  <si>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</si>
  <si>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</si>
  <si>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</si>
  <si>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</si>
  <si>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</si>
  <si>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</si>
  <si>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</si>
  <si>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</si>
  <si>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</si>
  <si>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</si>
  <si>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</si>
  <si>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</si>
  <si>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</si>
  <si>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</si>
  <si>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</si>
  <si>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</si>
  <si>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</si>
  <si>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</si>
  <si>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</si>
  <si>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</si>
  <si>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</si>
  <si>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</si>
  <si>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</si>
  <si>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</si>
  <si>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</si>
  <si>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</si>
  <si>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</si>
  <si>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</si>
  <si>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</si>
  <si>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</si>
  <si>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</si>
  <si>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</si>
  <si>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</si>
  <si>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</si>
  <si>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</si>
  <si>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</si>
  <si>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</si>
  <si>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</si>
  <si>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</si>
  <si>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</si>
  <si>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</si>
  <si>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</si>
  <si>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</si>
  <si>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</si>
  <si>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</si>
  <si>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</si>
  <si>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</si>
  <si>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</si>
  <si>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</si>
  <si>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</si>
  <si>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</si>
  <si>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</si>
  <si>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</si>
  <si>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</si>
  <si>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</si>
  <si>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</si>
  <si>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</si>
  <si>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</si>
  <si>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</si>
  <si>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</si>
  <si>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</si>
  <si>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</si>
  <si>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</si>
  <si>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</si>
  <si>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</si>
  <si>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</si>
  <si>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</si>
  <si>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</si>
  <si>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</si>
  <si>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</si>
  <si>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</si>
  <si>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</si>
  <si>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</si>
  <si>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</si>
  <si>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</si>
  <si>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</si>
  <si>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</si>
  <si>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</si>
  <si>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</si>
  <si>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</si>
  <si>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</si>
  <si>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</si>
  <si>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</si>
  <si>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</si>
  <si>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</si>
  <si>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</si>
  <si>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</si>
  <si>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</si>
  <si>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</si>
  <si>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</si>
  <si>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</si>
  <si>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</si>
  <si>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</si>
  <si>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</si>
  <si>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</si>
  <si>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</si>
  <si>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</si>
  <si>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</si>
  <si>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</si>
  <si>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</si>
  <si>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</si>
  <si>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</si>
  <si>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</si>
  <si>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</si>
  <si>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</si>
  <si>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</si>
  <si>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</si>
  <si>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</si>
  <si>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</si>
  <si>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</si>
  <si>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</si>
  <si>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</si>
  <si>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</si>
  <si>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</si>
  <si>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</si>
  <si>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</si>
  <si>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</si>
  <si>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</si>
  <si>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</si>
  <si>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</si>
  <si>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</si>
  <si>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</si>
  <si>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</si>
  <si>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</si>
  <si>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</si>
  <si>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</si>
  <si>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</si>
  <si>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</si>
  <si>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</si>
  <si>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</si>
  <si>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</si>
  <si>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</si>
  <si>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</si>
  <si>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</si>
  <si>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</si>
  <si>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</si>
  <si>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</si>
  <si>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</si>
  <si>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</si>
  <si>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</si>
  <si>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</si>
  <si>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</si>
  <si>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</si>
  <si>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</si>
  <si>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</si>
  <si>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</si>
  <si>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</si>
  <si>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</si>
  <si>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</si>
  <si>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</si>
  <si>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</si>
  <si>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</si>
  <si>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</si>
  <si>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</si>
  <si>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</si>
  <si>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</si>
  <si>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</si>
  <si>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</si>
  <si>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</si>
  <si>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</si>
  <si>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</si>
  <si>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</si>
  <si>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</si>
  <si>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</si>
  <si>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</si>
  <si>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</si>
  <si>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</si>
  <si>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</si>
  <si>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</si>
  <si>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</si>
  <si>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</si>
  <si>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</si>
  <si>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</si>
  <si>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</si>
  <si>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</si>
  <si>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</si>
  <si>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</si>
  <si>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</si>
  <si>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</si>
  <si>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</si>
  <si>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</si>
  <si>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</si>
  <si>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</si>
  <si>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</si>
  <si>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</si>
  <si>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</si>
  <si>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</si>
  <si>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</si>
  <si>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</si>
  <si>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</si>
  <si>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</si>
  <si>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</si>
  <si>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</si>
  <si>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</si>
  <si>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</si>
  <si>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</si>
  <si>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</si>
  <si>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</si>
  <si>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</si>
  <si>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</si>
  <si>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</si>
  <si>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</si>
  <si>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</si>
  <si>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</si>
  <si>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</si>
  <si>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</si>
  <si>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</si>
  <si>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</si>
  <si>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</si>
  <si>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</si>
  <si>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</si>
  <si>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</si>
  <si>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</si>
  <si>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</si>
  <si>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</si>
  <si>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</si>
  <si>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</si>
  <si>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</si>
  <si>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</si>
  <si>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</si>
  <si>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</si>
  <si>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</si>
  <si>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</si>
  <si>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</si>
  <si>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</si>
  <si>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</si>
  <si>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</si>
  <si>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</si>
  <si>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</si>
  <si>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</si>
  <si>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</si>
  <si>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</si>
  <si>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</si>
  <si>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</si>
  <si>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</si>
  <si>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</si>
  <si>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</si>
  <si>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</si>
  <si>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</si>
  <si>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</si>
  <si>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</si>
  <si>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</si>
  <si>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</si>
  <si>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</si>
  <si>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</si>
  <si>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</si>
  <si>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</si>
  <si>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</si>
  <si>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</si>
  <si>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</si>
  <si>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</si>
  <si>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</si>
  <si>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</si>
  <si>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</si>
  <si>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</si>
  <si>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</si>
  <si>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</si>
  <si>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</si>
  <si>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</si>
  <si>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</si>
  <si>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</si>
  <si>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</si>
  <si>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</si>
  <si>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</si>
  <si>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</si>
  <si>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</si>
  <si>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</si>
  <si>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</si>
  <si>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</si>
  <si>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</si>
  <si>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</si>
  <si>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</si>
  <si>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</si>
  <si>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</si>
  <si>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</si>
  <si>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</si>
  <si>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</si>
  <si>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</si>
  <si>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</si>
  <si>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</si>
  <si>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</si>
  <si>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</si>
  <si>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</si>
  <si>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</si>
  <si>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</si>
  <si>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</si>
  <si>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</si>
  <si>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</si>
  <si>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</si>
  <si>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</si>
  <si>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</si>
  <si>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</si>
  <si>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</si>
  <si>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</si>
  <si>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</si>
  <si>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</si>
  <si>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</si>
  <si>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</si>
  <si>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</si>
  <si>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</si>
  <si>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</si>
  <si>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</si>
  <si>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</si>
  <si>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</si>
  <si>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</si>
  <si>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</si>
  <si>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</si>
  <si>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</si>
  <si>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</si>
  <si>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</si>
  <si>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</si>
  <si>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</si>
  <si>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</si>
  <si>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</si>
  <si>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</si>
  <si>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</si>
  <si>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</si>
  <si>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</si>
  <si>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</si>
  <si>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</si>
  <si>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</si>
  <si>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</si>
  <si>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</si>
  <si>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</si>
  <si>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</si>
  <si>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</si>
  <si>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</si>
  <si>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</si>
  <si>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</si>
  <si>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</si>
  <si>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</si>
  <si>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</si>
  <si>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</si>
  <si>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</si>
  <si>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</si>
  <si>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</si>
  <si>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</si>
  <si>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</si>
  <si>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</si>
  <si>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</si>
  <si>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</si>
  <si>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</si>
  <si>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</si>
  <si>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</si>
  <si>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</si>
  <si>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</si>
  <si>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</si>
  <si>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</si>
  <si>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</si>
  <si>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</si>
  <si>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</si>
  <si>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</si>
  <si>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</si>
  <si>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</si>
  <si>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</si>
  <si>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</si>
  <si>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</si>
  <si>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</si>
  <si>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</si>
  <si>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</si>
  <si>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</si>
  <si>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</si>
  <si>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</si>
  <si>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</si>
  <si>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</si>
  <si>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</si>
  <si>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</si>
  <si>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</si>
  <si>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</si>
  <si>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</si>
  <si>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</si>
  <si>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</si>
  <si>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</si>
  <si>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</si>
  <si>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</si>
  <si>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</si>
  <si>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</si>
  <si>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</si>
  <si>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</si>
  <si>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</si>
  <si>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</si>
  <si>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</si>
  <si>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</si>
  <si>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</si>
  <si>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</si>
  <si>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</si>
  <si>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</si>
  <si>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</si>
  <si>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</si>
  <si>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</si>
  <si>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</si>
  <si>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</si>
  <si>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</si>
  <si>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</si>
  <si>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</si>
  <si>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</si>
  <si>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</si>
  <si>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</si>
  <si>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</si>
  <si>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</si>
  <si>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</si>
  <si>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</si>
  <si>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</si>
  <si>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</si>
  <si>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</si>
  <si>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</si>
  <si>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</si>
  <si>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</si>
  <si>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</si>
  <si>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</si>
  <si>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</si>
  <si>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</si>
  <si>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</si>
  <si>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</si>
  <si>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</si>
  <si>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</si>
  <si>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</si>
  <si>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</si>
  <si>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</si>
  <si>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</si>
  <si>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</si>
  <si>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</si>
  <si>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</si>
  <si>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</si>
  <si>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</si>
  <si>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</si>
  <si>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</si>
  <si>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</si>
  <si>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</si>
  <si>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</si>
  <si>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</si>
  <si>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</si>
  <si>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</si>
  <si>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</si>
  <si>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</si>
  <si>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</si>
  <si>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</si>
  <si>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</si>
  <si>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</si>
  <si>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</si>
  <si>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</si>
  <si>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</si>
  <si>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</si>
  <si>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</si>
  <si>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</si>
  <si>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</si>
  <si>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</si>
  <si>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</si>
  <si>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</si>
  <si>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</si>
  <si>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</si>
  <si>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</si>
  <si>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</si>
  <si>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</si>
  <si>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</si>
  <si>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</si>
  <si>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</si>
  <si>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</si>
  <si>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</si>
  <si>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</si>
  <si>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</si>
  <si>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</si>
  <si>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</si>
  <si>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</si>
  <si>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</si>
  <si>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</si>
  <si>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</si>
  <si>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</si>
  <si>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</si>
  <si>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</si>
  <si>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</si>
  <si>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</si>
  <si>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</si>
  <si>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</si>
  <si>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</si>
  <si>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</si>
  <si>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</si>
  <si>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</si>
  <si>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</si>
  <si>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</si>
  <si>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</si>
  <si>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</si>
  <si>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</si>
  <si>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</si>
  <si>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</si>
  <si>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</si>
  <si>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</si>
  <si>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</si>
  <si>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</si>
  <si>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</si>
  <si>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</si>
  <si>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</si>
  <si>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</si>
  <si>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</si>
  <si>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</si>
  <si>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</si>
  <si>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</si>
  <si>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</si>
  <si>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</si>
  <si>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</si>
  <si>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</si>
  <si>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</si>
  <si>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</si>
  <si>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</si>
  <si>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</si>
  <si>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</si>
  <si>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</si>
  <si>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</si>
  <si>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</si>
  <si>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</si>
  <si>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</si>
  <si>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</si>
  <si>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</si>
  <si>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</si>
  <si>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</si>
  <si>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</si>
  <si>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</si>
  <si>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</si>
  <si>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</si>
  <si>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</si>
  <si>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</si>
  <si>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</si>
  <si>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</si>
  <si>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</si>
  <si>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</si>
  <si>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</si>
  <si>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</si>
  <si>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</si>
  <si>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</si>
  <si>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</si>
  <si>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</si>
  <si>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</si>
  <si>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</si>
  <si>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</si>
  <si>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</si>
  <si>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</si>
  <si>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</si>
  <si>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</si>
  <si>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</si>
  <si>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</si>
  <si>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</si>
  <si>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</si>
  <si>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</si>
  <si>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</si>
  <si>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</si>
  <si>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</si>
  <si>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</si>
  <si>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</si>
  <si>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</si>
  <si>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</si>
  <si>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</si>
  <si>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</si>
  <si>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</si>
  <si>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</si>
  <si>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</si>
  <si>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</si>
  <si>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</si>
  <si>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</si>
  <si>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</si>
  <si>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</si>
  <si>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</si>
  <si>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</si>
  <si>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</si>
  <si>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</si>
  <si>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</si>
  <si>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</si>
  <si>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</si>
  <si>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</si>
  <si>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</si>
  <si>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</si>
  <si>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</si>
  <si>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</si>
  <si>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</si>
  <si>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</si>
  <si>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</si>
  <si>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</si>
  <si>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</si>
  <si>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</si>
  <si>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</si>
  <si>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</si>
  <si>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</si>
  <si>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</si>
  <si>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</si>
  <si>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</si>
  <si>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</si>
  <si>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</si>
  <si>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</si>
  <si>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</si>
  <si>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</si>
  <si>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</si>
  <si>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</si>
  <si>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</si>
  <si>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</si>
  <si>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</si>
  <si>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</si>
  <si>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</si>
  <si>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</si>
  <si>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</si>
  <si>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</si>
  <si>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</si>
  <si>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</si>
  <si>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</si>
  <si>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</si>
  <si>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</si>
  <si>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</si>
  <si>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</si>
  <si>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</si>
  <si>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</si>
  <si>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</si>
  <si>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</si>
  <si>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</si>
  <si>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</si>
  <si>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</si>
  <si>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</si>
  <si>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</si>
  <si>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</si>
  <si>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</si>
  <si>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</si>
  <si>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</si>
  <si>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</si>
  <si>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</si>
  <si>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</si>
  <si>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</si>
  <si>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</si>
  <si>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</si>
  <si>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</si>
  <si>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</si>
  <si>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</si>
  <si>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</si>
  <si>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</si>
  <si>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</si>
  <si>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</si>
  <si>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</si>
  <si>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</si>
  <si>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</si>
  <si>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</si>
  <si>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</si>
  <si>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</si>
  <si>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</si>
  <si>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</si>
  <si>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</si>
  <si>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</si>
  <si>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</si>
  <si>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</si>
  <si>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</si>
  <si>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</si>
  <si>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</si>
  <si>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</si>
  <si>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</si>
  <si>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</si>
  <si>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</si>
  <si>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</si>
  <si>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</si>
  <si>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</si>
  <si>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</si>
  <si>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</si>
  <si>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</si>
  <si>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</si>
  <si>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</si>
  <si>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</si>
  <si>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</si>
  <si>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</si>
  <si>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</si>
  <si>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</si>
  <si>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</si>
  <si>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</si>
  <si>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</si>
  <si>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</si>
  <si>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</si>
  <si>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</si>
  <si>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</si>
  <si>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</si>
  <si>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</si>
  <si>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</si>
  <si>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</si>
  <si>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</si>
  <si>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</si>
  <si>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</si>
  <si>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</si>
  <si>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</si>
  <si>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</si>
  <si>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</si>
  <si>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</si>
  <si>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</si>
  <si>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</si>
  <si>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</si>
  <si>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</si>
  <si>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</si>
  <si>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</si>
  <si>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</si>
  <si>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</si>
  <si>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</si>
  <si>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</si>
  <si>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</si>
  <si>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</si>
  <si>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</si>
  <si>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</si>
  <si>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</si>
  <si>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</si>
  <si>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</si>
  <si>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</si>
  <si>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</si>
  <si>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</si>
  <si>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</si>
  <si>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</si>
  <si>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</si>
  <si>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</si>
  <si>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</si>
  <si>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</si>
  <si>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</si>
  <si>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</si>
  <si>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</si>
  <si>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</si>
  <si>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</si>
  <si>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</si>
  <si>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</si>
  <si>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</si>
  <si>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</si>
  <si>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</si>
  <si>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</si>
  <si>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</si>
  <si>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</si>
  <si>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</si>
  <si>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</si>
  <si>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</si>
  <si>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</si>
  <si>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</si>
  <si>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</si>
  <si>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</si>
  <si>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</si>
  <si>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</si>
  <si>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</si>
  <si>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</si>
  <si>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</si>
  <si>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</si>
  <si>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</si>
  <si>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</si>
  <si>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</si>
  <si>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</si>
  <si>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</si>
  <si>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</si>
  <si>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</si>
  <si>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</si>
  <si>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</si>
  <si>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</si>
  <si>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</si>
  <si>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</si>
  <si>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</si>
  <si>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</si>
  <si>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</si>
  <si>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</si>
  <si>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</si>
  <si>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</si>
  <si>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</si>
  <si>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</si>
  <si>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</si>
  <si>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</si>
  <si>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</si>
  <si>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</si>
  <si>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</si>
  <si>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</si>
  <si>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</si>
  <si>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</si>
  <si>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</si>
  <si>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</si>
  <si>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</si>
  <si>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</si>
  <si>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</si>
  <si>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</si>
  <si>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</si>
  <si>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</si>
  <si>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</si>
  <si>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</si>
  <si>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</si>
  <si>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</si>
  <si>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</si>
  <si>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</si>
  <si>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</si>
  <si>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</si>
  <si>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</si>
  <si>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</si>
  <si>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</si>
  <si>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</si>
  <si>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</si>
  <si>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</si>
  <si>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</si>
  <si>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</si>
  <si>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</si>
  <si>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</si>
  <si>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</si>
  <si>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</si>
  <si>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</si>
  <si>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</si>
  <si>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</si>
  <si>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</si>
  <si>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</si>
  <si>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</si>
  <si>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</si>
  <si>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</si>
  <si>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</si>
  <si>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</si>
  <si>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</si>
  <si>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</si>
  <si>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</si>
  <si>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</si>
  <si>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</si>
  <si>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</si>
  <si>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</si>
  <si>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</si>
  <si>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</si>
  <si>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</si>
  <si>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</si>
  <si>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</si>
  <si>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</si>
  <si>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</si>
  <si>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</si>
  <si>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</si>
  <si>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</si>
  <si>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</si>
  <si>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</si>
  <si>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</si>
  <si>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</si>
  <si>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</si>
  <si>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</si>
  <si>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</si>
  <si>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</si>
  <si>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</si>
  <si>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</si>
  <si>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</si>
  <si>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</si>
  <si>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</si>
  <si>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</si>
  <si>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</si>
  <si>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</si>
  <si>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</si>
  <si>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</si>
  <si>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</si>
  <si>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</si>
  <si>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</si>
  <si>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</si>
  <si>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</si>
  <si>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</si>
  <si>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</si>
  <si>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</si>
  <si>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</si>
  <si>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</si>
  <si>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</si>
  <si>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</si>
  <si>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</si>
  <si>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</si>
  <si>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</si>
  <si>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</si>
  <si>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</si>
  <si>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</si>
  <si>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</si>
  <si>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</si>
  <si>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</si>
  <si>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</si>
  <si>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</si>
  <si>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</si>
  <si>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</si>
  <si>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</si>
  <si>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</si>
  <si>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</si>
  <si>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</si>
  <si>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</si>
  <si>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</si>
  <si>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</si>
  <si>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</si>
  <si>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</si>
  <si>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</si>
  <si>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</si>
  <si>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</si>
  <si>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</si>
  <si>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</si>
  <si>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</si>
  <si>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</si>
  <si>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</si>
  <si>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</si>
  <si>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</si>
  <si>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</si>
  <si>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</si>
  <si>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</si>
  <si>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</si>
  <si>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</si>
  <si>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</si>
  <si>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</si>
  <si>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</si>
  <si>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</si>
  <si>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</si>
  <si>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</si>
  <si>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</si>
  <si>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</si>
  <si>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</si>
  <si>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</si>
  <si>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</si>
  <si>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</si>
  <si>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</si>
  <si>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</si>
  <si>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</si>
  <si>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</si>
  <si>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</si>
  <si>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</si>
  <si>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</si>
  <si>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</si>
  <si>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</si>
  <si>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</si>
  <si>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</si>
  <si>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</si>
  <si>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</si>
  <si>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</si>
  <si>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</si>
  <si>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</si>
  <si>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</si>
  <si>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</si>
  <si>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</si>
  <si>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</si>
  <si>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</si>
  <si>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</si>
  <si>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</si>
  <si>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</si>
  <si>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</si>
  <si>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</si>
  <si>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</si>
  <si>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</si>
  <si>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</si>
  <si>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</si>
  <si>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</si>
  <si>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</si>
  <si>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</si>
  <si>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</si>
  <si>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</si>
  <si>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</si>
  <si>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</si>
  <si>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</si>
  <si>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</si>
  <si>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</si>
  <si>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</si>
  <si>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</si>
  <si>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</si>
  <si>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</si>
  <si>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</si>
  <si>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</si>
  <si>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</si>
  <si>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</si>
  <si>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</si>
  <si>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</si>
  <si>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</si>
  <si>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</si>
  <si>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</si>
  <si>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</si>
  <si>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</si>
  <si>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</si>
  <si>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</si>
  <si>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</si>
  <si>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</si>
  <si>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</si>
  <si>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</si>
  <si>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</si>
  <si>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</si>
  <si>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</si>
  <si>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</si>
  <si>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</si>
  <si>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</si>
  <si>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</si>
  <si>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</si>
  <si>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</si>
  <si>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</si>
  <si>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</si>
  <si>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</si>
  <si>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</si>
  <si>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</si>
  <si>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</si>
  <si>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</si>
  <si>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</si>
  <si>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</si>
  <si>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</si>
  <si>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</si>
  <si>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</si>
  <si>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</si>
  <si>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</si>
  <si>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</si>
  <si>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</si>
  <si>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</si>
  <si>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</si>
  <si>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</si>
  <si>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</si>
  <si>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</si>
  <si>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</si>
  <si>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</si>
  <si>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</si>
  <si>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</si>
  <si>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</si>
  <si>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</si>
  <si>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</si>
  <si>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</si>
  <si>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</si>
  <si>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</si>
  <si>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</si>
  <si>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</si>
  <si>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</si>
  <si>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</si>
  <si>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</si>
  <si>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</si>
  <si>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</si>
  <si>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</si>
  <si>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</si>
  <si>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</si>
  <si>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</si>
  <si>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</si>
  <si>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</si>
  <si>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</si>
  <si>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</si>
  <si>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</si>
  <si>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</si>
  <si>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</si>
  <si>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</si>
  <si>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</si>
  <si>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</si>
  <si>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</si>
  <si>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</si>
  <si>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</si>
  <si>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</si>
  <si>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</si>
  <si>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</si>
  <si>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</si>
  <si>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</si>
  <si>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</si>
  <si>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</si>
  <si>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</si>
  <si>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</si>
  <si>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</si>
  <si>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</si>
  <si>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</si>
  <si>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</si>
  <si>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</si>
  <si>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</si>
  <si>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</si>
  <si>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</si>
  <si>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</si>
  <si>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</si>
  <si>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</si>
  <si>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</si>
  <si>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</si>
  <si>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</si>
  <si>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</si>
  <si>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</si>
  <si>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</si>
  <si>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</si>
  <si>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</si>
  <si>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</si>
  <si>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</si>
  <si>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</si>
  <si>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</si>
  <si>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</si>
  <si>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</si>
  <si>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</si>
  <si>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</si>
  <si>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</si>
  <si>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</si>
  <si>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</si>
  <si>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</si>
  <si>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</si>
  <si>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</si>
  <si>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</si>
  <si>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</si>
  <si>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</si>
  <si>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</si>
  <si>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</si>
  <si>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</si>
  <si>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</si>
  <si>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</si>
  <si>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</si>
  <si>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</si>
  <si>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</si>
  <si>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</si>
  <si>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</si>
  <si>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</si>
  <si>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</si>
  <si>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</si>
  <si>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</si>
  <si>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</si>
  <si>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</si>
  <si>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</si>
  <si>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</si>
  <si>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</si>
  <si>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</si>
  <si>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</si>
  <si>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</si>
  <si>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</si>
  <si>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</si>
  <si>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</si>
  <si>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</si>
  <si>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</si>
  <si>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</si>
  <si>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</si>
  <si>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</si>
  <si>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</si>
  <si>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</si>
  <si>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</si>
  <si>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</si>
  <si>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</si>
  <si>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</si>
  <si>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</si>
  <si>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</si>
  <si>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</si>
  <si>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</si>
  <si>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</si>
  <si>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</si>
  <si>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</si>
  <si>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</si>
  <si>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</si>
  <si>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</si>
  <si>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</si>
  <si>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</si>
  <si>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</si>
  <si>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</si>
  <si>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</si>
  <si>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</si>
  <si>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</si>
  <si>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</si>
  <si>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</si>
  <si>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</si>
  <si>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</si>
  <si>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</si>
  <si>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</si>
  <si>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</si>
  <si>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</si>
  <si>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</si>
  <si>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</si>
  <si>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</si>
  <si>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</si>
  <si>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</si>
  <si>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</si>
  <si>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</si>
  <si>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</si>
  <si>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</si>
  <si>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</si>
  <si>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</si>
  <si>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</si>
  <si>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</si>
  <si>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</si>
  <si>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</si>
  <si>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</si>
  <si>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</si>
  <si>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</si>
  <si>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</si>
  <si>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</si>
  <si>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</si>
  <si>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</si>
  <si>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</si>
  <si>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</si>
  <si>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</si>
  <si>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</si>
  <si>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</si>
  <si>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</si>
  <si>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</si>
  <si>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</si>
  <si>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</si>
  <si>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</si>
  <si>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</si>
  <si>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</si>
  <si>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</si>
  <si>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</si>
  <si>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</si>
  <si>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</si>
  <si>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</si>
  <si>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</si>
  <si>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</si>
  <si>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</si>
  <si>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</si>
  <si>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</si>
  <si>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</si>
  <si>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</si>
  <si>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</si>
  <si>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</si>
  <si>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</si>
  <si>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</si>
  <si>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</si>
  <si>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</si>
  <si>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</si>
  <si>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</si>
  <si>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</si>
  <si>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</si>
  <si>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</si>
  <si>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</si>
  <si>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</si>
  <si>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</si>
  <si>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</si>
  <si>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</si>
  <si>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</si>
  <si>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</si>
  <si>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</si>
  <si>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</si>
  <si>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</si>
  <si>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</si>
  <si>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</si>
  <si>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</si>
  <si>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</si>
  <si>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</si>
  <si>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</si>
  <si>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</si>
  <si>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</si>
  <si>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</si>
  <si>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</si>
  <si>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</si>
  <si>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</si>
  <si>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</si>
  <si>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</si>
  <si>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</si>
  <si>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</si>
  <si>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</si>
  <si>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</si>
  <si>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</si>
  <si>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</si>
  <si>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</si>
  <si>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</si>
  <si>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</si>
  <si>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</si>
  <si>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</si>
  <si>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</si>
  <si>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</si>
  <si>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</si>
  <si>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</si>
  <si>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</si>
  <si>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</si>
  <si>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</si>
  <si>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</si>
  <si>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</si>
  <si>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</si>
  <si>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</si>
  <si>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</si>
  <si>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</si>
  <si>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</si>
  <si>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</si>
  <si>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</si>
  <si>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</si>
  <si>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</si>
  <si>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</si>
  <si>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</si>
  <si>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</si>
  <si>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</si>
  <si>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</si>
  <si>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</si>
  <si>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</si>
  <si>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</si>
  <si>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</si>
  <si>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</si>
  <si>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</si>
  <si>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</si>
  <si>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</si>
  <si>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</si>
  <si>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</si>
  <si>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</si>
  <si>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</si>
  <si>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</si>
  <si>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</si>
  <si>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</si>
  <si>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</si>
  <si>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</si>
  <si>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</si>
  <si>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</si>
  <si>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</si>
  <si>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</si>
  <si>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</si>
  <si>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</si>
  <si>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</si>
  <si>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</si>
  <si>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</si>
  <si>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</si>
  <si>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</si>
  <si>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</si>
  <si>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</si>
  <si>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</si>
  <si>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</si>
  <si>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</si>
  <si>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</si>
  <si>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</si>
  <si>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</si>
  <si>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</si>
  <si>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</si>
  <si>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</si>
  <si>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</si>
  <si>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</si>
  <si>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</si>
  <si>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</si>
  <si>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</si>
  <si>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</si>
  <si>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</si>
  <si>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</si>
  <si>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</si>
  <si>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</si>
  <si>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</si>
  <si>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</si>
  <si>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</si>
  <si>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</si>
  <si>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</si>
  <si>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</si>
  <si>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</si>
  <si>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</si>
  <si>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</si>
  <si>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</si>
  <si>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</si>
  <si>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</si>
  <si>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</si>
  <si>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</si>
  <si>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</si>
  <si>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</si>
  <si>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</si>
  <si>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</si>
  <si>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</si>
  <si>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</si>
  <si>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</si>
  <si>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</si>
  <si>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</si>
  <si>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</si>
  <si>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</si>
  <si>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</si>
  <si>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</si>
  <si>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</si>
  <si>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</si>
  <si>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</si>
  <si>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</si>
  <si>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</si>
  <si>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</si>
  <si>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</si>
  <si>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</si>
  <si>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</si>
  <si>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</si>
  <si>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</si>
  <si>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</si>
  <si>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</si>
  <si>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</si>
  <si>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</si>
  <si>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</si>
  <si>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</si>
  <si>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</si>
  <si>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</si>
  <si>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</si>
  <si>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</si>
  <si>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</si>
  <si>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</si>
  <si>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</si>
  <si>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</si>
  <si>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</si>
  <si>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</si>
  <si>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</si>
  <si>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</si>
  <si>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</si>
  <si>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</si>
  <si>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</si>
  <si>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</si>
  <si>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</si>
  <si>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</si>
  <si>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</si>
  <si>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</si>
  <si>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</si>
  <si>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</si>
  <si>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</si>
  <si>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</si>
  <si>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</si>
  <si>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</si>
  <si>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</si>
  <si>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</si>
  <si>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</si>
  <si>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</si>
  <si>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</si>
  <si>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</si>
  <si>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</si>
  <si>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</si>
  <si>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</si>
  <si>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</si>
  <si>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</si>
  <si>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</si>
  <si>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</si>
  <si>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</si>
  <si>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</si>
  <si>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</si>
  <si>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</si>
  <si>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</si>
  <si>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</si>
  <si>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</si>
  <si>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</si>
  <si>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</si>
  <si>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</si>
  <si>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</si>
  <si>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</si>
  <si>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</si>
  <si>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</si>
  <si>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</si>
  <si>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</si>
  <si>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</si>
  <si>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</si>
  <si>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</si>
  <si>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</si>
  <si>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</si>
  <si>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</si>
  <si>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</si>
  <si>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</si>
  <si>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</si>
  <si>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</si>
  <si>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</si>
  <si>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</si>
  <si>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</si>
  <si>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</si>
  <si>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</si>
  <si>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</si>
  <si>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</si>
  <si>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</si>
  <si>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</si>
  <si>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</si>
  <si>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</si>
  <si>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</si>
  <si>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</si>
  <si>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</si>
  <si>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</si>
  <si>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</si>
  <si>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</si>
  <si>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</si>
  <si>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</si>
  <si>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</si>
  <si>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</si>
  <si>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</si>
  <si>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</si>
  <si>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</si>
  <si>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</si>
  <si>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</si>
  <si>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</si>
  <si>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</si>
  <si>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</si>
  <si>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</si>
  <si>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</si>
  <si>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</si>
  <si>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</si>
  <si>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</si>
  <si>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</si>
  <si>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</si>
  <si>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</si>
  <si>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</si>
  <si>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</si>
  <si>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</si>
  <si>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</si>
  <si>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</si>
  <si>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</si>
  <si>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</si>
  <si>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</si>
  <si>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</si>
  <si>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</si>
  <si>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</si>
  <si>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</si>
  <si>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</si>
  <si>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</si>
  <si>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</si>
  <si>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</si>
  <si>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</si>
  <si>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</si>
  <si>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</si>
  <si>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</si>
  <si>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</si>
  <si>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</si>
  <si>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</si>
  <si>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</si>
  <si>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</si>
  <si>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</si>
  <si>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</si>
  <si>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</si>
  <si>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</si>
  <si>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</si>
  <si>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</si>
  <si>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</si>
  <si>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</si>
  <si>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</si>
  <si>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</si>
  <si>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</si>
  <si>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</si>
  <si>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</si>
  <si>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</si>
  <si>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</si>
  <si>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</si>
  <si>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documentary</t>
  </si>
  <si>
    <t>indie rock</t>
  </si>
  <si>
    <t>jazz</t>
  </si>
  <si>
    <t>nonfiction</t>
  </si>
  <si>
    <t>plays</t>
  </si>
  <si>
    <t>radio &amp; podcasts</t>
  </si>
  <si>
    <t>rock</t>
  </si>
  <si>
    <t>shorts</t>
  </si>
  <si>
    <t>video games</t>
  </si>
  <si>
    <t>wearables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</si>
  <si>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</si>
  <si>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</si>
  <si>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</si>
  <si>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</si>
  <si>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</si>
  <si>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</si>
  <si>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</si>
  <si>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</si>
  <si>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</si>
  <si>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</si>
  <si>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</si>
  <si>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</si>
  <si>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</si>
  <si>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</si>
  <si>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</si>
  <si>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</si>
  <si>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</si>
  <si>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</si>
  <si>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</si>
  <si>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</si>
  <si>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</si>
  <si>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</si>
  <si>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</si>
  <si>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</si>
  <si>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</si>
  <si>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</si>
  <si>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</si>
  <si>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</si>
  <si>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</si>
  <si>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</si>
  <si>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</si>
  <si>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</si>
  <si>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</si>
  <si>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</si>
  <si>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</si>
  <si>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</si>
  <si>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</si>
  <si>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</si>
  <si>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</si>
  <si>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</si>
  <si>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Std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</si>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</sst>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  <xf numFmtId="1" fontId="0" fillId="0" borderId="0" xfId="43" applyNumberFormat="1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Country &amp;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Country &amp;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by Country &amp;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Country &amp;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0-47F5-B6D6-24E9B9F2CE72}"/>
            </c:ext>
          </c:extLst>
        </c:ser>
        <c:ser>
          <c:idx val="1"/>
          <c:order val="1"/>
          <c:tx>
            <c:strRef>
              <c:f>'Outcomes by Country &amp;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by Country &amp;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Country &amp; Category'!$C$5:$C$14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0-47F5-B6D6-24E9B9F2CE72}"/>
            </c:ext>
          </c:extLst>
        </c:ser>
        <c:ser>
          <c:idx val="2"/>
          <c:order val="2"/>
          <c:tx>
            <c:strRef>
              <c:f>'Outcomes by Country &amp;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Country &amp;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Country &amp; Category'!$D$5:$D$14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0-47F5-B6D6-24E9B9F2CE72}"/>
            </c:ext>
          </c:extLst>
        </c:ser>
        <c:ser>
          <c:idx val="3"/>
          <c:order val="3"/>
          <c:tx>
            <c:strRef>
              <c:f>'Outcomes by Country &amp;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Country &amp;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Country &amp; Category'!$E$5:$E$14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0-47F5-B6D6-24E9B9F2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732335"/>
        <c:axId val="1743731375"/>
      </c:barChart>
      <c:catAx>
        <c:axId val="17437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31375"/>
        <c:crosses val="autoZero"/>
        <c:auto val="1"/>
        <c:lblAlgn val="ctr"/>
        <c:lblOffset val="100"/>
        <c:noMultiLvlLbl val="0"/>
      </c:catAx>
      <c:valAx>
        <c:axId val="17437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Country &amp; Subcat!PivotTable3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Country &amp; Subcat'!$B$3:$B$4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Country &amp; Subcat'!$A$5:$A$16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'Outcomes by Country &amp; Subcat'!$B$5:$B$16</c:f>
              <c:numCache>
                <c:formatCode>General</c:formatCode>
                <c:ptCount val="11"/>
                <c:pt idx="2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5-41A3-B157-1ABE4CF10229}"/>
            </c:ext>
          </c:extLst>
        </c:ser>
        <c:ser>
          <c:idx val="1"/>
          <c:order val="1"/>
          <c:tx>
            <c:strRef>
              <c:f>'Outcomes by Country &amp; Subcat'!$C$3:$C$4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Country &amp; Subcat'!$A$5:$A$16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'Outcomes by Country &amp; Subcat'!$C$5:$C$16</c:f>
              <c:numCache>
                <c:formatCode>General</c:formatCode>
                <c:ptCount val="11"/>
                <c:pt idx="1">
                  <c:v>2</c:v>
                </c:pt>
                <c:pt idx="5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5-41A3-B157-1ABE4CF10229}"/>
            </c:ext>
          </c:extLst>
        </c:ser>
        <c:ser>
          <c:idx val="2"/>
          <c:order val="2"/>
          <c:tx>
            <c:strRef>
              <c:f>'Outcomes by Country &amp; Subcat'!$D$3:$D$4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Country &amp; Subcat'!$A$5:$A$16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'Outcomes by Country &amp; Subcat'!$D$5:$D$16</c:f>
              <c:numCache>
                <c:formatCode>General</c:formatCode>
                <c:ptCount val="11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5-41A3-B157-1ABE4CF10229}"/>
            </c:ext>
          </c:extLst>
        </c:ser>
        <c:ser>
          <c:idx val="3"/>
          <c:order val="3"/>
          <c:tx>
            <c:strRef>
              <c:f>'Outcomes by Country &amp; Subcat'!$E$3:$E$4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Country &amp; Subcat'!$A$5:$A$16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'Outcomes by Country &amp; Subcat'!$E$5:$E$16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5-41A3-B157-1ABE4CF10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34767"/>
        <c:axId val="584735727"/>
      </c:barChart>
      <c:catAx>
        <c:axId val="5847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35727"/>
        <c:crosses val="autoZero"/>
        <c:auto val="1"/>
        <c:lblAlgn val="ctr"/>
        <c:lblOffset val="100"/>
        <c:noMultiLvlLbl val="0"/>
      </c:catAx>
      <c:valAx>
        <c:axId val="5847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Start Year!PivotTable6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Start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Start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Start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3-4799-B13A-0A4A2503B5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22751"/>
        <c:axId val="983223711"/>
      </c:lineChart>
      <c:catAx>
        <c:axId val="9832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23711"/>
        <c:crosses val="autoZero"/>
        <c:auto val="1"/>
        <c:lblAlgn val="ctr"/>
        <c:lblOffset val="100"/>
        <c:noMultiLvlLbl val="0"/>
      </c:catAx>
      <c:valAx>
        <c:axId val="9832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Amounts vs Outcome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0.57692307692307687</c:v>
                </c:pt>
                <c:pt idx="1">
                  <c:v>0.60655737704918034</c:v>
                </c:pt>
                <c:pt idx="2">
                  <c:v>0.67965367965367962</c:v>
                </c:pt>
                <c:pt idx="3">
                  <c:v>0.2</c:v>
                </c:pt>
                <c:pt idx="4">
                  <c:v>0.5</c:v>
                </c:pt>
                <c:pt idx="5">
                  <c:v>0.41666666666666669</c:v>
                </c:pt>
                <c:pt idx="6">
                  <c:v>0.55555555555555558</c:v>
                </c:pt>
                <c:pt idx="7">
                  <c:v>0.4375</c:v>
                </c:pt>
                <c:pt idx="8">
                  <c:v>0.4375</c:v>
                </c:pt>
                <c:pt idx="9">
                  <c:v>0.6875</c:v>
                </c:pt>
                <c:pt idx="10">
                  <c:v>0.42105263157894735</c:v>
                </c:pt>
                <c:pt idx="11">
                  <c:v>0.50220264317180618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7-4DC4-87A4-98C2A65DFB10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0.38461538461538464</c:v>
                </c:pt>
                <c:pt idx="1">
                  <c:v>0.33114754098360655</c:v>
                </c:pt>
                <c:pt idx="2">
                  <c:v>0.27705627705627706</c:v>
                </c:pt>
                <c:pt idx="3">
                  <c:v>0.7</c:v>
                </c:pt>
                <c:pt idx="4">
                  <c:v>0.4</c:v>
                </c:pt>
                <c:pt idx="5">
                  <c:v>0.58333333333333337</c:v>
                </c:pt>
                <c:pt idx="6">
                  <c:v>0.3888888888888889</c:v>
                </c:pt>
                <c:pt idx="7">
                  <c:v>0.375</c:v>
                </c:pt>
                <c:pt idx="8">
                  <c:v>0.5</c:v>
                </c:pt>
                <c:pt idx="9">
                  <c:v>0.25</c:v>
                </c:pt>
                <c:pt idx="10">
                  <c:v>0.36842105263157893</c:v>
                </c:pt>
                <c:pt idx="11">
                  <c:v>0.44052863436123346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7-4DC4-87A4-98C2A65DFB10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3.8461538461538464E-2</c:v>
                </c:pt>
                <c:pt idx="1">
                  <c:v>6.2295081967213117E-2</c:v>
                </c:pt>
                <c:pt idx="2">
                  <c:v>4.3290043290043288E-2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5.5555555555555552E-2</c:v>
                </c:pt>
                <c:pt idx="7">
                  <c:v>0.1875</c:v>
                </c:pt>
                <c:pt idx="8">
                  <c:v>6.25E-2</c:v>
                </c:pt>
                <c:pt idx="9">
                  <c:v>6.25E-2</c:v>
                </c:pt>
                <c:pt idx="10">
                  <c:v>0.21052631578947367</c:v>
                </c:pt>
                <c:pt idx="11">
                  <c:v>5.7268722466960353E-2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7-4DC4-87A4-98C2A65D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396127"/>
        <c:axId val="938392767"/>
      </c:lineChart>
      <c:catAx>
        <c:axId val="9383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92767"/>
        <c:crosses val="autoZero"/>
        <c:auto val="1"/>
        <c:lblAlgn val="ctr"/>
        <c:lblOffset val="100"/>
        <c:noMultiLvlLbl val="0"/>
      </c:catAx>
      <c:valAx>
        <c:axId val="9383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3</xdr:row>
      <xdr:rowOff>28574</xdr:rowOff>
    </xdr:from>
    <xdr:to>
      <xdr:col>18</xdr:col>
      <xdr:colOff>671511</xdr:colOff>
      <xdr:row>28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37AAE-28A6-D864-361A-B8C81E841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123824</xdr:rowOff>
    </xdr:from>
    <xdr:to>
      <xdr:col>19</xdr:col>
      <xdr:colOff>80963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A8357-0206-3F20-AA57-2908ABE4D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2</xdr:row>
      <xdr:rowOff>142874</xdr:rowOff>
    </xdr:from>
    <xdr:to>
      <xdr:col>19</xdr:col>
      <xdr:colOff>1588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5EA42-A0F6-315B-877F-027894E6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538161</xdr:colOff>
      <xdr:row>13</xdr:row>
      <xdr:rowOff>104775</xdr:rowOff>
    </xdr:from>
    <xdr:to>
      <xdr:col>7</xdr:col>
      <xdr:colOff>657224</xdr:colOff>
      <xdr:row>30</xdr:row>
      <xdr:rowOff>193358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348F7-B7A2-B87C-A667-81549E0AB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Banerji" refreshedDate="45086.893543981481" createdVersion="8" refreshedVersion="8" minRefreshableVersion="3" recordCount="1000" xr:uid="{61BF5B4F-107F-49B9-925D-6A42C0338E0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Banerji" refreshedDate="45086.905767476848" createdVersion="8" refreshedVersion="8" minRefreshableVersion="3" recordCount="1001" xr:uid="{60ED66B4-C631-4926-9E2A-503FEEDFEE1B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EB112-3DF8-42B5-B0D7-510BD23E24E8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E2467-ECEA-430C-BD2A-4059D57AFB23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12">
    <i>
      <x/>
    </i>
    <i>
      <x v="2"/>
    </i>
    <i>
      <x v="7"/>
    </i>
    <i>
      <x v="8"/>
    </i>
    <i>
      <x v="11"/>
    </i>
    <i>
      <x v="13"/>
    </i>
    <i>
      <x v="14"/>
    </i>
    <i>
      <x v="15"/>
    </i>
    <i>
      <x v="17"/>
    </i>
    <i>
      <x v="20"/>
    </i>
    <i>
      <x v="2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A80C3-D5A2-4F94-8E52-7097A86CE1BB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C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h="1" x="0"/>
        <item h="1" x="2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name="Months"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2">
    <i>
      <x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0" zoomScaleNormal="90" workbookViewId="0">
      <selection activeCell="I1" sqref="I1:I1048576"/>
    </sheetView>
  </sheetViews>
  <sheetFormatPr defaultColWidth="11" defaultRowHeight="15.75" x14ac:dyDescent="0.25"/>
  <cols>
    <col min="1" max="1" width="6.875" bestFit="1" customWidth="1"/>
    <col min="2" max="2" width="30.375" bestFit="1" customWidth="1"/>
    <col min="3" max="3" width="33.625" style="3" bestFit="1" customWidth="1"/>
    <col min="4" max="4" width="8.875" bestFit="1" customWidth="1"/>
    <col min="5" max="5" width="12.125" bestFit="1" customWidth="1"/>
    <col min="6" max="6" width="18.5" style="6" bestFit="1" customWidth="1"/>
    <col min="7" max="7" width="12.75" bestFit="1" customWidth="1"/>
    <col min="8" max="8" width="17.75" bestFit="1" customWidth="1"/>
    <col min="9" max="9" width="20.5" style="9" bestFit="1" customWidth="1"/>
    <col min="10" max="10" width="11.875" bestFit="1" customWidth="1"/>
    <col min="11" max="11" width="12.625" bestFit="1" customWidth="1"/>
    <col min="12" max="12" width="15.625" bestFit="1" customWidth="1"/>
    <col min="13" max="13" width="12.5" bestFit="1" customWidth="1"/>
    <col min="14" max="14" width="26.375" style="14" bestFit="1" customWidth="1"/>
    <col min="15" max="15" width="25" style="14" bestFit="1" customWidth="1"/>
    <col min="16" max="16" width="13.375" bestFit="1" customWidth="1"/>
    <col min="17" max="17" width="12.75" bestFit="1" customWidth="1"/>
    <col min="18" max="18" width="27.625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2058</v>
      </c>
      <c r="O1" s="13" t="s">
        <v>2059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9">
        <f>IFERROR((E2/H2),0)</f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 s="9">
        <f t="shared" ref="I3:I66" si="1">IFERROR((E3/H3),0)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 t="shared" ref="N3:N66" si="2">(((L3/60)/60)/24)+DATE(1970,1,1)</f>
        <v>41870.208333333336</v>
      </c>
      <c r="O3" s="1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 t="shared" si="2"/>
        <v>41595.25</v>
      </c>
      <c r="O4" s="1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 t="shared" si="2"/>
        <v>43688.208333333328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 t="shared" si="2"/>
        <v>43485.25</v>
      </c>
      <c r="O6" s="1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 t="shared" si="2"/>
        <v>41149.208333333336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 t="shared" si="2"/>
        <v>42991.208333333328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 t="shared" si="2"/>
        <v>42229.208333333328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2"/>
        <v>40399.208333333336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2"/>
        <v>41536.208333333336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2"/>
        <v>40404.208333333336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2"/>
        <v>40442.208333333336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2"/>
        <v>43760.208333333328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2"/>
        <v>42532.208333333328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2"/>
        <v>40974.25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2"/>
        <v>43809.25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2"/>
        <v>41661.25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2"/>
        <v>40555.25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2"/>
        <v>43351.208333333328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2"/>
        <v>43528.25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2"/>
        <v>41848.208333333336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2"/>
        <v>40770.208333333336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2"/>
        <v>43193.208333333328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2"/>
        <v>43510.25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2"/>
        <v>41811.208333333336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2"/>
        <v>40681.208333333336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2"/>
        <v>43312.208333333328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2"/>
        <v>42280.208333333328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2"/>
        <v>40218.25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2"/>
        <v>43301.208333333328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2"/>
        <v>43609.208333333328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2"/>
        <v>42374.25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2"/>
        <v>43110.25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2"/>
        <v>41917.208333333336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2"/>
        <v>42817.208333333328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2"/>
        <v>43484.25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2"/>
        <v>40600.25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2"/>
        <v>43744.208333333328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2"/>
        <v>40469.208333333336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2"/>
        <v>41330.25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2"/>
        <v>40334.208333333336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2"/>
        <v>41156.208333333336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2"/>
        <v>40728.208333333336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2"/>
        <v>41844.208333333336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2"/>
        <v>43541.208333333328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2"/>
        <v>42676.208333333328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2"/>
        <v>40367.208333333336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2"/>
        <v>41727.208333333336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2"/>
        <v>42180.208333333328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2"/>
        <v>43758.208333333328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2"/>
        <v>41487.208333333336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2"/>
        <v>40995.208333333336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2"/>
        <v>40436.208333333336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2"/>
        <v>41779.208333333336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2"/>
        <v>43170.25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2"/>
        <v>43311.208333333328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2"/>
        <v>42014.25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2"/>
        <v>42979.208333333328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2"/>
        <v>42268.208333333328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2"/>
        <v>42898.208333333328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2"/>
        <v>41107.208333333336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2"/>
        <v>40595.25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2"/>
        <v>42160.208333333328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2"/>
        <v>42853.208333333328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 t="shared" si="2"/>
        <v>43283.208333333328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E67/D67*100</f>
        <v>236.14754098360655</v>
      </c>
      <c r="G67" t="s">
        <v>20</v>
      </c>
      <c r="H67">
        <v>236</v>
      </c>
      <c r="I67" s="9">
        <f t="shared" ref="I67:I130" si="7">IFERROR((E67/H67),0)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 t="shared" ref="N67:N130" si="8">(((L67/60)/60)/24)+DATE(1970,1,1)</f>
        <v>40570.25</v>
      </c>
      <c r="O67" s="1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9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8"/>
        <v>42102.208333333328</v>
      </c>
      <c r="O68" s="1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8"/>
        <v>40203.25</v>
      </c>
      <c r="O69" s="1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9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8"/>
        <v>42943.208333333328</v>
      </c>
      <c r="O70" s="1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9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8"/>
        <v>40531.25</v>
      </c>
      <c r="O71" s="1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9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8"/>
        <v>40484.208333333336</v>
      </c>
      <c r="O72" s="1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9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8"/>
        <v>43799.25</v>
      </c>
      <c r="O73" s="1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9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8"/>
        <v>42186.208333333328</v>
      </c>
      <c r="O74" s="1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9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8"/>
        <v>42701.25</v>
      </c>
      <c r="O75" s="1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9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8"/>
        <v>42456.208333333328</v>
      </c>
      <c r="O76" s="1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9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8"/>
        <v>43296.208333333328</v>
      </c>
      <c r="O77" s="1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9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8"/>
        <v>42027.25</v>
      </c>
      <c r="O78" s="1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8"/>
        <v>40448.208333333336</v>
      </c>
      <c r="O79" s="1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9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8"/>
        <v>43206.208333333328</v>
      </c>
      <c r="O80" s="1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9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8"/>
        <v>43267.208333333328</v>
      </c>
      <c r="O81" s="1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9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8"/>
        <v>42976.208333333328</v>
      </c>
      <c r="O82" s="1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9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8"/>
        <v>43062.25</v>
      </c>
      <c r="O83" s="1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9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8"/>
        <v>43482.25</v>
      </c>
      <c r="O84" s="1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8"/>
        <v>42579.208333333328</v>
      </c>
      <c r="O85" s="1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9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8"/>
        <v>41118.208333333336</v>
      </c>
      <c r="O86" s="1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9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8"/>
        <v>40797.208333333336</v>
      </c>
      <c r="O87" s="1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9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8"/>
        <v>42128.208333333328</v>
      </c>
      <c r="O88" s="1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8"/>
        <v>40610.25</v>
      </c>
      <c r="O89" s="1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9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8"/>
        <v>42110.208333333328</v>
      </c>
      <c r="O90" s="1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9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8"/>
        <v>40283.208333333336</v>
      </c>
      <c r="O91" s="1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9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8"/>
        <v>42425.25</v>
      </c>
      <c r="O92" s="1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9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8"/>
        <v>42588.208333333328</v>
      </c>
      <c r="O93" s="1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9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8"/>
        <v>40352.208333333336</v>
      </c>
      <c r="O94" s="1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9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8"/>
        <v>41202.208333333336</v>
      </c>
      <c r="O95" s="1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9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8"/>
        <v>43562.208333333328</v>
      </c>
      <c r="O96" s="1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9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8"/>
        <v>43752.208333333328</v>
      </c>
      <c r="O97" s="1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9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8"/>
        <v>40612.25</v>
      </c>
      <c r="O98" s="1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8"/>
        <v>42180.208333333328</v>
      </c>
      <c r="O99" s="1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9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8"/>
        <v>42212.208333333328</v>
      </c>
      <c r="O100" s="1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9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8"/>
        <v>41968.25</v>
      </c>
      <c r="O101" s="1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8"/>
        <v>40835.208333333336</v>
      </c>
      <c r="O102" s="1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9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8"/>
        <v>42056.25</v>
      </c>
      <c r="O103" s="1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9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8"/>
        <v>43234.208333333328</v>
      </c>
      <c r="O104" s="1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9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8"/>
        <v>40475.208333333336</v>
      </c>
      <c r="O105" s="1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9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8"/>
        <v>42878.208333333328</v>
      </c>
      <c r="O106" s="1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9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8"/>
        <v>41366.208333333336</v>
      </c>
      <c r="O107" s="1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9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8"/>
        <v>43716.208333333328</v>
      </c>
      <c r="O108" s="1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8"/>
        <v>43213.208333333328</v>
      </c>
      <c r="O109" s="1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9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8"/>
        <v>41005.208333333336</v>
      </c>
      <c r="O110" s="1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9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8"/>
        <v>41651.25</v>
      </c>
      <c r="O111" s="1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9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8"/>
        <v>43354.208333333328</v>
      </c>
      <c r="O112" s="1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9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8"/>
        <v>41174.208333333336</v>
      </c>
      <c r="O113" s="1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8"/>
        <v>41875.208333333336</v>
      </c>
      <c r="O114" s="1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9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8"/>
        <v>42990.208333333328</v>
      </c>
      <c r="O115" s="1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9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8"/>
        <v>43564.208333333328</v>
      </c>
      <c r="O116" s="1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9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8"/>
        <v>43056.25</v>
      </c>
      <c r="O117" s="1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9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8"/>
        <v>42265.208333333328</v>
      </c>
      <c r="O118" s="1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8"/>
        <v>40808.208333333336</v>
      </c>
      <c r="O119" s="1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9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8"/>
        <v>41665.25</v>
      </c>
      <c r="O120" s="1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9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8"/>
        <v>41806.208333333336</v>
      </c>
      <c r="O121" s="1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9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8"/>
        <v>42111.208333333328</v>
      </c>
      <c r="O122" s="1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9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8"/>
        <v>41917.208333333336</v>
      </c>
      <c r="O123" s="1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9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8"/>
        <v>41970.25</v>
      </c>
      <c r="O124" s="1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9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8"/>
        <v>42332.25</v>
      </c>
      <c r="O125" s="1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9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8"/>
        <v>43598.208333333328</v>
      </c>
      <c r="O126" s="1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9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8"/>
        <v>43362.208333333328</v>
      </c>
      <c r="O127" s="1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9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8"/>
        <v>42596.208333333328</v>
      </c>
      <c r="O128" s="1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8"/>
        <v>40310.208333333336</v>
      </c>
      <c r="O129" s="1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9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si="8"/>
        <v>40417.208333333336</v>
      </c>
      <c r="O130" s="1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2">E131/D131*100</f>
        <v>3.202693602693603</v>
      </c>
      <c r="G131" t="s">
        <v>74</v>
      </c>
      <c r="H131">
        <v>55</v>
      </c>
      <c r="I131" s="9">
        <f t="shared" ref="I131:I194" si="13">IFERROR((E131/H131),0)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ref="N131:N194" si="14">(((L131/60)/60)/24)+DATE(1970,1,1)</f>
        <v>42038.25</v>
      </c>
      <c r="O131" s="1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9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14"/>
        <v>40842.208333333336</v>
      </c>
      <c r="O132" s="1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9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14"/>
        <v>41607.25</v>
      </c>
      <c r="O133" s="1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9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14"/>
        <v>43112.25</v>
      </c>
      <c r="O134" s="1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9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14"/>
        <v>40767.208333333336</v>
      </c>
      <c r="O135" s="1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9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14"/>
        <v>40713.208333333336</v>
      </c>
      <c r="O136" s="1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9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14"/>
        <v>41340.25</v>
      </c>
      <c r="O137" s="1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9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14"/>
        <v>41797.208333333336</v>
      </c>
      <c r="O138" s="1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14"/>
        <v>40457.208333333336</v>
      </c>
      <c r="O139" s="1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9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14"/>
        <v>41180.208333333336</v>
      </c>
      <c r="O140" s="1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9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14"/>
        <v>42115.208333333328</v>
      </c>
      <c r="O141" s="1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9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14"/>
        <v>43156.25</v>
      </c>
      <c r="O142" s="1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9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14"/>
        <v>42167.208333333328</v>
      </c>
      <c r="O143" s="1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9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14"/>
        <v>41005.208333333336</v>
      </c>
      <c r="O144" s="1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9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14"/>
        <v>40357.208333333336</v>
      </c>
      <c r="O145" s="1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9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14"/>
        <v>43633.208333333328</v>
      </c>
      <c r="O146" s="1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9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14"/>
        <v>41889.208333333336</v>
      </c>
      <c r="O147" s="1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9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14"/>
        <v>40855.25</v>
      </c>
      <c r="O148" s="1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14"/>
        <v>42534.208333333328</v>
      </c>
      <c r="O149" s="1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9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14"/>
        <v>42941.208333333328</v>
      </c>
      <c r="O150" s="1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9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14"/>
        <v>41275.25</v>
      </c>
      <c r="O151" s="1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9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14"/>
        <v>43450.25</v>
      </c>
      <c r="O152" s="1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9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14"/>
        <v>41799.208333333336</v>
      </c>
      <c r="O153" s="1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9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14"/>
        <v>42783.25</v>
      </c>
      <c r="O154" s="1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9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14"/>
        <v>41201.208333333336</v>
      </c>
      <c r="O155" s="1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9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14"/>
        <v>42502.208333333328</v>
      </c>
      <c r="O156" s="1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9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14"/>
        <v>40262.208333333336</v>
      </c>
      <c r="O157" s="1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9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14"/>
        <v>43743.208333333328</v>
      </c>
      <c r="O158" s="1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14"/>
        <v>41638.25</v>
      </c>
      <c r="O159" s="1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9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14"/>
        <v>42346.25</v>
      </c>
      <c r="O160" s="1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9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14"/>
        <v>43551.208333333328</v>
      </c>
      <c r="O161" s="1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9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14"/>
        <v>43582.208333333328</v>
      </c>
      <c r="O162" s="1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9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14"/>
        <v>42270.208333333328</v>
      </c>
      <c r="O163" s="1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9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14"/>
        <v>43442.25</v>
      </c>
      <c r="O164" s="1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9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14"/>
        <v>43028.208333333328</v>
      </c>
      <c r="O165" s="1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9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14"/>
        <v>43016.208333333328</v>
      </c>
      <c r="O166" s="1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9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14"/>
        <v>42948.208333333328</v>
      </c>
      <c r="O167" s="1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9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14"/>
        <v>40534.25</v>
      </c>
      <c r="O168" s="1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14"/>
        <v>41435.208333333336</v>
      </c>
      <c r="O169" s="1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9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14"/>
        <v>43518.25</v>
      </c>
      <c r="O170" s="1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9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14"/>
        <v>41077.208333333336</v>
      </c>
      <c r="O171" s="1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9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14"/>
        <v>42950.208333333328</v>
      </c>
      <c r="O172" s="1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9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14"/>
        <v>41718.208333333336</v>
      </c>
      <c r="O173" s="1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9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14"/>
        <v>41839.208333333336</v>
      </c>
      <c r="O174" s="1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9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14"/>
        <v>41412.208333333336</v>
      </c>
      <c r="O175" s="1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9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14"/>
        <v>42282.208333333328</v>
      </c>
      <c r="O176" s="1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9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14"/>
        <v>42613.208333333328</v>
      </c>
      <c r="O177" s="1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9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14"/>
        <v>42616.208333333328</v>
      </c>
      <c r="O178" s="1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14"/>
        <v>40497.25</v>
      </c>
      <c r="O179" s="1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9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14"/>
        <v>42999.208333333328</v>
      </c>
      <c r="O180" s="1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9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14"/>
        <v>41350.208333333336</v>
      </c>
      <c r="O181" s="1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9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14"/>
        <v>40259.208333333336</v>
      </c>
      <c r="O182" s="1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9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14"/>
        <v>43012.208333333328</v>
      </c>
      <c r="O183" s="1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9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14"/>
        <v>43631.208333333328</v>
      </c>
      <c r="O184" s="1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9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14"/>
        <v>40430.208333333336</v>
      </c>
      <c r="O185" s="1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9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14"/>
        <v>43588.208333333328</v>
      </c>
      <c r="O186" s="1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9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14"/>
        <v>43233.208333333328</v>
      </c>
      <c r="O187" s="1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9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14"/>
        <v>41782.208333333336</v>
      </c>
      <c r="O188" s="1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14"/>
        <v>41328.25</v>
      </c>
      <c r="O189" s="1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9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14"/>
        <v>41975.25</v>
      </c>
      <c r="O190" s="1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9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14"/>
        <v>42433.25</v>
      </c>
      <c r="O191" s="1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9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14"/>
        <v>41429.208333333336</v>
      </c>
      <c r="O192" s="1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9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14"/>
        <v>43536.208333333328</v>
      </c>
      <c r="O193" s="1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9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si="14"/>
        <v>41817.208333333336</v>
      </c>
      <c r="O194" s="1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8">E195/D195*100</f>
        <v>45.636363636363633</v>
      </c>
      <c r="G195" t="s">
        <v>14</v>
      </c>
      <c r="H195">
        <v>65</v>
      </c>
      <c r="I195" s="9">
        <f t="shared" ref="I195:I258" si="19">IFERROR((E195/H195),0)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ref="N195:N258" si="20">(((L195/60)/60)/24)+DATE(1970,1,1)</f>
        <v>43198.208333333328</v>
      </c>
      <c r="O195" s="1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9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20"/>
        <v>42261.208333333328</v>
      </c>
      <c r="O196" s="1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9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20"/>
        <v>43310.208333333328</v>
      </c>
      <c r="O197" s="1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9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20"/>
        <v>42616.208333333328</v>
      </c>
      <c r="O198" s="1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20"/>
        <v>42909.208333333328</v>
      </c>
      <c r="O199" s="1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9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20"/>
        <v>40396.208333333336</v>
      </c>
      <c r="O200" s="1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9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20"/>
        <v>42192.208333333328</v>
      </c>
      <c r="O201" s="1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9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20"/>
        <v>40262.208333333336</v>
      </c>
      <c r="O202" s="1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9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20"/>
        <v>41845.208333333336</v>
      </c>
      <c r="O203" s="1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9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20"/>
        <v>40818.208333333336</v>
      </c>
      <c r="O204" s="1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9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20"/>
        <v>42752.25</v>
      </c>
      <c r="O205" s="1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9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20"/>
        <v>40636.208333333336</v>
      </c>
      <c r="O206" s="1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9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20"/>
        <v>43390.208333333328</v>
      </c>
      <c r="O207" s="1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9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20"/>
        <v>40236.25</v>
      </c>
      <c r="O208" s="1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20"/>
        <v>43340.208333333328</v>
      </c>
      <c r="O209" s="1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9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20"/>
        <v>43048.25</v>
      </c>
      <c r="O210" s="1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9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20"/>
        <v>42496.208333333328</v>
      </c>
      <c r="O211" s="1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9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20"/>
        <v>42797.25</v>
      </c>
      <c r="O212" s="1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9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20"/>
        <v>41513.208333333336</v>
      </c>
      <c r="O213" s="1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9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20"/>
        <v>43814.25</v>
      </c>
      <c r="O214" s="1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9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20"/>
        <v>40488.208333333336</v>
      </c>
      <c r="O215" s="1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9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20"/>
        <v>40409.208333333336</v>
      </c>
      <c r="O216" s="1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9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20"/>
        <v>43509.25</v>
      </c>
      <c r="O217" s="1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9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20"/>
        <v>40869.25</v>
      </c>
      <c r="O218" s="1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20"/>
        <v>43583.208333333328</v>
      </c>
      <c r="O219" s="1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9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20"/>
        <v>40858.25</v>
      </c>
      <c r="O220" s="1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9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20"/>
        <v>41137.208333333336</v>
      </c>
      <c r="O221" s="1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9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20"/>
        <v>40725.208333333336</v>
      </c>
      <c r="O222" s="1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9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20"/>
        <v>41081.208333333336</v>
      </c>
      <c r="O223" s="1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9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20"/>
        <v>41914.208333333336</v>
      </c>
      <c r="O224" s="1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9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20"/>
        <v>42445.208333333328</v>
      </c>
      <c r="O225" s="1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9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20"/>
        <v>41906.208333333336</v>
      </c>
      <c r="O226" s="1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9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20"/>
        <v>41762.208333333336</v>
      </c>
      <c r="O227" s="1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9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20"/>
        <v>40276.208333333336</v>
      </c>
      <c r="O228" s="1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20"/>
        <v>42139.208333333328</v>
      </c>
      <c r="O229" s="1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9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20"/>
        <v>42613.208333333328</v>
      </c>
      <c r="O230" s="1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9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20"/>
        <v>42887.208333333328</v>
      </c>
      <c r="O231" s="1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9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20"/>
        <v>43805.25</v>
      </c>
      <c r="O232" s="1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9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20"/>
        <v>41415.208333333336</v>
      </c>
      <c r="O233" s="1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9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20"/>
        <v>42576.208333333328</v>
      </c>
      <c r="O234" s="1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9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20"/>
        <v>40706.208333333336</v>
      </c>
      <c r="O235" s="1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9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20"/>
        <v>42969.208333333328</v>
      </c>
      <c r="O236" s="1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9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20"/>
        <v>42779.25</v>
      </c>
      <c r="O237" s="1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9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20"/>
        <v>43641.208333333328</v>
      </c>
      <c r="O238" s="1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20"/>
        <v>41754.208333333336</v>
      </c>
      <c r="O239" s="1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9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20"/>
        <v>43083.25</v>
      </c>
      <c r="O240" s="1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9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20"/>
        <v>42245.208333333328</v>
      </c>
      <c r="O241" s="1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9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20"/>
        <v>40396.208333333336</v>
      </c>
      <c r="O242" s="1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9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20"/>
        <v>41742.208333333336</v>
      </c>
      <c r="O243" s="1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9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20"/>
        <v>42865.208333333328</v>
      </c>
      <c r="O244" s="1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9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20"/>
        <v>43163.25</v>
      </c>
      <c r="O245" s="1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9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20"/>
        <v>41834.208333333336</v>
      </c>
      <c r="O246" s="1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9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20"/>
        <v>41736.208333333336</v>
      </c>
      <c r="O247" s="1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9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20"/>
        <v>41491.208333333336</v>
      </c>
      <c r="O248" s="1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20"/>
        <v>42726.25</v>
      </c>
      <c r="O249" s="1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9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20"/>
        <v>42004.25</v>
      </c>
      <c r="O250" s="1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9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20"/>
        <v>42006.25</v>
      </c>
      <c r="O251" s="1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9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20"/>
        <v>40203.25</v>
      </c>
      <c r="O252" s="1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9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20"/>
        <v>41252.25</v>
      </c>
      <c r="O253" s="1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9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20"/>
        <v>41572.208333333336</v>
      </c>
      <c r="O254" s="1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9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20"/>
        <v>40641.208333333336</v>
      </c>
      <c r="O255" s="1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9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20"/>
        <v>42787.25</v>
      </c>
      <c r="O256" s="1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9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20"/>
        <v>40590.25</v>
      </c>
      <c r="O257" s="1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9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si="20"/>
        <v>42393.25</v>
      </c>
      <c r="O258" s="1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4">E259/D259*100</f>
        <v>146</v>
      </c>
      <c r="G259" t="s">
        <v>20</v>
      </c>
      <c r="H259">
        <v>92</v>
      </c>
      <c r="I259" s="9">
        <f t="shared" ref="I259:I322" si="25">IFERROR((E259/H259),0)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ref="N259:N322" si="26">(((L259/60)/60)/24)+DATE(1970,1,1)</f>
        <v>41338.25</v>
      </c>
      <c r="O259" s="1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9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26"/>
        <v>42712.25</v>
      </c>
      <c r="O260" s="1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9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26"/>
        <v>41251.25</v>
      </c>
      <c r="O261" s="1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9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26"/>
        <v>41180.208333333336</v>
      </c>
      <c r="O262" s="1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9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26"/>
        <v>40415.208333333336</v>
      </c>
      <c r="O263" s="1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9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26"/>
        <v>40638.208333333336</v>
      </c>
      <c r="O264" s="1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9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26"/>
        <v>40187.25</v>
      </c>
      <c r="O265" s="1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9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26"/>
        <v>41317.25</v>
      </c>
      <c r="O266" s="1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9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26"/>
        <v>42372.25</v>
      </c>
      <c r="O267" s="1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9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26"/>
        <v>41950.25</v>
      </c>
      <c r="O268" s="1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26"/>
        <v>41206.208333333336</v>
      </c>
      <c r="O269" s="1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9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26"/>
        <v>41186.208333333336</v>
      </c>
      <c r="O270" s="1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9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26"/>
        <v>43496.25</v>
      </c>
      <c r="O271" s="1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9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26"/>
        <v>40514.25</v>
      </c>
      <c r="O272" s="1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9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26"/>
        <v>42345.25</v>
      </c>
      <c r="O273" s="1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9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26"/>
        <v>43656.208333333328</v>
      </c>
      <c r="O274" s="1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9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26"/>
        <v>42995.208333333328</v>
      </c>
      <c r="O275" s="1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9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26"/>
        <v>43045.25</v>
      </c>
      <c r="O276" s="1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9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26"/>
        <v>43561.208333333328</v>
      </c>
      <c r="O277" s="1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9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26"/>
        <v>41018.208333333336</v>
      </c>
      <c r="O278" s="1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26"/>
        <v>40378.208333333336</v>
      </c>
      <c r="O279" s="1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9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26"/>
        <v>41239.25</v>
      </c>
      <c r="O280" s="1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9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26"/>
        <v>43346.208333333328</v>
      </c>
      <c r="O281" s="1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9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26"/>
        <v>43060.25</v>
      </c>
      <c r="O282" s="1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9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26"/>
        <v>40979.25</v>
      </c>
      <c r="O283" s="1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9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26"/>
        <v>42701.25</v>
      </c>
      <c r="O284" s="1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9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26"/>
        <v>42520.208333333328</v>
      </c>
      <c r="O285" s="1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9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26"/>
        <v>41030.208333333336</v>
      </c>
      <c r="O286" s="1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9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26"/>
        <v>42623.208333333328</v>
      </c>
      <c r="O287" s="1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9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26"/>
        <v>42697.25</v>
      </c>
      <c r="O288" s="1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26"/>
        <v>42122.208333333328</v>
      </c>
      <c r="O289" s="1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9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26"/>
        <v>40982.208333333336</v>
      </c>
      <c r="O290" s="1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9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26"/>
        <v>42219.208333333328</v>
      </c>
      <c r="O291" s="1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9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26"/>
        <v>41404.208333333336</v>
      </c>
      <c r="O292" s="1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9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26"/>
        <v>40831.208333333336</v>
      </c>
      <c r="O293" s="1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9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26"/>
        <v>40984.208333333336</v>
      </c>
      <c r="O294" s="1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9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26"/>
        <v>40456.208333333336</v>
      </c>
      <c r="O295" s="1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9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26"/>
        <v>43399.208333333328</v>
      </c>
      <c r="O296" s="1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9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26"/>
        <v>41562.208333333336</v>
      </c>
      <c r="O297" s="1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9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26"/>
        <v>43493.25</v>
      </c>
      <c r="O298" s="1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26"/>
        <v>41653.25</v>
      </c>
      <c r="O299" s="1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9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26"/>
        <v>42426.25</v>
      </c>
      <c r="O300" s="1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9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26"/>
        <v>42432.25</v>
      </c>
      <c r="O301" s="1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9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26"/>
        <v>42977.208333333328</v>
      </c>
      <c r="O302" s="1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9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26"/>
        <v>42061.25</v>
      </c>
      <c r="O303" s="1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9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26"/>
        <v>43345.208333333328</v>
      </c>
      <c r="O304" s="1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9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26"/>
        <v>42376.25</v>
      </c>
      <c r="O305" s="1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9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26"/>
        <v>42589.208333333328</v>
      </c>
      <c r="O306" s="1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9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26"/>
        <v>42448.208333333328</v>
      </c>
      <c r="O307" s="1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9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26"/>
        <v>42930.208333333328</v>
      </c>
      <c r="O308" s="1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26"/>
        <v>41066.208333333336</v>
      </c>
      <c r="O309" s="1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9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26"/>
        <v>40651.208333333336</v>
      </c>
      <c r="O310" s="1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9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26"/>
        <v>40807.208333333336</v>
      </c>
      <c r="O311" s="1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9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26"/>
        <v>40277.208333333336</v>
      </c>
      <c r="O312" s="1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9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26"/>
        <v>40590.25</v>
      </c>
      <c r="O313" s="1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9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26"/>
        <v>41572.208333333336</v>
      </c>
      <c r="O314" s="1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9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26"/>
        <v>40966.25</v>
      </c>
      <c r="O315" s="1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9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26"/>
        <v>43536.208333333328</v>
      </c>
      <c r="O316" s="1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9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26"/>
        <v>41783.208333333336</v>
      </c>
      <c r="O317" s="1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9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26"/>
        <v>43788.25</v>
      </c>
      <c r="O318" s="1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26"/>
        <v>42869.208333333328</v>
      </c>
      <c r="O319" s="1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9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26"/>
        <v>41684.25</v>
      </c>
      <c r="O320" s="1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9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26"/>
        <v>40402.208333333336</v>
      </c>
      <c r="O321" s="1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9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si="26"/>
        <v>40673.208333333336</v>
      </c>
      <c r="O322" s="1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30">E323/D323*100</f>
        <v>94.144366197183089</v>
      </c>
      <c r="G323" t="s">
        <v>14</v>
      </c>
      <c r="H323">
        <v>2468</v>
      </c>
      <c r="I323" s="9">
        <f t="shared" ref="I323:I386" si="31">IFERROR((E323/H323),0)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ref="N323:N386" si="32">(((L323/60)/60)/24)+DATE(1970,1,1)</f>
        <v>40634.208333333336</v>
      </c>
      <c r="O323" s="1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9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32"/>
        <v>40507.25</v>
      </c>
      <c r="O324" s="1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9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32"/>
        <v>41725.208333333336</v>
      </c>
      <c r="O325" s="1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9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32"/>
        <v>42176.208333333328</v>
      </c>
      <c r="O326" s="1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9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32"/>
        <v>43267.208333333328</v>
      </c>
      <c r="O327" s="1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9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32"/>
        <v>42364.25</v>
      </c>
      <c r="O328" s="1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32"/>
        <v>43705.208333333328</v>
      </c>
      <c r="O329" s="1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9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32"/>
        <v>43434.25</v>
      </c>
      <c r="O330" s="1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9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32"/>
        <v>42716.25</v>
      </c>
      <c r="O331" s="1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9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32"/>
        <v>43077.25</v>
      </c>
      <c r="O332" s="1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9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32"/>
        <v>40896.25</v>
      </c>
      <c r="O333" s="1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9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32"/>
        <v>41361.208333333336</v>
      </c>
      <c r="O334" s="1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9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32"/>
        <v>43424.25</v>
      </c>
      <c r="O335" s="1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9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32"/>
        <v>43110.25</v>
      </c>
      <c r="O336" s="1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9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32"/>
        <v>43784.25</v>
      </c>
      <c r="O337" s="1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9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32"/>
        <v>40527.25</v>
      </c>
      <c r="O338" s="1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32"/>
        <v>43780.25</v>
      </c>
      <c r="O339" s="1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9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32"/>
        <v>40821.208333333336</v>
      </c>
      <c r="O340" s="1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9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32"/>
        <v>42949.208333333328</v>
      </c>
      <c r="O341" s="1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9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32"/>
        <v>40889.25</v>
      </c>
      <c r="O342" s="1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9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32"/>
        <v>42244.208333333328</v>
      </c>
      <c r="O343" s="1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9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32"/>
        <v>41475.208333333336</v>
      </c>
      <c r="O344" s="1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9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32"/>
        <v>41597.25</v>
      </c>
      <c r="O345" s="1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9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32"/>
        <v>43122.25</v>
      </c>
      <c r="O346" s="1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9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32"/>
        <v>42194.208333333328</v>
      </c>
      <c r="O347" s="1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9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32"/>
        <v>42971.208333333328</v>
      </c>
      <c r="O348" s="1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32"/>
        <v>42046.25</v>
      </c>
      <c r="O349" s="1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9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32"/>
        <v>42782.25</v>
      </c>
      <c r="O350" s="1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9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32"/>
        <v>42930.208333333328</v>
      </c>
      <c r="O351" s="1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9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32"/>
        <v>42144.208333333328</v>
      </c>
      <c r="O352" s="1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9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32"/>
        <v>42240.208333333328</v>
      </c>
      <c r="O353" s="1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9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32"/>
        <v>42315.25</v>
      </c>
      <c r="O354" s="1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9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32"/>
        <v>43651.208333333328</v>
      </c>
      <c r="O355" s="1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9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32"/>
        <v>41520.208333333336</v>
      </c>
      <c r="O356" s="1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9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32"/>
        <v>42757.25</v>
      </c>
      <c r="O357" s="1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9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32"/>
        <v>40922.25</v>
      </c>
      <c r="O358" s="1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32"/>
        <v>42250.208333333328</v>
      </c>
      <c r="O359" s="1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9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32"/>
        <v>43322.208333333328</v>
      </c>
      <c r="O360" s="1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9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32"/>
        <v>40782.208333333336</v>
      </c>
      <c r="O361" s="1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9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32"/>
        <v>40544.25</v>
      </c>
      <c r="O362" s="1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9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32"/>
        <v>43015.208333333328</v>
      </c>
      <c r="O363" s="1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9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32"/>
        <v>40570.25</v>
      </c>
      <c r="O364" s="1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9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32"/>
        <v>40904.25</v>
      </c>
      <c r="O365" s="1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9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32"/>
        <v>43164.25</v>
      </c>
      <c r="O366" s="1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9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32"/>
        <v>42733.25</v>
      </c>
      <c r="O367" s="1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9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32"/>
        <v>40546.25</v>
      </c>
      <c r="O368" s="1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32"/>
        <v>41930.208333333336</v>
      </c>
      <c r="O369" s="1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9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32"/>
        <v>40464.208333333336</v>
      </c>
      <c r="O370" s="1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9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32"/>
        <v>41308.25</v>
      </c>
      <c r="O371" s="1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9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32"/>
        <v>43570.208333333328</v>
      </c>
      <c r="O372" s="1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9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32"/>
        <v>42043.25</v>
      </c>
      <c r="O373" s="1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9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32"/>
        <v>42012.25</v>
      </c>
      <c r="O374" s="1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9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32"/>
        <v>42964.208333333328</v>
      </c>
      <c r="O375" s="1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9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32"/>
        <v>43476.25</v>
      </c>
      <c r="O376" s="1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9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32"/>
        <v>42293.208333333328</v>
      </c>
      <c r="O377" s="1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9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32"/>
        <v>41826.208333333336</v>
      </c>
      <c r="O378" s="1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32"/>
        <v>43760.208333333328</v>
      </c>
      <c r="O379" s="1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9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32"/>
        <v>43241.208333333328</v>
      </c>
      <c r="O380" s="1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9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32"/>
        <v>40843.208333333336</v>
      </c>
      <c r="O381" s="1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9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32"/>
        <v>41448.208333333336</v>
      </c>
      <c r="O382" s="1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9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32"/>
        <v>42163.208333333328</v>
      </c>
      <c r="O383" s="1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9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32"/>
        <v>43024.208333333328</v>
      </c>
      <c r="O384" s="1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9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32"/>
        <v>43509.25</v>
      </c>
      <c r="O385" s="1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9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si="32"/>
        <v>42776.25</v>
      </c>
      <c r="O386" s="1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6">E387/D387*100</f>
        <v>146.16709511568124</v>
      </c>
      <c r="G387" t="s">
        <v>20</v>
      </c>
      <c r="H387">
        <v>1137</v>
      </c>
      <c r="I387" s="9">
        <f t="shared" ref="I387:I450" si="37">IFERROR((E387/H387),0)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ref="N387:N450" si="38">(((L387/60)/60)/24)+DATE(1970,1,1)</f>
        <v>43553.208333333328</v>
      </c>
      <c r="O387" s="1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9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38"/>
        <v>40355.208333333336</v>
      </c>
      <c r="O388" s="1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38"/>
        <v>41072.208333333336</v>
      </c>
      <c r="O389" s="1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9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38"/>
        <v>40912.25</v>
      </c>
      <c r="O390" s="1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9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38"/>
        <v>40479.208333333336</v>
      </c>
      <c r="O391" s="1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9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38"/>
        <v>41530.208333333336</v>
      </c>
      <c r="O392" s="1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9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38"/>
        <v>41653.25</v>
      </c>
      <c r="O393" s="1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9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38"/>
        <v>40549.25</v>
      </c>
      <c r="O394" s="1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9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38"/>
        <v>42933.208333333328</v>
      </c>
      <c r="O395" s="1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9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38"/>
        <v>41484.208333333336</v>
      </c>
      <c r="O396" s="1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9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38"/>
        <v>40885.25</v>
      </c>
      <c r="O397" s="1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9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38"/>
        <v>43378.208333333328</v>
      </c>
      <c r="O398" s="1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38"/>
        <v>41417.208333333336</v>
      </c>
      <c r="O399" s="1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9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38"/>
        <v>43228.208333333328</v>
      </c>
      <c r="O400" s="1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9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38"/>
        <v>40576.25</v>
      </c>
      <c r="O401" s="1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9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38"/>
        <v>41502.208333333336</v>
      </c>
      <c r="O402" s="1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9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38"/>
        <v>43765.208333333328</v>
      </c>
      <c r="O403" s="1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9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38"/>
        <v>40914.25</v>
      </c>
      <c r="O404" s="1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9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38"/>
        <v>40310.208333333336</v>
      </c>
      <c r="O405" s="1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9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38"/>
        <v>43053.25</v>
      </c>
      <c r="O406" s="1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9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38"/>
        <v>43255.208333333328</v>
      </c>
      <c r="O407" s="1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9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38"/>
        <v>41304.25</v>
      </c>
      <c r="O408" s="1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38"/>
        <v>43751.208333333328</v>
      </c>
      <c r="O409" s="1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9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38"/>
        <v>42541.208333333328</v>
      </c>
      <c r="O410" s="1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9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38"/>
        <v>42843.208333333328</v>
      </c>
      <c r="O411" s="1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9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38"/>
        <v>42122.208333333328</v>
      </c>
      <c r="O412" s="1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9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38"/>
        <v>42884.208333333328</v>
      </c>
      <c r="O413" s="1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9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38"/>
        <v>41642.25</v>
      </c>
      <c r="O414" s="1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9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38"/>
        <v>43431.25</v>
      </c>
      <c r="O415" s="1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9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38"/>
        <v>40288.208333333336</v>
      </c>
      <c r="O416" s="1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9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38"/>
        <v>40921.25</v>
      </c>
      <c r="O417" s="1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9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38"/>
        <v>40560.25</v>
      </c>
      <c r="O418" s="1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38"/>
        <v>43407.208333333328</v>
      </c>
      <c r="O419" s="1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9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38"/>
        <v>41035.208333333336</v>
      </c>
      <c r="O420" s="1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9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38"/>
        <v>40899.25</v>
      </c>
      <c r="O421" s="1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9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38"/>
        <v>42911.208333333328</v>
      </c>
      <c r="O422" s="1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9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38"/>
        <v>42915.208333333328</v>
      </c>
      <c r="O423" s="1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9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38"/>
        <v>40285.208333333336</v>
      </c>
      <c r="O424" s="1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9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38"/>
        <v>40808.208333333336</v>
      </c>
      <c r="O425" s="1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9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38"/>
        <v>43208.208333333328</v>
      </c>
      <c r="O426" s="1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9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38"/>
        <v>42213.208333333328</v>
      </c>
      <c r="O427" s="1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9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38"/>
        <v>41332.25</v>
      </c>
      <c r="O428" s="1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38"/>
        <v>41895.208333333336</v>
      </c>
      <c r="O429" s="1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9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38"/>
        <v>40585.25</v>
      </c>
      <c r="O430" s="1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9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38"/>
        <v>41680.25</v>
      </c>
      <c r="O431" s="1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9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38"/>
        <v>43737.208333333328</v>
      </c>
      <c r="O432" s="1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9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38"/>
        <v>43273.208333333328</v>
      </c>
      <c r="O433" s="1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9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38"/>
        <v>41761.208333333336</v>
      </c>
      <c r="O434" s="1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9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38"/>
        <v>41603.25</v>
      </c>
      <c r="O435" s="1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9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38"/>
        <v>42705.25</v>
      </c>
      <c r="O436" s="1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9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38"/>
        <v>41988.25</v>
      </c>
      <c r="O437" s="1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9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38"/>
        <v>43575.208333333328</v>
      </c>
      <c r="O438" s="1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38"/>
        <v>42260.208333333328</v>
      </c>
      <c r="O439" s="1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9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38"/>
        <v>41337.25</v>
      </c>
      <c r="O440" s="1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9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38"/>
        <v>42680.208333333328</v>
      </c>
      <c r="O441" s="1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9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38"/>
        <v>42916.208333333328</v>
      </c>
      <c r="O442" s="1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9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38"/>
        <v>41025.208333333336</v>
      </c>
      <c r="O443" s="1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9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38"/>
        <v>42980.208333333328</v>
      </c>
      <c r="O444" s="1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9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38"/>
        <v>40451.208333333336</v>
      </c>
      <c r="O445" s="1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9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38"/>
        <v>40748.208333333336</v>
      </c>
      <c r="O446" s="1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9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38"/>
        <v>40515.25</v>
      </c>
      <c r="O447" s="1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9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38"/>
        <v>41261.25</v>
      </c>
      <c r="O448" s="1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38"/>
        <v>43088.25</v>
      </c>
      <c r="O449" s="1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9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si="38"/>
        <v>41378.208333333336</v>
      </c>
      <c r="O450" s="1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42">E451/D451*100</f>
        <v>967</v>
      </c>
      <c r="G451" t="s">
        <v>20</v>
      </c>
      <c r="H451">
        <v>86</v>
      </c>
      <c r="I451" s="9">
        <f t="shared" ref="I451:I514" si="43">IFERROR((E451/H451),0)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ref="N451:N514" si="44">(((L451/60)/60)/24)+DATE(1970,1,1)</f>
        <v>43530.25</v>
      </c>
      <c r="O451" s="1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9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44"/>
        <v>43394.208333333328</v>
      </c>
      <c r="O452" s="1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9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44"/>
        <v>42935.208333333328</v>
      </c>
      <c r="O453" s="1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9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44"/>
        <v>40365.208333333336</v>
      </c>
      <c r="O454" s="1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9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44"/>
        <v>42705.25</v>
      </c>
      <c r="O455" s="1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9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44"/>
        <v>41568.208333333336</v>
      </c>
      <c r="O456" s="1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9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44"/>
        <v>40809.208333333336</v>
      </c>
      <c r="O457" s="1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9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44"/>
        <v>43141.25</v>
      </c>
      <c r="O458" s="1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44"/>
        <v>42657.208333333328</v>
      </c>
      <c r="O459" s="1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9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44"/>
        <v>40265.208333333336</v>
      </c>
      <c r="O460" s="1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9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44"/>
        <v>42001.25</v>
      </c>
      <c r="O461" s="1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9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44"/>
        <v>40399.208333333336</v>
      </c>
      <c r="O462" s="1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9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44"/>
        <v>41757.208333333336</v>
      </c>
      <c r="O463" s="1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9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44"/>
        <v>41304.25</v>
      </c>
      <c r="O464" s="1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9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44"/>
        <v>41639.25</v>
      </c>
      <c r="O465" s="1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9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44"/>
        <v>43142.25</v>
      </c>
      <c r="O466" s="1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9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44"/>
        <v>43127.25</v>
      </c>
      <c r="O467" s="1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9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44"/>
        <v>41409.208333333336</v>
      </c>
      <c r="O468" s="1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44"/>
        <v>42331.25</v>
      </c>
      <c r="O469" s="1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9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44"/>
        <v>43569.208333333328</v>
      </c>
      <c r="O470" s="1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9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44"/>
        <v>42142.208333333328</v>
      </c>
      <c r="O471" s="1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9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44"/>
        <v>42716.25</v>
      </c>
      <c r="O472" s="1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9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44"/>
        <v>41031.208333333336</v>
      </c>
      <c r="O473" s="1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9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44"/>
        <v>43535.208333333328</v>
      </c>
      <c r="O474" s="1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9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44"/>
        <v>43277.208333333328</v>
      </c>
      <c r="O475" s="1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9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44"/>
        <v>41989.25</v>
      </c>
      <c r="O476" s="1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9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44"/>
        <v>41450.208333333336</v>
      </c>
      <c r="O477" s="1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9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44"/>
        <v>43322.208333333328</v>
      </c>
      <c r="O478" s="1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44"/>
        <v>40720.208333333336</v>
      </c>
      <c r="O479" s="1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9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44"/>
        <v>42072.208333333328</v>
      </c>
      <c r="O480" s="1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9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44"/>
        <v>42945.208333333328</v>
      </c>
      <c r="O481" s="1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9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44"/>
        <v>40248.25</v>
      </c>
      <c r="O482" s="1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9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44"/>
        <v>41913.208333333336</v>
      </c>
      <c r="O483" s="1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9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44"/>
        <v>40963.25</v>
      </c>
      <c r="O484" s="1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9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44"/>
        <v>43811.25</v>
      </c>
      <c r="O485" s="1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9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44"/>
        <v>41855.208333333336</v>
      </c>
      <c r="O486" s="1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9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44"/>
        <v>43626.208333333328</v>
      </c>
      <c r="O487" s="1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9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44"/>
        <v>43168.25</v>
      </c>
      <c r="O488" s="1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44"/>
        <v>42845.208333333328</v>
      </c>
      <c r="O489" s="1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9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44"/>
        <v>42403.25</v>
      </c>
      <c r="O490" s="1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9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44"/>
        <v>40406.208333333336</v>
      </c>
      <c r="O491" s="1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9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44"/>
        <v>43786.25</v>
      </c>
      <c r="O492" s="1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9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44"/>
        <v>41456.208333333336</v>
      </c>
      <c r="O493" s="1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9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44"/>
        <v>40336.208333333336</v>
      </c>
      <c r="O494" s="1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9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44"/>
        <v>43645.208333333328</v>
      </c>
      <c r="O495" s="1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9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44"/>
        <v>40990.208333333336</v>
      </c>
      <c r="O496" s="1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9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44"/>
        <v>41800.208333333336</v>
      </c>
      <c r="O497" s="1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9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44"/>
        <v>42876.208333333328</v>
      </c>
      <c r="O498" s="1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44"/>
        <v>42724.25</v>
      </c>
      <c r="O499" s="1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9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44"/>
        <v>42005.25</v>
      </c>
      <c r="O500" s="1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9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44"/>
        <v>42444.208333333328</v>
      </c>
      <c r="O501" s="1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9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44"/>
        <v>41395.208333333336</v>
      </c>
      <c r="O502" s="1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9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44"/>
        <v>41345.208333333336</v>
      </c>
      <c r="O503" s="1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9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44"/>
        <v>41117.208333333336</v>
      </c>
      <c r="O504" s="1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9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44"/>
        <v>42186.208333333328</v>
      </c>
      <c r="O505" s="1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9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44"/>
        <v>42142.208333333328</v>
      </c>
      <c r="O506" s="1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9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44"/>
        <v>41341.25</v>
      </c>
      <c r="O507" s="1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9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44"/>
        <v>43062.25</v>
      </c>
      <c r="O508" s="1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44"/>
        <v>41373.208333333336</v>
      </c>
      <c r="O509" s="1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9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44"/>
        <v>43310.208333333328</v>
      </c>
      <c r="O510" s="1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9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44"/>
        <v>41034.208333333336</v>
      </c>
      <c r="O511" s="1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9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44"/>
        <v>43251.208333333328</v>
      </c>
      <c r="O512" s="1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9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44"/>
        <v>43671.208333333328</v>
      </c>
      <c r="O513" s="1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9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si="44"/>
        <v>41825.208333333336</v>
      </c>
      <c r="O514" s="1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8">E515/D515*100</f>
        <v>39.277108433734945</v>
      </c>
      <c r="G515" t="s">
        <v>74</v>
      </c>
      <c r="H515">
        <v>35</v>
      </c>
      <c r="I515" s="9">
        <f t="shared" ref="I515:I578" si="49">IFERROR((E515/H515),0)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ref="N515:N578" si="50">(((L515/60)/60)/24)+DATE(1970,1,1)</f>
        <v>40430.208333333336</v>
      </c>
      <c r="O515" s="1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9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50"/>
        <v>41614.25</v>
      </c>
      <c r="O516" s="1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9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50"/>
        <v>40900.25</v>
      </c>
      <c r="O517" s="1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9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50"/>
        <v>40396.208333333336</v>
      </c>
      <c r="O518" s="1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50"/>
        <v>42860.208333333328</v>
      </c>
      <c r="O519" s="1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9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50"/>
        <v>43154.25</v>
      </c>
      <c r="O520" s="1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9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50"/>
        <v>42012.25</v>
      </c>
      <c r="O521" s="1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9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50"/>
        <v>43574.208333333328</v>
      </c>
      <c r="O522" s="1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9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50"/>
        <v>42605.208333333328</v>
      </c>
      <c r="O523" s="1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9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50"/>
        <v>41093.208333333336</v>
      </c>
      <c r="O524" s="1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9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50"/>
        <v>40241.25</v>
      </c>
      <c r="O525" s="1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9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50"/>
        <v>40294.208333333336</v>
      </c>
      <c r="O526" s="1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9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50"/>
        <v>40505.25</v>
      </c>
      <c r="O527" s="1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9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50"/>
        <v>42364.25</v>
      </c>
      <c r="O528" s="1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50"/>
        <v>42405.25</v>
      </c>
      <c r="O529" s="1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9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50"/>
        <v>41601.25</v>
      </c>
      <c r="O530" s="1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9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50"/>
        <v>41769.208333333336</v>
      </c>
      <c r="O531" s="1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9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50"/>
        <v>40421.208333333336</v>
      </c>
      <c r="O532" s="1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9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50"/>
        <v>41589.25</v>
      </c>
      <c r="O533" s="1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9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50"/>
        <v>43125.25</v>
      </c>
      <c r="O534" s="1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9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50"/>
        <v>41479.208333333336</v>
      </c>
      <c r="O535" s="1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9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50"/>
        <v>43329.208333333328</v>
      </c>
      <c r="O536" s="1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9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50"/>
        <v>43259.208333333328</v>
      </c>
      <c r="O537" s="1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9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50"/>
        <v>40414.208333333336</v>
      </c>
      <c r="O538" s="1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50"/>
        <v>43342.208333333328</v>
      </c>
      <c r="O539" s="1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9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50"/>
        <v>41539.208333333336</v>
      </c>
      <c r="O540" s="1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9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50"/>
        <v>43647.208333333328</v>
      </c>
      <c r="O541" s="1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9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50"/>
        <v>43225.208333333328</v>
      </c>
      <c r="O542" s="1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9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50"/>
        <v>42165.208333333328</v>
      </c>
      <c r="O543" s="1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9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50"/>
        <v>42391.25</v>
      </c>
      <c r="O544" s="1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9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50"/>
        <v>41528.208333333336</v>
      </c>
      <c r="O545" s="1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9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50"/>
        <v>42377.25</v>
      </c>
      <c r="O546" s="1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9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50"/>
        <v>43824.25</v>
      </c>
      <c r="O547" s="1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9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50"/>
        <v>43360.208333333328</v>
      </c>
      <c r="O548" s="1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50"/>
        <v>42029.25</v>
      </c>
      <c r="O549" s="1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9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50"/>
        <v>42461.208333333328</v>
      </c>
      <c r="O550" s="1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9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50"/>
        <v>41422.208333333336</v>
      </c>
      <c r="O551" s="1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9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50"/>
        <v>40968.25</v>
      </c>
      <c r="O552" s="1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9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50"/>
        <v>41993.25</v>
      </c>
      <c r="O553" s="1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9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50"/>
        <v>42700.25</v>
      </c>
      <c r="O554" s="1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9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50"/>
        <v>40545.25</v>
      </c>
      <c r="O555" s="1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9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50"/>
        <v>42723.25</v>
      </c>
      <c r="O556" s="1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9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50"/>
        <v>41731.208333333336</v>
      </c>
      <c r="O557" s="1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9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50"/>
        <v>40792.208333333336</v>
      </c>
      <c r="O558" s="1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50"/>
        <v>42279.208333333328</v>
      </c>
      <c r="O559" s="1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9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50"/>
        <v>42424.25</v>
      </c>
      <c r="O560" s="1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9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50"/>
        <v>42584.208333333328</v>
      </c>
      <c r="O561" s="1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9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50"/>
        <v>40865.25</v>
      </c>
      <c r="O562" s="1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9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50"/>
        <v>40833.208333333336</v>
      </c>
      <c r="O563" s="1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9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50"/>
        <v>43536.208333333328</v>
      </c>
      <c r="O564" s="1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9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50"/>
        <v>43417.25</v>
      </c>
      <c r="O565" s="1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9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50"/>
        <v>42078.208333333328</v>
      </c>
      <c r="O566" s="1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9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50"/>
        <v>40862.25</v>
      </c>
      <c r="O567" s="1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9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50"/>
        <v>42424.25</v>
      </c>
      <c r="O568" s="1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50"/>
        <v>41830.208333333336</v>
      </c>
      <c r="O569" s="1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9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50"/>
        <v>40374.208333333336</v>
      </c>
      <c r="O570" s="1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9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50"/>
        <v>40554.25</v>
      </c>
      <c r="O571" s="1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9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50"/>
        <v>41993.25</v>
      </c>
      <c r="O572" s="1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9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50"/>
        <v>42174.208333333328</v>
      </c>
      <c r="O573" s="1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9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50"/>
        <v>42275.208333333328</v>
      </c>
      <c r="O574" s="1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9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50"/>
        <v>41761.208333333336</v>
      </c>
      <c r="O575" s="1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9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50"/>
        <v>43806.25</v>
      </c>
      <c r="O576" s="1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9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50"/>
        <v>41779.208333333336</v>
      </c>
      <c r="O577" s="1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9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si="50"/>
        <v>43040.208333333328</v>
      </c>
      <c r="O578" s="1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54">E579/D579*100</f>
        <v>18.853658536585368</v>
      </c>
      <c r="G579" t="s">
        <v>74</v>
      </c>
      <c r="H579">
        <v>37</v>
      </c>
      <c r="I579" s="9">
        <f t="shared" ref="I579:I642" si="55">IFERROR((E579/H579),0)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ref="N579:N642" si="56">(((L579/60)/60)/24)+DATE(1970,1,1)</f>
        <v>40613.25</v>
      </c>
      <c r="O579" s="1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9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56"/>
        <v>40878.25</v>
      </c>
      <c r="O580" s="1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9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56"/>
        <v>40762.208333333336</v>
      </c>
      <c r="O581" s="1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9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56"/>
        <v>41696.25</v>
      </c>
      <c r="O582" s="1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9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56"/>
        <v>40662.208333333336</v>
      </c>
      <c r="O583" s="1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9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56"/>
        <v>42165.208333333328</v>
      </c>
      <c r="O584" s="1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9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56"/>
        <v>40959.25</v>
      </c>
      <c r="O585" s="1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9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56"/>
        <v>41024.208333333336</v>
      </c>
      <c r="O586" s="1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9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56"/>
        <v>40255.208333333336</v>
      </c>
      <c r="O587" s="1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9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56"/>
        <v>40499.25</v>
      </c>
      <c r="O588" s="1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56"/>
        <v>43484.25</v>
      </c>
      <c r="O589" s="1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9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56"/>
        <v>40262.208333333336</v>
      </c>
      <c r="O590" s="1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9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56"/>
        <v>42190.208333333328</v>
      </c>
      <c r="O591" s="1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9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56"/>
        <v>41994.25</v>
      </c>
      <c r="O592" s="1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9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56"/>
        <v>40373.208333333336</v>
      </c>
      <c r="O593" s="1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9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56"/>
        <v>41789.208333333336</v>
      </c>
      <c r="O594" s="1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9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56"/>
        <v>41724.208333333336</v>
      </c>
      <c r="O595" s="1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9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56"/>
        <v>42548.208333333328</v>
      </c>
      <c r="O596" s="1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9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56"/>
        <v>40253.208333333336</v>
      </c>
      <c r="O597" s="1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9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56"/>
        <v>42434.25</v>
      </c>
      <c r="O598" s="1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56"/>
        <v>43786.25</v>
      </c>
      <c r="O599" s="1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9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56"/>
        <v>40344.208333333336</v>
      </c>
      <c r="O600" s="1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9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56"/>
        <v>42047.25</v>
      </c>
      <c r="O601" s="1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9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56"/>
        <v>41485.208333333336</v>
      </c>
      <c r="O602" s="1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9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56"/>
        <v>41789.208333333336</v>
      </c>
      <c r="O603" s="1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9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56"/>
        <v>42160.208333333328</v>
      </c>
      <c r="O604" s="1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9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56"/>
        <v>43573.208333333328</v>
      </c>
      <c r="O605" s="1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9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56"/>
        <v>40565.25</v>
      </c>
      <c r="O606" s="1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9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56"/>
        <v>42280.208333333328</v>
      </c>
      <c r="O607" s="1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9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56"/>
        <v>42436.25</v>
      </c>
      <c r="O608" s="1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56"/>
        <v>41721.208333333336</v>
      </c>
      <c r="O609" s="1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9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56"/>
        <v>43530.25</v>
      </c>
      <c r="O610" s="1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9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56"/>
        <v>43481.25</v>
      </c>
      <c r="O611" s="1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9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56"/>
        <v>41259.25</v>
      </c>
      <c r="O612" s="1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9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56"/>
        <v>41480.208333333336</v>
      </c>
      <c r="O613" s="1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9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56"/>
        <v>40474.208333333336</v>
      </c>
      <c r="O614" s="1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9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56"/>
        <v>42973.208333333328</v>
      </c>
      <c r="O615" s="1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9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56"/>
        <v>42746.25</v>
      </c>
      <c r="O616" s="1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9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56"/>
        <v>42489.208333333328</v>
      </c>
      <c r="O617" s="1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9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56"/>
        <v>41537.208333333336</v>
      </c>
      <c r="O618" s="1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56"/>
        <v>41794.208333333336</v>
      </c>
      <c r="O619" s="1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9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56"/>
        <v>41396.208333333336</v>
      </c>
      <c r="O620" s="1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9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56"/>
        <v>40669.208333333336</v>
      </c>
      <c r="O621" s="1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9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56"/>
        <v>42559.208333333328</v>
      </c>
      <c r="O622" s="1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9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56"/>
        <v>42626.208333333328</v>
      </c>
      <c r="O623" s="1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9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56"/>
        <v>43205.208333333328</v>
      </c>
      <c r="O624" s="1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9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56"/>
        <v>42201.208333333328</v>
      </c>
      <c r="O625" s="1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9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56"/>
        <v>42029.25</v>
      </c>
      <c r="O626" s="1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9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56"/>
        <v>43857.25</v>
      </c>
      <c r="O627" s="1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9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56"/>
        <v>40449.208333333336</v>
      </c>
      <c r="O628" s="1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56"/>
        <v>40345.208333333336</v>
      </c>
      <c r="O629" s="1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9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56"/>
        <v>40455.208333333336</v>
      </c>
      <c r="O630" s="1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9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56"/>
        <v>42557.208333333328</v>
      </c>
      <c r="O631" s="1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9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56"/>
        <v>43586.208333333328</v>
      </c>
      <c r="O632" s="1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9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56"/>
        <v>43550.208333333328</v>
      </c>
      <c r="O633" s="1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9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56"/>
        <v>41945.208333333336</v>
      </c>
      <c r="O634" s="1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9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56"/>
        <v>42315.25</v>
      </c>
      <c r="O635" s="1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9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56"/>
        <v>42819.208333333328</v>
      </c>
      <c r="O636" s="1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9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56"/>
        <v>41314.25</v>
      </c>
      <c r="O637" s="1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9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56"/>
        <v>40926.25</v>
      </c>
      <c r="O638" s="1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56"/>
        <v>42688.25</v>
      </c>
      <c r="O639" s="1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9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56"/>
        <v>40386.208333333336</v>
      </c>
      <c r="O640" s="1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9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56"/>
        <v>43309.208333333328</v>
      </c>
      <c r="O641" s="1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9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si="56"/>
        <v>42387.25</v>
      </c>
      <c r="O642" s="1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60">E643/D643*100</f>
        <v>119.96808510638297</v>
      </c>
      <c r="G643" t="s">
        <v>20</v>
      </c>
      <c r="H643">
        <v>194</v>
      </c>
      <c r="I643" s="9">
        <f t="shared" ref="I643:I706" si="61">IFERROR((E643/H643),0)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ref="N643:N706" si="62">(((L643/60)/60)/24)+DATE(1970,1,1)</f>
        <v>42786.25</v>
      </c>
      <c r="O643" s="1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9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62"/>
        <v>43451.25</v>
      </c>
      <c r="O644" s="1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9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62"/>
        <v>42795.25</v>
      </c>
      <c r="O645" s="1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9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62"/>
        <v>43452.25</v>
      </c>
      <c r="O646" s="1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9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62"/>
        <v>43369.208333333328</v>
      </c>
      <c r="O647" s="1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9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62"/>
        <v>41346.208333333336</v>
      </c>
      <c r="O648" s="1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62"/>
        <v>43199.208333333328</v>
      </c>
      <c r="O649" s="1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9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62"/>
        <v>42922.208333333328</v>
      </c>
      <c r="O650" s="1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9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62"/>
        <v>40471.208333333336</v>
      </c>
      <c r="O651" s="1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9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62"/>
        <v>41828.208333333336</v>
      </c>
      <c r="O652" s="1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9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62"/>
        <v>41692.25</v>
      </c>
      <c r="O653" s="1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9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62"/>
        <v>42587.208333333328</v>
      </c>
      <c r="O654" s="1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9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62"/>
        <v>42468.208333333328</v>
      </c>
      <c r="O655" s="1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9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62"/>
        <v>42240.208333333328</v>
      </c>
      <c r="O656" s="1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9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62"/>
        <v>42796.25</v>
      </c>
      <c r="O657" s="1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9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62"/>
        <v>43097.25</v>
      </c>
      <c r="O658" s="1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62"/>
        <v>43096.25</v>
      </c>
      <c r="O659" s="1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9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62"/>
        <v>42246.208333333328</v>
      </c>
      <c r="O660" s="1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9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62"/>
        <v>40570.25</v>
      </c>
      <c r="O661" s="1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9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62"/>
        <v>42237.208333333328</v>
      </c>
      <c r="O662" s="1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9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62"/>
        <v>40996.208333333336</v>
      </c>
      <c r="O663" s="1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9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62"/>
        <v>43443.25</v>
      </c>
      <c r="O664" s="1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9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62"/>
        <v>40458.208333333336</v>
      </c>
      <c r="O665" s="1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9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62"/>
        <v>40959.25</v>
      </c>
      <c r="O666" s="1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9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62"/>
        <v>40733.208333333336</v>
      </c>
      <c r="O667" s="1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9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62"/>
        <v>41516.208333333336</v>
      </c>
      <c r="O668" s="1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62"/>
        <v>41892.208333333336</v>
      </c>
      <c r="O669" s="1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9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62"/>
        <v>41122.208333333336</v>
      </c>
      <c r="O670" s="1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9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62"/>
        <v>42912.208333333328</v>
      </c>
      <c r="O671" s="1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9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62"/>
        <v>42425.25</v>
      </c>
      <c r="O672" s="1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9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62"/>
        <v>40390.208333333336</v>
      </c>
      <c r="O673" s="1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9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62"/>
        <v>43180.208333333328</v>
      </c>
      <c r="O674" s="1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9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62"/>
        <v>42475.208333333328</v>
      </c>
      <c r="O675" s="1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9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62"/>
        <v>40774.208333333336</v>
      </c>
      <c r="O676" s="1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9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62"/>
        <v>43719.208333333328</v>
      </c>
      <c r="O677" s="1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9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62"/>
        <v>41178.208333333336</v>
      </c>
      <c r="O678" s="1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62"/>
        <v>42561.208333333328</v>
      </c>
      <c r="O679" s="1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9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62"/>
        <v>43484.25</v>
      </c>
      <c r="O680" s="1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9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62"/>
        <v>43756.208333333328</v>
      </c>
      <c r="O681" s="1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9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62"/>
        <v>43813.25</v>
      </c>
      <c r="O682" s="1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9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62"/>
        <v>40898.25</v>
      </c>
      <c r="O683" s="1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9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62"/>
        <v>41619.25</v>
      </c>
      <c r="O684" s="1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9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62"/>
        <v>43359.208333333328</v>
      </c>
      <c r="O685" s="1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9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62"/>
        <v>40358.208333333336</v>
      </c>
      <c r="O686" s="1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9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62"/>
        <v>42239.208333333328</v>
      </c>
      <c r="O687" s="1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9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62"/>
        <v>43186.208333333328</v>
      </c>
      <c r="O688" s="1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62"/>
        <v>42806.25</v>
      </c>
      <c r="O689" s="1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9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62"/>
        <v>43475.25</v>
      </c>
      <c r="O690" s="1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9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62"/>
        <v>41576.208333333336</v>
      </c>
      <c r="O691" s="1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9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62"/>
        <v>40874.25</v>
      </c>
      <c r="O692" s="1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9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62"/>
        <v>41185.208333333336</v>
      </c>
      <c r="O693" s="1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9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62"/>
        <v>43655.208333333328</v>
      </c>
      <c r="O694" s="1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9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62"/>
        <v>43025.208333333328</v>
      </c>
      <c r="O695" s="1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9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62"/>
        <v>43066.25</v>
      </c>
      <c r="O696" s="1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9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62"/>
        <v>42322.25</v>
      </c>
      <c r="O697" s="1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9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62"/>
        <v>42114.208333333328</v>
      </c>
      <c r="O698" s="1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62"/>
        <v>43190.208333333328</v>
      </c>
      <c r="O699" s="1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9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62"/>
        <v>40871.25</v>
      </c>
      <c r="O700" s="1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9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62"/>
        <v>43641.208333333328</v>
      </c>
      <c r="O701" s="1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9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62"/>
        <v>40203.25</v>
      </c>
      <c r="O702" s="1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9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62"/>
        <v>40629.208333333336</v>
      </c>
      <c r="O703" s="1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9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62"/>
        <v>41477.208333333336</v>
      </c>
      <c r="O704" s="1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9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62"/>
        <v>41020.208333333336</v>
      </c>
      <c r="O705" s="1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9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si="62"/>
        <v>42555.208333333328</v>
      </c>
      <c r="O706" s="1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66">E707/D707*100</f>
        <v>99.026517383618156</v>
      </c>
      <c r="G707" t="s">
        <v>14</v>
      </c>
      <c r="H707">
        <v>2025</v>
      </c>
      <c r="I707" s="9">
        <f t="shared" ref="I707:I770" si="67">IFERROR((E707/H707),0)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ref="N707:N770" si="68">(((L707/60)/60)/24)+DATE(1970,1,1)</f>
        <v>41619.25</v>
      </c>
      <c r="O707" s="1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9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68"/>
        <v>43471.25</v>
      </c>
      <c r="O708" s="1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68"/>
        <v>43442.25</v>
      </c>
      <c r="O709" s="1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9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68"/>
        <v>42877.208333333328</v>
      </c>
      <c r="O710" s="1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9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68"/>
        <v>41018.208333333336</v>
      </c>
      <c r="O711" s="1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9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68"/>
        <v>43295.208333333328</v>
      </c>
      <c r="O712" s="1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9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68"/>
        <v>42393.25</v>
      </c>
      <c r="O713" s="1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9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68"/>
        <v>42559.208333333328</v>
      </c>
      <c r="O714" s="1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9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68"/>
        <v>42604.208333333328</v>
      </c>
      <c r="O715" s="1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9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68"/>
        <v>41870.208333333336</v>
      </c>
      <c r="O716" s="1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9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68"/>
        <v>40397.208333333336</v>
      </c>
      <c r="O717" s="1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9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68"/>
        <v>41465.208333333336</v>
      </c>
      <c r="O718" s="1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68"/>
        <v>40777.208333333336</v>
      </c>
      <c r="O719" s="1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9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68"/>
        <v>41442.208333333336</v>
      </c>
      <c r="O720" s="1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9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68"/>
        <v>41058.208333333336</v>
      </c>
      <c r="O721" s="1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9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68"/>
        <v>43152.25</v>
      </c>
      <c r="O722" s="1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9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68"/>
        <v>43194.208333333328</v>
      </c>
      <c r="O723" s="1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9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68"/>
        <v>43045.25</v>
      </c>
      <c r="O724" s="1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9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68"/>
        <v>42431.25</v>
      </c>
      <c r="O725" s="1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9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68"/>
        <v>41934.208333333336</v>
      </c>
      <c r="O726" s="1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9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68"/>
        <v>41958.25</v>
      </c>
      <c r="O727" s="1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9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68"/>
        <v>40476.208333333336</v>
      </c>
      <c r="O728" s="1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68"/>
        <v>43485.25</v>
      </c>
      <c r="O729" s="1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9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68"/>
        <v>42515.208333333328</v>
      </c>
      <c r="O730" s="1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9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68"/>
        <v>41309.25</v>
      </c>
      <c r="O731" s="1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9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68"/>
        <v>42147.208333333328</v>
      </c>
      <c r="O732" s="1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9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68"/>
        <v>42939.208333333328</v>
      </c>
      <c r="O733" s="1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9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68"/>
        <v>42816.208333333328</v>
      </c>
      <c r="O734" s="1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9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68"/>
        <v>41844.208333333336</v>
      </c>
      <c r="O735" s="1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9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68"/>
        <v>42763.25</v>
      </c>
      <c r="O736" s="1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9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68"/>
        <v>42459.208333333328</v>
      </c>
      <c r="O737" s="1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9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68"/>
        <v>42055.25</v>
      </c>
      <c r="O738" s="1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68"/>
        <v>42685.25</v>
      </c>
      <c r="O739" s="1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9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68"/>
        <v>41959.25</v>
      </c>
      <c r="O740" s="1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9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68"/>
        <v>41089.208333333336</v>
      </c>
      <c r="O741" s="1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9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68"/>
        <v>42769.25</v>
      </c>
      <c r="O742" s="1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9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68"/>
        <v>40321.208333333336</v>
      </c>
      <c r="O743" s="1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9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68"/>
        <v>40197.25</v>
      </c>
      <c r="O744" s="1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9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68"/>
        <v>42298.208333333328</v>
      </c>
      <c r="O745" s="1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9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68"/>
        <v>43322.208333333328</v>
      </c>
      <c r="O746" s="1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9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68"/>
        <v>40328.208333333336</v>
      </c>
      <c r="O747" s="1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9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68"/>
        <v>40825.208333333336</v>
      </c>
      <c r="O748" s="1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68"/>
        <v>40423.208333333336</v>
      </c>
      <c r="O749" s="1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9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68"/>
        <v>40238.25</v>
      </c>
      <c r="O750" s="1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9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68"/>
        <v>41920.208333333336</v>
      </c>
      <c r="O751" s="1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9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68"/>
        <v>40360.208333333336</v>
      </c>
      <c r="O752" s="1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9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68"/>
        <v>42446.208333333328</v>
      </c>
      <c r="O753" s="1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9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68"/>
        <v>40395.208333333336</v>
      </c>
      <c r="O754" s="1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9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68"/>
        <v>40321.208333333336</v>
      </c>
      <c r="O755" s="1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9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68"/>
        <v>41210.208333333336</v>
      </c>
      <c r="O756" s="1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9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68"/>
        <v>43096.25</v>
      </c>
      <c r="O757" s="1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9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68"/>
        <v>42024.25</v>
      </c>
      <c r="O758" s="1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68"/>
        <v>40675.208333333336</v>
      </c>
      <c r="O759" s="1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9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68"/>
        <v>41936.208333333336</v>
      </c>
      <c r="O760" s="1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9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68"/>
        <v>43136.25</v>
      </c>
      <c r="O761" s="1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9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68"/>
        <v>43678.208333333328</v>
      </c>
      <c r="O762" s="1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9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68"/>
        <v>42938.208333333328</v>
      </c>
      <c r="O763" s="1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9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68"/>
        <v>41241.25</v>
      </c>
      <c r="O764" s="1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9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68"/>
        <v>41037.208333333336</v>
      </c>
      <c r="O765" s="1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9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68"/>
        <v>40676.208333333336</v>
      </c>
      <c r="O766" s="1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9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68"/>
        <v>42840.208333333328</v>
      </c>
      <c r="O767" s="1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9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68"/>
        <v>43362.208333333328</v>
      </c>
      <c r="O768" s="1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68"/>
        <v>42283.208333333328</v>
      </c>
      <c r="O769" s="1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9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si="68"/>
        <v>41619.25</v>
      </c>
      <c r="O770" s="1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72">E771/D771*100</f>
        <v>86.867834394904463</v>
      </c>
      <c r="G771" t="s">
        <v>14</v>
      </c>
      <c r="H771">
        <v>3410</v>
      </c>
      <c r="I771" s="9">
        <f t="shared" ref="I771:I834" si="73">IFERROR((E771/H771),0)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ref="N771:N834" si="74">(((L771/60)/60)/24)+DATE(1970,1,1)</f>
        <v>41501.208333333336</v>
      </c>
      <c r="O771" s="1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9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74"/>
        <v>41743.208333333336</v>
      </c>
      <c r="O772" s="1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9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74"/>
        <v>43491.25</v>
      </c>
      <c r="O773" s="1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9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74"/>
        <v>43505.25</v>
      </c>
      <c r="O774" s="1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9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74"/>
        <v>42838.208333333328</v>
      </c>
      <c r="O775" s="1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9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74"/>
        <v>42513.208333333328</v>
      </c>
      <c r="O776" s="1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9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74"/>
        <v>41949.25</v>
      </c>
      <c r="O777" s="1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9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74"/>
        <v>43650.208333333328</v>
      </c>
      <c r="O778" s="1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74"/>
        <v>40809.208333333336</v>
      </c>
      <c r="O779" s="1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9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74"/>
        <v>40768.208333333336</v>
      </c>
      <c r="O780" s="1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9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74"/>
        <v>42230.208333333328</v>
      </c>
      <c r="O781" s="1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9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74"/>
        <v>42573.208333333328</v>
      </c>
      <c r="O782" s="1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9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74"/>
        <v>40482.208333333336</v>
      </c>
      <c r="O783" s="1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9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74"/>
        <v>40603.25</v>
      </c>
      <c r="O784" s="1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9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74"/>
        <v>41625.25</v>
      </c>
      <c r="O785" s="1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9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74"/>
        <v>42435.25</v>
      </c>
      <c r="O786" s="1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9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74"/>
        <v>43582.208333333328</v>
      </c>
      <c r="O787" s="1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9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74"/>
        <v>43186.208333333328</v>
      </c>
      <c r="O788" s="1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74"/>
        <v>40684.208333333336</v>
      </c>
      <c r="O789" s="1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9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74"/>
        <v>41202.208333333336</v>
      </c>
      <c r="O790" s="1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9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74"/>
        <v>41786.208333333336</v>
      </c>
      <c r="O791" s="1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9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74"/>
        <v>40223.25</v>
      </c>
      <c r="O792" s="1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9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74"/>
        <v>42715.25</v>
      </c>
      <c r="O793" s="1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9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74"/>
        <v>41451.208333333336</v>
      </c>
      <c r="O794" s="1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9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74"/>
        <v>41450.208333333336</v>
      </c>
      <c r="O795" s="1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9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74"/>
        <v>43091.25</v>
      </c>
      <c r="O796" s="1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9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74"/>
        <v>42675.208333333328</v>
      </c>
      <c r="O797" s="1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9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74"/>
        <v>41859.208333333336</v>
      </c>
      <c r="O798" s="1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74"/>
        <v>43464.25</v>
      </c>
      <c r="O799" s="1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9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74"/>
        <v>41060.208333333336</v>
      </c>
      <c r="O800" s="1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9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74"/>
        <v>42399.25</v>
      </c>
      <c r="O801" s="1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9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74"/>
        <v>42167.208333333328</v>
      </c>
      <c r="O802" s="1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9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74"/>
        <v>43830.25</v>
      </c>
      <c r="O803" s="1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9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74"/>
        <v>43650.208333333328</v>
      </c>
      <c r="O804" s="1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9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74"/>
        <v>43492.25</v>
      </c>
      <c r="O805" s="1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9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74"/>
        <v>43102.25</v>
      </c>
      <c r="O806" s="1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9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74"/>
        <v>41958.25</v>
      </c>
      <c r="O807" s="1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9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74"/>
        <v>40973.25</v>
      </c>
      <c r="O808" s="1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74"/>
        <v>43753.208333333328</v>
      </c>
      <c r="O809" s="1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9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74"/>
        <v>42507.208333333328</v>
      </c>
      <c r="O810" s="1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9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74"/>
        <v>41135.208333333336</v>
      </c>
      <c r="O811" s="1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9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74"/>
        <v>43067.25</v>
      </c>
      <c r="O812" s="1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9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74"/>
        <v>42378.25</v>
      </c>
      <c r="O813" s="1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9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74"/>
        <v>43206.208333333328</v>
      </c>
      <c r="O814" s="1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9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74"/>
        <v>41148.208333333336</v>
      </c>
      <c r="O815" s="1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9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74"/>
        <v>42517.208333333328</v>
      </c>
      <c r="O816" s="1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9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74"/>
        <v>43068.25</v>
      </c>
      <c r="O817" s="1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9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74"/>
        <v>41680.25</v>
      </c>
      <c r="O818" s="1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74"/>
        <v>43589.208333333328</v>
      </c>
      <c r="O819" s="1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9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74"/>
        <v>43486.25</v>
      </c>
      <c r="O820" s="1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9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74"/>
        <v>41237.25</v>
      </c>
      <c r="O821" s="1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9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74"/>
        <v>43310.208333333328</v>
      </c>
      <c r="O822" s="1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9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74"/>
        <v>42794.25</v>
      </c>
      <c r="O823" s="1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9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74"/>
        <v>41698.25</v>
      </c>
      <c r="O824" s="1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9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74"/>
        <v>41892.208333333336</v>
      </c>
      <c r="O825" s="1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9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74"/>
        <v>40348.208333333336</v>
      </c>
      <c r="O826" s="1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9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74"/>
        <v>42941.208333333328</v>
      </c>
      <c r="O827" s="1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9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74"/>
        <v>40525.25</v>
      </c>
      <c r="O828" s="1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74"/>
        <v>40666.208333333336</v>
      </c>
      <c r="O829" s="1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9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74"/>
        <v>43340.208333333328</v>
      </c>
      <c r="O830" s="1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9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74"/>
        <v>42164.208333333328</v>
      </c>
      <c r="O831" s="1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9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74"/>
        <v>43103.25</v>
      </c>
      <c r="O832" s="1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9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74"/>
        <v>40994.208333333336</v>
      </c>
      <c r="O833" s="1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9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si="74"/>
        <v>42299.208333333328</v>
      </c>
      <c r="O834" s="1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78">E835/D835*100</f>
        <v>157.69117647058823</v>
      </c>
      <c r="G835" t="s">
        <v>20</v>
      </c>
      <c r="H835">
        <v>165</v>
      </c>
      <c r="I835" s="9">
        <f t="shared" ref="I835:I898" si="79">IFERROR((E835/H835),0)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ref="N835:N898" si="80">(((L835/60)/60)/24)+DATE(1970,1,1)</f>
        <v>40588.25</v>
      </c>
      <c r="O835" s="1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9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80"/>
        <v>41448.208333333336</v>
      </c>
      <c r="O836" s="1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9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80"/>
        <v>42063.25</v>
      </c>
      <c r="O837" s="1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9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80"/>
        <v>40214.25</v>
      </c>
      <c r="O838" s="1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80"/>
        <v>40629.208333333336</v>
      </c>
      <c r="O839" s="1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9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80"/>
        <v>43370.208333333328</v>
      </c>
      <c r="O840" s="1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9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80"/>
        <v>41715.208333333336</v>
      </c>
      <c r="O841" s="1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9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80"/>
        <v>41836.208333333336</v>
      </c>
      <c r="O842" s="1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9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80"/>
        <v>42419.25</v>
      </c>
      <c r="O843" s="1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9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80"/>
        <v>43266.208333333328</v>
      </c>
      <c r="O844" s="1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9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80"/>
        <v>43338.208333333328</v>
      </c>
      <c r="O845" s="1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9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80"/>
        <v>40930.25</v>
      </c>
      <c r="O846" s="1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9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80"/>
        <v>43235.208333333328</v>
      </c>
      <c r="O847" s="1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9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80"/>
        <v>43302.208333333328</v>
      </c>
      <c r="O848" s="1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80"/>
        <v>43107.25</v>
      </c>
      <c r="O849" s="1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9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80"/>
        <v>40341.208333333336</v>
      </c>
      <c r="O850" s="1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9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80"/>
        <v>40948.25</v>
      </c>
      <c r="O851" s="1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9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80"/>
        <v>40866.25</v>
      </c>
      <c r="O852" s="1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9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80"/>
        <v>41031.208333333336</v>
      </c>
      <c r="O853" s="1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9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80"/>
        <v>40740.208333333336</v>
      </c>
      <c r="O854" s="1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9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80"/>
        <v>40714.208333333336</v>
      </c>
      <c r="O855" s="1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9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80"/>
        <v>43787.25</v>
      </c>
      <c r="O856" s="1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9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80"/>
        <v>40712.208333333336</v>
      </c>
      <c r="O857" s="1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9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80"/>
        <v>41023.208333333336</v>
      </c>
      <c r="O858" s="1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80"/>
        <v>40944.25</v>
      </c>
      <c r="O859" s="1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9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80"/>
        <v>43211.208333333328</v>
      </c>
      <c r="O860" s="1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9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80"/>
        <v>41334.25</v>
      </c>
      <c r="O861" s="1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9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80"/>
        <v>43515.25</v>
      </c>
      <c r="O862" s="1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9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80"/>
        <v>40258.208333333336</v>
      </c>
      <c r="O863" s="1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9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80"/>
        <v>40756.208333333336</v>
      </c>
      <c r="O864" s="1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9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80"/>
        <v>42172.208333333328</v>
      </c>
      <c r="O865" s="1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9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80"/>
        <v>42601.208333333328</v>
      </c>
      <c r="O866" s="1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9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80"/>
        <v>41897.208333333336</v>
      </c>
      <c r="O867" s="1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9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80"/>
        <v>40671.208333333336</v>
      </c>
      <c r="O868" s="1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80"/>
        <v>43382.208333333328</v>
      </c>
      <c r="O869" s="1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9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80"/>
        <v>41559.208333333336</v>
      </c>
      <c r="O870" s="1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9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80"/>
        <v>40350.208333333336</v>
      </c>
      <c r="O871" s="1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9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80"/>
        <v>42240.208333333328</v>
      </c>
      <c r="O872" s="1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9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80"/>
        <v>43040.208333333328</v>
      </c>
      <c r="O873" s="1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9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80"/>
        <v>43346.208333333328</v>
      </c>
      <c r="O874" s="1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9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80"/>
        <v>41647.25</v>
      </c>
      <c r="O875" s="1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9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80"/>
        <v>40291.208333333336</v>
      </c>
      <c r="O876" s="1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9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80"/>
        <v>40556.25</v>
      </c>
      <c r="O877" s="1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9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80"/>
        <v>43624.208333333328</v>
      </c>
      <c r="O878" s="1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80"/>
        <v>42577.208333333328</v>
      </c>
      <c r="O879" s="1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9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80"/>
        <v>43845.25</v>
      </c>
      <c r="O880" s="1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9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80"/>
        <v>42788.25</v>
      </c>
      <c r="O881" s="1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9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80"/>
        <v>43667.208333333328</v>
      </c>
      <c r="O882" s="1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9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80"/>
        <v>42194.208333333328</v>
      </c>
      <c r="O883" s="1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9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80"/>
        <v>42025.25</v>
      </c>
      <c r="O884" s="1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9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80"/>
        <v>40323.208333333336</v>
      </c>
      <c r="O885" s="1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9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80"/>
        <v>41763.208333333336</v>
      </c>
      <c r="O886" s="1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9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80"/>
        <v>40335.208333333336</v>
      </c>
      <c r="O887" s="1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9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80"/>
        <v>40416.208333333336</v>
      </c>
      <c r="O888" s="1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80"/>
        <v>42202.208333333328</v>
      </c>
      <c r="O889" s="1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9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80"/>
        <v>42836.208333333328</v>
      </c>
      <c r="O890" s="1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9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80"/>
        <v>41710.208333333336</v>
      </c>
      <c r="O891" s="1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9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80"/>
        <v>43640.208333333328</v>
      </c>
      <c r="O892" s="1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9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80"/>
        <v>40880.25</v>
      </c>
      <c r="O893" s="1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9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80"/>
        <v>40319.208333333336</v>
      </c>
      <c r="O894" s="1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9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80"/>
        <v>42170.208333333328</v>
      </c>
      <c r="O895" s="1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9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80"/>
        <v>41466.208333333336</v>
      </c>
      <c r="O896" s="1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9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80"/>
        <v>43134.25</v>
      </c>
      <c r="O897" s="1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9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si="80"/>
        <v>40738.208333333336</v>
      </c>
      <c r="O898" s="1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84">E899/D899*100</f>
        <v>27.693181818181817</v>
      </c>
      <c r="G899" t="s">
        <v>14</v>
      </c>
      <c r="H899">
        <v>27</v>
      </c>
      <c r="I899" s="9">
        <f t="shared" ref="I899:I962" si="85">IFERROR((E899/H899),0)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ref="N899:N962" si="86">(((L899/60)/60)/24)+DATE(1970,1,1)</f>
        <v>43583.208333333328</v>
      </c>
      <c r="O899" s="1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9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86"/>
        <v>43815.25</v>
      </c>
      <c r="O900" s="1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9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86"/>
        <v>41554.208333333336</v>
      </c>
      <c r="O901" s="1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9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86"/>
        <v>41901.208333333336</v>
      </c>
      <c r="O902" s="1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9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86"/>
        <v>43298.208333333328</v>
      </c>
      <c r="O903" s="1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9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86"/>
        <v>42399.25</v>
      </c>
      <c r="O904" s="1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9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86"/>
        <v>41034.208333333336</v>
      </c>
      <c r="O905" s="1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9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86"/>
        <v>41186.208333333336</v>
      </c>
      <c r="O906" s="1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9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86"/>
        <v>41536.208333333336</v>
      </c>
      <c r="O907" s="1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9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86"/>
        <v>42868.208333333328</v>
      </c>
      <c r="O908" s="1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86"/>
        <v>40660.208333333336</v>
      </c>
      <c r="O909" s="1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9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86"/>
        <v>41031.208333333336</v>
      </c>
      <c r="O910" s="1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9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86"/>
        <v>43255.208333333328</v>
      </c>
      <c r="O911" s="1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9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86"/>
        <v>42026.25</v>
      </c>
      <c r="O912" s="1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9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86"/>
        <v>43717.208333333328</v>
      </c>
      <c r="O913" s="1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9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86"/>
        <v>41157.208333333336</v>
      </c>
      <c r="O914" s="1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9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86"/>
        <v>43597.208333333328</v>
      </c>
      <c r="O915" s="1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9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86"/>
        <v>41490.208333333336</v>
      </c>
      <c r="O916" s="1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9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86"/>
        <v>42976.208333333328</v>
      </c>
      <c r="O917" s="1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9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86"/>
        <v>41991.25</v>
      </c>
      <c r="O918" s="1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86"/>
        <v>40722.208333333336</v>
      </c>
      <c r="O919" s="1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9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86"/>
        <v>41117.208333333336</v>
      </c>
      <c r="O920" s="1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9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86"/>
        <v>43022.208333333328</v>
      </c>
      <c r="O921" s="1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9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86"/>
        <v>43503.25</v>
      </c>
      <c r="O922" s="1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9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86"/>
        <v>40951.25</v>
      </c>
      <c r="O923" s="1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9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86"/>
        <v>43443.25</v>
      </c>
      <c r="O924" s="1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9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86"/>
        <v>40373.208333333336</v>
      </c>
      <c r="O925" s="1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9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86"/>
        <v>43769.208333333328</v>
      </c>
      <c r="O926" s="1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9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86"/>
        <v>43000.208333333328</v>
      </c>
      <c r="O927" s="1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9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86"/>
        <v>42502.208333333328</v>
      </c>
      <c r="O928" s="1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86"/>
        <v>41102.208333333336</v>
      </c>
      <c r="O929" s="1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9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86"/>
        <v>41637.25</v>
      </c>
      <c r="O930" s="1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9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86"/>
        <v>42858.208333333328</v>
      </c>
      <c r="O931" s="1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9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86"/>
        <v>42060.25</v>
      </c>
      <c r="O932" s="1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9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86"/>
        <v>41818.208333333336</v>
      </c>
      <c r="O933" s="1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9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86"/>
        <v>41709.208333333336</v>
      </c>
      <c r="O934" s="1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9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86"/>
        <v>41372.208333333336</v>
      </c>
      <c r="O935" s="1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9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86"/>
        <v>42422.25</v>
      </c>
      <c r="O936" s="1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9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86"/>
        <v>42209.208333333328</v>
      </c>
      <c r="O937" s="1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9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86"/>
        <v>43668.208333333328</v>
      </c>
      <c r="O938" s="1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86"/>
        <v>42334.25</v>
      </c>
      <c r="O939" s="1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9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86"/>
        <v>43263.208333333328</v>
      </c>
      <c r="O940" s="1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9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86"/>
        <v>40670.208333333336</v>
      </c>
      <c r="O941" s="1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9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86"/>
        <v>41244.25</v>
      </c>
      <c r="O942" s="1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9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86"/>
        <v>40552.25</v>
      </c>
      <c r="O943" s="1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9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86"/>
        <v>40568.25</v>
      </c>
      <c r="O944" s="1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9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86"/>
        <v>41906.208333333336</v>
      </c>
      <c r="O945" s="1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9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86"/>
        <v>42776.25</v>
      </c>
      <c r="O946" s="1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9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86"/>
        <v>41004.208333333336</v>
      </c>
      <c r="O947" s="1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9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86"/>
        <v>40710.208333333336</v>
      </c>
      <c r="O948" s="1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86"/>
        <v>41908.208333333336</v>
      </c>
      <c r="O949" s="1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9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86"/>
        <v>41985.25</v>
      </c>
      <c r="O950" s="1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9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86"/>
        <v>42112.208333333328</v>
      </c>
      <c r="O951" s="1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9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86"/>
        <v>43571.208333333328</v>
      </c>
      <c r="O952" s="1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9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86"/>
        <v>42730.25</v>
      </c>
      <c r="O953" s="1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9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86"/>
        <v>42591.208333333328</v>
      </c>
      <c r="O954" s="1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9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86"/>
        <v>42358.25</v>
      </c>
      <c r="O955" s="1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9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86"/>
        <v>41174.208333333336</v>
      </c>
      <c r="O956" s="1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9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86"/>
        <v>41238.25</v>
      </c>
      <c r="O957" s="1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9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86"/>
        <v>42360.25</v>
      </c>
      <c r="O958" s="1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86"/>
        <v>40955.25</v>
      </c>
      <c r="O959" s="1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9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86"/>
        <v>40350.208333333336</v>
      </c>
      <c r="O960" s="1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9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86"/>
        <v>40357.208333333336</v>
      </c>
      <c r="O961" s="1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9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si="86"/>
        <v>42408.25</v>
      </c>
      <c r="O962" s="1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90">E963/D963*100</f>
        <v>119.29824561403508</v>
      </c>
      <c r="G963" t="s">
        <v>20</v>
      </c>
      <c r="H963">
        <v>155</v>
      </c>
      <c r="I963" s="9">
        <f t="shared" ref="I963:I1001" si="91">IFERROR((E963/H963),0)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ref="N963:N1001" si="92">(((L963/60)/60)/24)+DATE(1970,1,1)</f>
        <v>40591.25</v>
      </c>
      <c r="O963" s="1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9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92"/>
        <v>41592.25</v>
      </c>
      <c r="O964" s="1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9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92"/>
        <v>40607.25</v>
      </c>
      <c r="O965" s="1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9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92"/>
        <v>42135.208333333328</v>
      </c>
      <c r="O966" s="1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9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92"/>
        <v>40203.25</v>
      </c>
      <c r="O967" s="1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9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92"/>
        <v>42901.208333333328</v>
      </c>
      <c r="O968" s="1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92"/>
        <v>41005.208333333336</v>
      </c>
      <c r="O969" s="1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9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92"/>
        <v>40544.25</v>
      </c>
      <c r="O970" s="1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9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92"/>
        <v>43821.25</v>
      </c>
      <c r="O971" s="1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9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92"/>
        <v>40672.208333333336</v>
      </c>
      <c r="O972" s="1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9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92"/>
        <v>41555.208333333336</v>
      </c>
      <c r="O973" s="1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9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92"/>
        <v>41792.208333333336</v>
      </c>
      <c r="O974" s="1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9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92"/>
        <v>40522.25</v>
      </c>
      <c r="O975" s="1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9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92"/>
        <v>41412.208333333336</v>
      </c>
      <c r="O976" s="1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9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92"/>
        <v>42337.25</v>
      </c>
      <c r="O977" s="1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9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92"/>
        <v>40571.25</v>
      </c>
      <c r="O978" s="1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92"/>
        <v>43138.25</v>
      </c>
      <c r="O979" s="1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9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92"/>
        <v>42686.25</v>
      </c>
      <c r="O980" s="1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9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92"/>
        <v>42078.208333333328</v>
      </c>
      <c r="O981" s="1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9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92"/>
        <v>42307.208333333328</v>
      </c>
      <c r="O982" s="1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9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92"/>
        <v>43094.25</v>
      </c>
      <c r="O983" s="1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9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92"/>
        <v>40743.208333333336</v>
      </c>
      <c r="O984" s="1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9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92"/>
        <v>43681.208333333328</v>
      </c>
      <c r="O985" s="1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9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92"/>
        <v>43716.208333333328</v>
      </c>
      <c r="O986" s="1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9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92"/>
        <v>41614.25</v>
      </c>
      <c r="O987" s="1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9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92"/>
        <v>40638.208333333336</v>
      </c>
      <c r="O988" s="1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92"/>
        <v>42852.208333333328</v>
      </c>
      <c r="O989" s="1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9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92"/>
        <v>42686.25</v>
      </c>
      <c r="O990" s="1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9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92"/>
        <v>43571.208333333328</v>
      </c>
      <c r="O991" s="1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9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92"/>
        <v>42432.25</v>
      </c>
      <c r="O992" s="1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9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92"/>
        <v>41907.208333333336</v>
      </c>
      <c r="O993" s="1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9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92"/>
        <v>43227.208333333328</v>
      </c>
      <c r="O994" s="1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9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92"/>
        <v>42362.25</v>
      </c>
      <c r="O995" s="1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9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92"/>
        <v>41929.208333333336</v>
      </c>
      <c r="O996" s="1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9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92"/>
        <v>43408.208333333328</v>
      </c>
      <c r="O997" s="1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9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92"/>
        <v>41276.25</v>
      </c>
      <c r="O998" s="1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92"/>
        <v>41659.25</v>
      </c>
      <c r="O999" s="1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9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92"/>
        <v>40220.25</v>
      </c>
      <c r="O1000" s="1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9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92"/>
        <v>42550.208333333328</v>
      </c>
      <c r="O1001" s="1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R1001" xr:uid="{00000000-0001-0000-0000-000000000000}"/>
  <conditionalFormatting sqref="G1:G1048576">
    <cfRule type="cellIs" dxfId="19" priority="3" operator="equal">
      <formula>"live"</formula>
    </cfRule>
    <cfRule type="cellIs" dxfId="18" priority="4" operator="equal">
      <formula>"canceled"</formula>
    </cfRule>
    <cfRule type="cellIs" dxfId="17" priority="5" operator="equal">
      <formula>"successful"</formula>
    </cfRule>
    <cfRule type="cellIs" dxfId="16" priority="6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99E8-3B58-43EB-8565-F8BA8FF340C4}">
  <dimension ref="A1:F14"/>
  <sheetViews>
    <sheetView workbookViewId="0">
      <selection activeCell="Q11" sqref="Q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21</v>
      </c>
    </row>
    <row r="3" spans="1:6" x14ac:dyDescent="0.25">
      <c r="A3" s="10" t="s">
        <v>2046</v>
      </c>
      <c r="B3" s="10" t="s">
        <v>2036</v>
      </c>
    </row>
    <row r="4" spans="1:6" x14ac:dyDescent="0.25">
      <c r="A4" s="10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5">
      <c r="A5" s="11" t="s">
        <v>2037</v>
      </c>
      <c r="B5" s="12">
        <v>10</v>
      </c>
      <c r="C5" s="12">
        <v>41</v>
      </c>
      <c r="D5" s="12">
        <v>3</v>
      </c>
      <c r="E5" s="12">
        <v>76</v>
      </c>
      <c r="F5" s="12">
        <v>130</v>
      </c>
    </row>
    <row r="6" spans="1:6" x14ac:dyDescent="0.25">
      <c r="A6" s="11" t="s">
        <v>2038</v>
      </c>
      <c r="B6" s="12">
        <v>3</v>
      </c>
      <c r="C6" s="12">
        <v>15</v>
      </c>
      <c r="D6" s="12"/>
      <c r="E6" s="12">
        <v>17</v>
      </c>
      <c r="F6" s="12">
        <v>35</v>
      </c>
    </row>
    <row r="7" spans="1:6" x14ac:dyDescent="0.25">
      <c r="A7" s="11" t="s">
        <v>2039</v>
      </c>
      <c r="B7" s="12">
        <v>1</v>
      </c>
      <c r="C7" s="12">
        <v>20</v>
      </c>
      <c r="D7" s="12">
        <v>2</v>
      </c>
      <c r="E7" s="12">
        <v>14</v>
      </c>
      <c r="F7" s="12">
        <v>37</v>
      </c>
    </row>
    <row r="8" spans="1:6" x14ac:dyDescent="0.25">
      <c r="A8" s="11" t="s">
        <v>2040</v>
      </c>
      <c r="B8" s="12"/>
      <c r="C8" s="12"/>
      <c r="D8" s="12"/>
      <c r="E8" s="12">
        <v>4</v>
      </c>
      <c r="F8" s="12">
        <v>4</v>
      </c>
    </row>
    <row r="9" spans="1:6" x14ac:dyDescent="0.25">
      <c r="A9" s="11" t="s">
        <v>2041</v>
      </c>
      <c r="B9" s="12">
        <v>6</v>
      </c>
      <c r="C9" s="12">
        <v>44</v>
      </c>
      <c r="D9" s="12"/>
      <c r="E9" s="12">
        <v>79</v>
      </c>
      <c r="F9" s="12">
        <v>129</v>
      </c>
    </row>
    <row r="10" spans="1:6" x14ac:dyDescent="0.25">
      <c r="A10" s="11" t="s">
        <v>2042</v>
      </c>
      <c r="B10" s="12">
        <v>3</v>
      </c>
      <c r="C10" s="12">
        <v>6</v>
      </c>
      <c r="D10" s="12">
        <v>1</v>
      </c>
      <c r="E10" s="12">
        <v>24</v>
      </c>
      <c r="F10" s="12">
        <v>34</v>
      </c>
    </row>
    <row r="11" spans="1:6" x14ac:dyDescent="0.25">
      <c r="A11" s="11" t="s">
        <v>2043</v>
      </c>
      <c r="B11" s="12">
        <v>2</v>
      </c>
      <c r="C11" s="12">
        <v>18</v>
      </c>
      <c r="D11" s="12">
        <v>1</v>
      </c>
      <c r="E11" s="12">
        <v>28</v>
      </c>
      <c r="F11" s="12">
        <v>49</v>
      </c>
    </row>
    <row r="12" spans="1:6" x14ac:dyDescent="0.25">
      <c r="A12" s="11" t="s">
        <v>2044</v>
      </c>
      <c r="B12" s="12">
        <v>2</v>
      </c>
      <c r="C12" s="12">
        <v>24</v>
      </c>
      <c r="D12" s="12">
        <v>1</v>
      </c>
      <c r="E12" s="12">
        <v>45</v>
      </c>
      <c r="F12" s="12">
        <v>72</v>
      </c>
    </row>
    <row r="13" spans="1:6" x14ac:dyDescent="0.25">
      <c r="A13" s="11" t="s">
        <v>2045</v>
      </c>
      <c r="B13" s="12">
        <v>17</v>
      </c>
      <c r="C13" s="12">
        <v>106</v>
      </c>
      <c r="D13" s="12">
        <v>1</v>
      </c>
      <c r="E13" s="12">
        <v>149</v>
      </c>
      <c r="F13" s="12">
        <v>273</v>
      </c>
    </row>
    <row r="14" spans="1:6" x14ac:dyDescent="0.25">
      <c r="A14" s="11" t="s">
        <v>2035</v>
      </c>
      <c r="B14" s="12">
        <v>44</v>
      </c>
      <c r="C14" s="12">
        <v>274</v>
      </c>
      <c r="D14" s="12">
        <v>9</v>
      </c>
      <c r="E14" s="12">
        <v>436</v>
      </c>
      <c r="F14" s="12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7CEC-64B5-4E76-99FB-4194DA5948E8}">
  <dimension ref="A1:F16"/>
  <sheetViews>
    <sheetView workbookViewId="0">
      <selection activeCell="C1" sqref="B1:C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98</v>
      </c>
    </row>
    <row r="3" spans="1:6" x14ac:dyDescent="0.25">
      <c r="A3" s="10" t="s">
        <v>2046</v>
      </c>
      <c r="B3" s="10" t="s">
        <v>2036</v>
      </c>
    </row>
    <row r="4" spans="1:6" x14ac:dyDescent="0.25">
      <c r="A4" s="10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5">
      <c r="A5" s="11" t="s">
        <v>2047</v>
      </c>
      <c r="B5" s="12"/>
      <c r="C5" s="12"/>
      <c r="D5" s="12"/>
      <c r="E5" s="12">
        <v>1</v>
      </c>
      <c r="F5" s="12">
        <v>1</v>
      </c>
    </row>
    <row r="6" spans="1:6" x14ac:dyDescent="0.25">
      <c r="A6" s="11" t="s">
        <v>2048</v>
      </c>
      <c r="B6" s="12"/>
      <c r="C6" s="12">
        <v>2</v>
      </c>
      <c r="D6" s="12"/>
      <c r="E6" s="12"/>
      <c r="F6" s="12">
        <v>2</v>
      </c>
    </row>
    <row r="7" spans="1:6" x14ac:dyDescent="0.25">
      <c r="A7" s="11" t="s">
        <v>2049</v>
      </c>
      <c r="B7" s="12">
        <v>2</v>
      </c>
      <c r="C7" s="12"/>
      <c r="D7" s="12"/>
      <c r="E7" s="12"/>
      <c r="F7" s="12">
        <v>2</v>
      </c>
    </row>
    <row r="8" spans="1:6" x14ac:dyDescent="0.25">
      <c r="A8" s="11" t="s">
        <v>2050</v>
      </c>
      <c r="B8" s="12"/>
      <c r="C8" s="12"/>
      <c r="D8" s="12"/>
      <c r="E8" s="12">
        <v>1</v>
      </c>
      <c r="F8" s="12">
        <v>1</v>
      </c>
    </row>
    <row r="9" spans="1:6" x14ac:dyDescent="0.25">
      <c r="A9" s="11" t="s">
        <v>2051</v>
      </c>
      <c r="B9" s="12"/>
      <c r="C9" s="12"/>
      <c r="D9" s="12"/>
      <c r="E9" s="12">
        <v>1</v>
      </c>
      <c r="F9" s="12">
        <v>1</v>
      </c>
    </row>
    <row r="10" spans="1:6" x14ac:dyDescent="0.25">
      <c r="A10" s="11" t="s">
        <v>2052</v>
      </c>
      <c r="B10" s="12">
        <v>1</v>
      </c>
      <c r="C10" s="12">
        <v>2</v>
      </c>
      <c r="D10" s="12"/>
      <c r="E10" s="12">
        <v>3</v>
      </c>
      <c r="F10" s="12">
        <v>6</v>
      </c>
    </row>
    <row r="11" spans="1:6" x14ac:dyDescent="0.25">
      <c r="A11" s="11" t="s">
        <v>2053</v>
      </c>
      <c r="B11" s="12"/>
      <c r="C11" s="12"/>
      <c r="D11" s="12"/>
      <c r="E11" s="12">
        <v>1</v>
      </c>
      <c r="F11" s="12">
        <v>1</v>
      </c>
    </row>
    <row r="12" spans="1:6" x14ac:dyDescent="0.25">
      <c r="A12" s="11" t="s">
        <v>2054</v>
      </c>
      <c r="B12" s="12">
        <v>1</v>
      </c>
      <c r="C12" s="12">
        <v>2</v>
      </c>
      <c r="D12" s="12"/>
      <c r="E12" s="12">
        <v>1</v>
      </c>
      <c r="F12" s="12">
        <v>4</v>
      </c>
    </row>
    <row r="13" spans="1:6" x14ac:dyDescent="0.25">
      <c r="A13" s="11" t="s">
        <v>2055</v>
      </c>
      <c r="B13" s="12"/>
      <c r="C13" s="12"/>
      <c r="D13" s="12"/>
      <c r="E13" s="12">
        <v>2</v>
      </c>
      <c r="F13" s="12">
        <v>2</v>
      </c>
    </row>
    <row r="14" spans="1:6" x14ac:dyDescent="0.25">
      <c r="A14" s="11" t="s">
        <v>2056</v>
      </c>
      <c r="B14" s="12"/>
      <c r="C14" s="12"/>
      <c r="D14" s="12">
        <v>1</v>
      </c>
      <c r="E14" s="12">
        <v>1</v>
      </c>
      <c r="F14" s="12">
        <v>2</v>
      </c>
    </row>
    <row r="15" spans="1:6" x14ac:dyDescent="0.25">
      <c r="A15" s="11" t="s">
        <v>2057</v>
      </c>
      <c r="B15" s="12"/>
      <c r="C15" s="12"/>
      <c r="D15" s="12"/>
      <c r="E15" s="12">
        <v>1</v>
      </c>
      <c r="F15" s="12">
        <v>1</v>
      </c>
    </row>
    <row r="16" spans="1:6" x14ac:dyDescent="0.25">
      <c r="A16" s="11" t="s">
        <v>2035</v>
      </c>
      <c r="B16" s="12">
        <v>4</v>
      </c>
      <c r="C16" s="12">
        <v>6</v>
      </c>
      <c r="D16" s="12">
        <v>1</v>
      </c>
      <c r="E16" s="12">
        <v>12</v>
      </c>
      <c r="F16" s="12">
        <v>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B9DA-F840-4BF2-98C2-97AD619E5708}">
  <dimension ref="A1:C18"/>
  <sheetViews>
    <sheetView workbookViewId="0">
      <selection activeCell="F11" sqref="F11"/>
    </sheetView>
  </sheetViews>
  <sheetFormatPr defaultRowHeight="15.75" x14ac:dyDescent="0.25"/>
  <cols>
    <col min="1" max="1" width="16.5" bestFit="1" customWidth="1"/>
    <col min="2" max="2" width="16" bestFit="1" customWidth="1"/>
    <col min="3" max="3" width="11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3" x14ac:dyDescent="0.25">
      <c r="A1" s="10" t="s">
        <v>2031</v>
      </c>
      <c r="B1" t="s">
        <v>2033</v>
      </c>
    </row>
    <row r="2" spans="1:3" x14ac:dyDescent="0.25">
      <c r="A2" s="10" t="s">
        <v>2072</v>
      </c>
      <c r="B2" t="s">
        <v>2073</v>
      </c>
    </row>
    <row r="4" spans="1:3" x14ac:dyDescent="0.25">
      <c r="A4" s="10" t="s">
        <v>2046</v>
      </c>
      <c r="B4" s="10" t="s">
        <v>2036</v>
      </c>
    </row>
    <row r="5" spans="1:3" x14ac:dyDescent="0.25">
      <c r="A5" s="10" t="s">
        <v>2034</v>
      </c>
      <c r="B5" t="s">
        <v>74</v>
      </c>
      <c r="C5" t="s">
        <v>2035</v>
      </c>
    </row>
    <row r="6" spans="1:3" x14ac:dyDescent="0.25">
      <c r="A6" s="11" t="s">
        <v>2060</v>
      </c>
      <c r="B6" s="12">
        <v>6</v>
      </c>
      <c r="C6" s="12">
        <v>6</v>
      </c>
    </row>
    <row r="7" spans="1:3" x14ac:dyDescent="0.25">
      <c r="A7" s="11" t="s">
        <v>2061</v>
      </c>
      <c r="B7" s="12">
        <v>7</v>
      </c>
      <c r="C7" s="12">
        <v>7</v>
      </c>
    </row>
    <row r="8" spans="1:3" x14ac:dyDescent="0.25">
      <c r="A8" s="11" t="s">
        <v>2062</v>
      </c>
      <c r="B8" s="12">
        <v>4</v>
      </c>
      <c r="C8" s="12">
        <v>4</v>
      </c>
    </row>
    <row r="9" spans="1:3" x14ac:dyDescent="0.25">
      <c r="A9" s="11" t="s">
        <v>2063</v>
      </c>
      <c r="B9" s="12">
        <v>1</v>
      </c>
      <c r="C9" s="12">
        <v>1</v>
      </c>
    </row>
    <row r="10" spans="1:3" x14ac:dyDescent="0.25">
      <c r="A10" s="11" t="s">
        <v>2064</v>
      </c>
      <c r="B10" s="12">
        <v>3</v>
      </c>
      <c r="C10" s="12">
        <v>3</v>
      </c>
    </row>
    <row r="11" spans="1:3" x14ac:dyDescent="0.25">
      <c r="A11" s="11" t="s">
        <v>2065</v>
      </c>
      <c r="B11" s="12">
        <v>3</v>
      </c>
      <c r="C11" s="12">
        <v>3</v>
      </c>
    </row>
    <row r="12" spans="1:3" x14ac:dyDescent="0.25">
      <c r="A12" s="11" t="s">
        <v>2066</v>
      </c>
      <c r="B12" s="12">
        <v>4</v>
      </c>
      <c r="C12" s="12">
        <v>4</v>
      </c>
    </row>
    <row r="13" spans="1:3" x14ac:dyDescent="0.25">
      <c r="A13" s="11" t="s">
        <v>2067</v>
      </c>
      <c r="B13" s="12">
        <v>8</v>
      </c>
      <c r="C13" s="12">
        <v>8</v>
      </c>
    </row>
    <row r="14" spans="1:3" x14ac:dyDescent="0.25">
      <c r="A14" s="11" t="s">
        <v>2068</v>
      </c>
      <c r="B14" s="12">
        <v>5</v>
      </c>
      <c r="C14" s="12">
        <v>5</v>
      </c>
    </row>
    <row r="15" spans="1:3" x14ac:dyDescent="0.25">
      <c r="A15" s="11" t="s">
        <v>2069</v>
      </c>
      <c r="B15" s="12">
        <v>6</v>
      </c>
      <c r="C15" s="12">
        <v>6</v>
      </c>
    </row>
    <row r="16" spans="1:3" x14ac:dyDescent="0.25">
      <c r="A16" s="11" t="s">
        <v>2070</v>
      </c>
      <c r="B16" s="12">
        <v>3</v>
      </c>
      <c r="C16" s="12">
        <v>3</v>
      </c>
    </row>
    <row r="17" spans="1:3" x14ac:dyDescent="0.25">
      <c r="A17" s="11" t="s">
        <v>2071</v>
      </c>
      <c r="B17" s="12">
        <v>7</v>
      </c>
      <c r="C17" s="12">
        <v>7</v>
      </c>
    </row>
    <row r="18" spans="1:3" x14ac:dyDescent="0.25">
      <c r="A18" s="11" t="s">
        <v>2035</v>
      </c>
      <c r="B18" s="12">
        <v>57</v>
      </c>
      <c r="C18" s="12">
        <v>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C482-C3C1-418A-AAAB-2E77BE5D84B7}">
  <dimension ref="A1:H13"/>
  <sheetViews>
    <sheetView workbookViewId="0">
      <selection activeCell="H18" sqref="H18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4" bestFit="1" customWidth="1"/>
    <col min="7" max="7" width="15.5" style="4" bestFit="1" customWidth="1"/>
    <col min="8" max="8" width="18.25" style="4" bestFit="1" customWidth="1"/>
  </cols>
  <sheetData>
    <row r="1" spans="1:8" x14ac:dyDescent="0.25">
      <c r="A1" t="s">
        <v>2074</v>
      </c>
      <c r="B1" t="s">
        <v>2075</v>
      </c>
      <c r="C1" t="s">
        <v>2076</v>
      </c>
      <c r="D1" t="s">
        <v>2077</v>
      </c>
      <c r="E1" t="s">
        <v>2078</v>
      </c>
      <c r="F1" s="4" t="s">
        <v>2079</v>
      </c>
      <c r="G1" s="4" t="s">
        <v>2080</v>
      </c>
      <c r="H1" s="4" t="s">
        <v>2081</v>
      </c>
    </row>
    <row r="2" spans="1:8" x14ac:dyDescent="0.25">
      <c r="A2" t="s">
        <v>2082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COUNTIFS(Crowdfunding!G:G,"canceled",Crowdfunding!E:E,"&lt;1000")</f>
        <v>2</v>
      </c>
      <c r="E2">
        <f>SUM(B2:D2)</f>
        <v>52</v>
      </c>
      <c r="F2" s="4">
        <f>B2/E2</f>
        <v>0.57692307692307687</v>
      </c>
      <c r="G2" s="4">
        <f>C2/E2</f>
        <v>0.38461538461538464</v>
      </c>
      <c r="H2" s="4">
        <f>D2/E2</f>
        <v>3.8461538461538464E-2</v>
      </c>
    </row>
    <row r="3" spans="1:8" x14ac:dyDescent="0.25">
      <c r="A3" t="s">
        <v>2083</v>
      </c>
      <c r="B3">
        <f>COUNTIFS(Crowdfunding!G:G,"successful",Crowdfunding!D:D,"&gt;1000",Crowdfunding!D:D,"&lt;4999")</f>
        <v>185</v>
      </c>
      <c r="C3">
        <f>COUNTIFS(Crowdfunding!G:G,"failed",Crowdfunding!E:E,"&gt;1000",Crowdfunding!E:E,"&lt;4999")</f>
        <v>101</v>
      </c>
      <c r="D3">
        <f>COUNTIFS(Crowdfunding!G:G,"canceled",Crowdfunding!E:E,"&gt;1000",Crowdfunding!E:E,"&lt;4999")</f>
        <v>19</v>
      </c>
      <c r="E3">
        <f t="shared" ref="E3:E13" si="0">SUM(B3:D3)</f>
        <v>305</v>
      </c>
      <c r="F3" s="4">
        <f t="shared" ref="F3:F13" si="1">B3/E3</f>
        <v>0.60655737704918034</v>
      </c>
      <c r="G3" s="4">
        <f t="shared" ref="G3:G13" si="2">C3/E3</f>
        <v>0.33114754098360655</v>
      </c>
      <c r="H3" s="4">
        <f t="shared" ref="H3:H13" si="3">D3/E3</f>
        <v>6.2295081967213117E-2</v>
      </c>
    </row>
    <row r="4" spans="1:8" x14ac:dyDescent="0.25">
      <c r="A4" t="s">
        <v>2084</v>
      </c>
      <c r="B4">
        <f>COUNTIFS(Crowdfunding!G:G,"successful",Crowdfunding!D:D,"&gt;5000",Crowdfunding!D:D,"&lt;9999")</f>
        <v>157</v>
      </c>
      <c r="C4">
        <f>COUNTIFS(Crowdfunding!G:G,"failed",Crowdfunding!E:E,"&gt;5000",Crowdfunding!E:E,"&lt;9999")</f>
        <v>64</v>
      </c>
      <c r="D4">
        <f>COUNTIFS(Crowdfunding!G:G,"canceled",Crowdfunding!E:E,"&gt;5000",Crowdfunding!E:E,"&lt;9999")</f>
        <v>10</v>
      </c>
      <c r="E4">
        <f t="shared" si="0"/>
        <v>231</v>
      </c>
      <c r="F4" s="4">
        <f t="shared" si="1"/>
        <v>0.67965367965367962</v>
      </c>
      <c r="G4" s="4">
        <f t="shared" si="2"/>
        <v>0.27705627705627706</v>
      </c>
      <c r="H4" s="4">
        <f t="shared" si="3"/>
        <v>4.3290043290043288E-2</v>
      </c>
    </row>
    <row r="5" spans="1:8" x14ac:dyDescent="0.25">
      <c r="A5" t="s">
        <v>2085</v>
      </c>
      <c r="B5">
        <f>COUNTIFS(Crowdfunding!G:G,"successful",Crowdfunding!D:D,"&gt;10000",Crowdfunding!D:D,"&lt;14999")</f>
        <v>2</v>
      </c>
      <c r="C5">
        <f>COUNTIFS(Crowdfunding!G:G,"failed",Crowdfunding!E:E,"&gt;10000",Crowdfunding!E:E,"&lt;14999")</f>
        <v>7</v>
      </c>
      <c r="D5">
        <f>COUNTIFS(Crowdfunding!G:G,"canceled",Crowdfunding!E:E,"&gt;10000",Crowdfunding!E:E,"&lt;14999")</f>
        <v>1</v>
      </c>
      <c r="E5">
        <f t="shared" si="0"/>
        <v>10</v>
      </c>
      <c r="F5" s="4">
        <f t="shared" si="1"/>
        <v>0.2</v>
      </c>
      <c r="G5" s="4">
        <f t="shared" si="2"/>
        <v>0.7</v>
      </c>
      <c r="H5" s="4">
        <f t="shared" si="3"/>
        <v>0.1</v>
      </c>
    </row>
    <row r="6" spans="1:8" x14ac:dyDescent="0.25">
      <c r="A6" t="s">
        <v>2086</v>
      </c>
      <c r="B6">
        <f>COUNTIFS(Crowdfunding!G:G,"successful",Crowdfunding!D:D,"&gt;15000",Crowdfunding!D:D,"&lt;19999")</f>
        <v>10</v>
      </c>
      <c r="C6">
        <f>COUNTIFS(Crowdfunding!G:G,"failed",Crowdfunding!E:E,"&gt;15000",Crowdfunding!E:E,"&lt;19999")</f>
        <v>8</v>
      </c>
      <c r="D6">
        <f>COUNTIFS(Crowdfunding!G:G,"canceled",Crowdfunding!E:E,"&gt;15000",Crowdfunding!E:E,"&lt;19999")</f>
        <v>2</v>
      </c>
      <c r="E6">
        <f t="shared" si="0"/>
        <v>20</v>
      </c>
      <c r="F6" s="4">
        <f t="shared" si="1"/>
        <v>0.5</v>
      </c>
      <c r="G6" s="4">
        <f t="shared" si="2"/>
        <v>0.4</v>
      </c>
      <c r="H6" s="4">
        <f t="shared" si="3"/>
        <v>0.1</v>
      </c>
    </row>
    <row r="7" spans="1:8" x14ac:dyDescent="0.25">
      <c r="A7" t="s">
        <v>2087</v>
      </c>
      <c r="B7">
        <f>COUNTIFS(Crowdfunding!G:G,"successful",Crowdfunding!D:D,"&gt;20000",Crowdfunding!D:D,"&lt;24999")</f>
        <v>5</v>
      </c>
      <c r="C7">
        <f>COUNTIFS(Crowdfunding!G:G,"failed",Crowdfunding!E:E,"&gt;20000",Crowdfunding!E:E,"&lt;24999")</f>
        <v>7</v>
      </c>
      <c r="D7">
        <f>COUNTIFS(Crowdfunding!G:G,"canceled",Crowdfunding!E:E,"&gt;20000",Crowdfunding!E:E,"&lt;24999")</f>
        <v>0</v>
      </c>
      <c r="E7">
        <f t="shared" si="0"/>
        <v>12</v>
      </c>
      <c r="F7" s="4">
        <f t="shared" si="1"/>
        <v>0.41666666666666669</v>
      </c>
      <c r="G7" s="4">
        <f t="shared" si="2"/>
        <v>0.58333333333333337</v>
      </c>
      <c r="H7" s="4">
        <f t="shared" si="3"/>
        <v>0</v>
      </c>
    </row>
    <row r="8" spans="1:8" x14ac:dyDescent="0.25">
      <c r="A8" t="s">
        <v>2088</v>
      </c>
      <c r="B8">
        <f>COUNTIFS(Crowdfunding!G:G,"successful",Crowdfunding!D:D,"&gt;25000",Crowdfunding!D:D,"&lt;29999")</f>
        <v>10</v>
      </c>
      <c r="C8">
        <f>COUNTIFS(Crowdfunding!G:G,"failed",Crowdfunding!E:E,"&gt;25000",Crowdfunding!E:E,"&lt;29999")</f>
        <v>7</v>
      </c>
      <c r="D8">
        <f>COUNTIFS(Crowdfunding!G:G,"canceled",Crowdfunding!E:E,"&gt;25000",Crowdfunding!E:E,"&lt;29999")</f>
        <v>1</v>
      </c>
      <c r="E8">
        <f t="shared" si="0"/>
        <v>18</v>
      </c>
      <c r="F8" s="4">
        <f t="shared" si="1"/>
        <v>0.55555555555555558</v>
      </c>
      <c r="G8" s="4">
        <f t="shared" si="2"/>
        <v>0.3888888888888889</v>
      </c>
      <c r="H8" s="4">
        <f t="shared" si="3"/>
        <v>5.5555555555555552E-2</v>
      </c>
    </row>
    <row r="9" spans="1:8" x14ac:dyDescent="0.25">
      <c r="A9" t="s">
        <v>2089</v>
      </c>
      <c r="B9">
        <f>COUNTIFS(Crowdfunding!G:G,"successful",Crowdfunding!D:D,"&gt;30000",Crowdfunding!D:D,"&lt;34999")</f>
        <v>7</v>
      </c>
      <c r="C9">
        <f>COUNTIFS(Crowdfunding!G:G,"failed",Crowdfunding!E:E,"&gt;30000",Crowdfunding!E:E,"&lt;34999")</f>
        <v>6</v>
      </c>
      <c r="D9">
        <f>COUNTIFS(Crowdfunding!G:G,"canceled",Crowdfunding!E:E,"&gt;30000",Crowdfunding!E:E,"&lt;34999")</f>
        <v>3</v>
      </c>
      <c r="E9">
        <f t="shared" si="0"/>
        <v>16</v>
      </c>
      <c r="F9" s="4">
        <f t="shared" si="1"/>
        <v>0.4375</v>
      </c>
      <c r="G9" s="4">
        <f t="shared" si="2"/>
        <v>0.375</v>
      </c>
      <c r="H9" s="4">
        <f t="shared" si="3"/>
        <v>0.1875</v>
      </c>
    </row>
    <row r="10" spans="1:8" x14ac:dyDescent="0.25">
      <c r="A10" t="s">
        <v>2090</v>
      </c>
      <c r="B10">
        <f>COUNTIFS(Crowdfunding!G:G,"successful",Crowdfunding!D:D,"&gt;35000",Crowdfunding!D:D,"&lt;39999")</f>
        <v>7</v>
      </c>
      <c r="C10">
        <f>COUNTIFS(Crowdfunding!G:G,"failed",Crowdfunding!E:E,"&gt;35000",Crowdfunding!E:E,"&lt;39999")</f>
        <v>8</v>
      </c>
      <c r="D10">
        <f>COUNTIFS(Crowdfunding!G:G,"canceled",Crowdfunding!E:E,"&gt;35000",Crowdfunding!E:E,"&lt;39999")</f>
        <v>1</v>
      </c>
      <c r="E10">
        <f t="shared" si="0"/>
        <v>16</v>
      </c>
      <c r="F10" s="4">
        <f t="shared" si="1"/>
        <v>0.4375</v>
      </c>
      <c r="G10" s="4">
        <f t="shared" si="2"/>
        <v>0.5</v>
      </c>
      <c r="H10" s="4">
        <f t="shared" si="3"/>
        <v>6.25E-2</v>
      </c>
    </row>
    <row r="11" spans="1:8" x14ac:dyDescent="0.25">
      <c r="A11" t="s">
        <v>2091</v>
      </c>
      <c r="B11">
        <f>COUNTIFS(Crowdfunding!G:G,"successful",Crowdfunding!D:D,"&gt;40000",Crowdfunding!D:D,"&lt;44999")</f>
        <v>11</v>
      </c>
      <c r="C11">
        <f>COUNTIFS(Crowdfunding!G:G,"failed",Crowdfunding!E:E,"&gt;40000",Crowdfunding!E:E,"&lt;44999")</f>
        <v>4</v>
      </c>
      <c r="D11">
        <f>COUNTIFS(Crowdfunding!G:G,"canceled",Crowdfunding!E:E,"&gt;40000",Crowdfunding!E:E,"&lt;44999")</f>
        <v>1</v>
      </c>
      <c r="E11">
        <f t="shared" si="0"/>
        <v>16</v>
      </c>
      <c r="F11" s="4">
        <f t="shared" si="1"/>
        <v>0.6875</v>
      </c>
      <c r="G11" s="4">
        <f t="shared" si="2"/>
        <v>0.25</v>
      </c>
      <c r="H11" s="4">
        <f t="shared" si="3"/>
        <v>6.25E-2</v>
      </c>
    </row>
    <row r="12" spans="1:8" x14ac:dyDescent="0.25">
      <c r="A12" t="s">
        <v>2092</v>
      </c>
      <c r="B12">
        <f>COUNTIFS(Crowdfunding!G:G,"successful",Crowdfunding!D:D,"&gt;45000",Crowdfunding!D:D,"&lt;49999")</f>
        <v>8</v>
      </c>
      <c r="C12">
        <f>COUNTIFS(Crowdfunding!G:G,"failed",Crowdfunding!E:E,"&gt;45000",Crowdfunding!E:E,"&lt;49999")</f>
        <v>7</v>
      </c>
      <c r="D12">
        <f>COUNTIFS(Crowdfunding!G:G,"canceled",Crowdfunding!E:E,"&gt;45000",Crowdfunding!E:E,"&lt;49999")</f>
        <v>4</v>
      </c>
      <c r="E12">
        <f t="shared" si="0"/>
        <v>19</v>
      </c>
      <c r="F12" s="4">
        <f t="shared" si="1"/>
        <v>0.42105263157894735</v>
      </c>
      <c r="G12" s="4">
        <f t="shared" si="2"/>
        <v>0.36842105263157893</v>
      </c>
      <c r="H12" s="4">
        <f t="shared" si="3"/>
        <v>0.21052631578947367</v>
      </c>
    </row>
    <row r="13" spans="1:8" x14ac:dyDescent="0.25">
      <c r="A13" t="s">
        <v>2093</v>
      </c>
      <c r="B13">
        <f>COUNTIFS(Crowdfunding!G:G,"successful",Crowdfunding!D:D,"&gt;=50000")</f>
        <v>114</v>
      </c>
      <c r="C13">
        <f>COUNTIFS(Crowdfunding!G:G,"failed",Crowdfunding!E:E,"&gt;=50000")</f>
        <v>100</v>
      </c>
      <c r="D13">
        <f>COUNTIFS(Crowdfunding!G:G,"canceled",Crowdfunding!E:E,"&gt;=50000")</f>
        <v>13</v>
      </c>
      <c r="E13">
        <f t="shared" si="0"/>
        <v>227</v>
      </c>
      <c r="F13" s="4">
        <f t="shared" si="1"/>
        <v>0.50220264317180618</v>
      </c>
      <c r="G13" s="4">
        <f t="shared" si="2"/>
        <v>0.44052863436123346</v>
      </c>
      <c r="H13" s="4">
        <f t="shared" si="3"/>
        <v>5.7268722466960353E-2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5BB9-452A-4EA6-A938-AACD7CCEE8DD}">
  <dimension ref="A1:I566"/>
  <sheetViews>
    <sheetView tabSelected="1" workbookViewId="0">
      <selection activeCell="I9" sqref="I9"/>
    </sheetView>
  </sheetViews>
  <sheetFormatPr defaultRowHeight="15.75" x14ac:dyDescent="0.25"/>
  <cols>
    <col min="1" max="1" width="9.375" bestFit="1" customWidth="1"/>
    <col min="2" max="2" width="13.5" style="16" bestFit="1" customWidth="1"/>
    <col min="4" max="4" width="8.5" bestFit="1" customWidth="1"/>
    <col min="5" max="5" width="13.5" style="16" bestFit="1" customWidth="1"/>
  </cols>
  <sheetData>
    <row r="1" spans="1:9" x14ac:dyDescent="0.25">
      <c r="A1" s="1" t="s">
        <v>4</v>
      </c>
      <c r="B1" s="15" t="s">
        <v>5</v>
      </c>
      <c r="D1" s="1" t="s">
        <v>4</v>
      </c>
      <c r="E1" s="15" t="s">
        <v>5</v>
      </c>
      <c r="H1" s="1" t="s">
        <v>4</v>
      </c>
      <c r="I1" s="1" t="s">
        <v>4</v>
      </c>
    </row>
    <row r="2" spans="1:9" x14ac:dyDescent="0.25">
      <c r="A2" t="s">
        <v>20</v>
      </c>
      <c r="B2" s="16">
        <v>158</v>
      </c>
      <c r="D2" t="s">
        <v>14</v>
      </c>
      <c r="E2" s="16">
        <v>0</v>
      </c>
      <c r="H2" t="s">
        <v>20</v>
      </c>
      <c r="I2" t="s">
        <v>14</v>
      </c>
    </row>
    <row r="3" spans="1:9" x14ac:dyDescent="0.25">
      <c r="A3" t="s">
        <v>20</v>
      </c>
      <c r="B3" s="16">
        <v>1425</v>
      </c>
      <c r="D3" t="s">
        <v>14</v>
      </c>
      <c r="E3" s="16">
        <v>24</v>
      </c>
      <c r="G3" t="s">
        <v>2094</v>
      </c>
      <c r="H3">
        <f>AVERAGE(successful_backers)</f>
        <v>851.14690265486729</v>
      </c>
      <c r="I3">
        <f>AVERAGE(failed_backers)</f>
        <v>585.61538461538464</v>
      </c>
    </row>
    <row r="4" spans="1:9" x14ac:dyDescent="0.25">
      <c r="A4" t="s">
        <v>20</v>
      </c>
      <c r="B4" s="16">
        <v>174</v>
      </c>
      <c r="D4" t="s">
        <v>14</v>
      </c>
      <c r="E4" s="16">
        <v>53</v>
      </c>
      <c r="G4" t="s">
        <v>2095</v>
      </c>
      <c r="H4">
        <f>MEDIAN(successful_backers)</f>
        <v>201</v>
      </c>
      <c r="I4">
        <f>MEDIAN(failed_backers)</f>
        <v>114.5</v>
      </c>
    </row>
    <row r="5" spans="1:9" x14ac:dyDescent="0.25">
      <c r="A5" t="s">
        <v>20</v>
      </c>
      <c r="B5" s="16">
        <v>227</v>
      </c>
      <c r="D5" t="s">
        <v>14</v>
      </c>
      <c r="E5" s="16">
        <v>18</v>
      </c>
      <c r="G5" t="s">
        <v>2096</v>
      </c>
      <c r="H5">
        <f>MIN(successful_backers)</f>
        <v>16</v>
      </c>
      <c r="I5">
        <f>MIN(failed_backers)</f>
        <v>0</v>
      </c>
    </row>
    <row r="6" spans="1:9" x14ac:dyDescent="0.25">
      <c r="A6" t="s">
        <v>20</v>
      </c>
      <c r="B6" s="16">
        <v>220</v>
      </c>
      <c r="D6" t="s">
        <v>14</v>
      </c>
      <c r="E6" s="16">
        <v>44</v>
      </c>
      <c r="G6" t="s">
        <v>2097</v>
      </c>
      <c r="H6">
        <f>MAX(successful_backers)</f>
        <v>7295</v>
      </c>
      <c r="I6">
        <f>MAX(failed_backers)</f>
        <v>6080</v>
      </c>
    </row>
    <row r="7" spans="1:9" x14ac:dyDescent="0.25">
      <c r="A7" t="s">
        <v>20</v>
      </c>
      <c r="B7" s="16">
        <v>98</v>
      </c>
      <c r="D7" t="s">
        <v>14</v>
      </c>
      <c r="E7" s="16">
        <v>27</v>
      </c>
      <c r="G7" t="s">
        <v>2099</v>
      </c>
      <c r="H7">
        <f>_xlfn.VAR.S(successful_backers)</f>
        <v>1606216.5936295739</v>
      </c>
      <c r="I7">
        <f>_xlfn.VAR.S(failed_backers)</f>
        <v>924113.45496927318</v>
      </c>
    </row>
    <row r="8" spans="1:9" x14ac:dyDescent="0.25">
      <c r="A8" t="s">
        <v>20</v>
      </c>
      <c r="B8" s="16">
        <v>100</v>
      </c>
      <c r="D8" t="s">
        <v>14</v>
      </c>
      <c r="E8" s="16">
        <v>55</v>
      </c>
      <c r="G8" t="s">
        <v>2098</v>
      </c>
      <c r="H8">
        <f>_xlfn.STDEV.S(successful_backers)</f>
        <v>1267.366006183523</v>
      </c>
      <c r="I8">
        <f>_xlfn.STDEV.S(failed_backers)</f>
        <v>961.30819978260524</v>
      </c>
    </row>
    <row r="9" spans="1:9" x14ac:dyDescent="0.25">
      <c r="A9" t="s">
        <v>20</v>
      </c>
      <c r="B9" s="16">
        <v>1249</v>
      </c>
      <c r="D9" t="s">
        <v>14</v>
      </c>
      <c r="E9" s="16">
        <v>200</v>
      </c>
    </row>
    <row r="10" spans="1:9" x14ac:dyDescent="0.25">
      <c r="A10" t="s">
        <v>20</v>
      </c>
      <c r="B10" s="16">
        <v>1396</v>
      </c>
      <c r="D10" t="s">
        <v>14</v>
      </c>
      <c r="E10" s="16">
        <v>452</v>
      </c>
    </row>
    <row r="11" spans="1:9" x14ac:dyDescent="0.25">
      <c r="A11" t="s">
        <v>20</v>
      </c>
      <c r="B11" s="16">
        <v>890</v>
      </c>
      <c r="D11" t="s">
        <v>14</v>
      </c>
      <c r="E11" s="16">
        <v>674</v>
      </c>
    </row>
    <row r="12" spans="1:9" x14ac:dyDescent="0.25">
      <c r="A12" t="s">
        <v>20</v>
      </c>
      <c r="B12" s="16">
        <v>142</v>
      </c>
      <c r="D12" t="s">
        <v>14</v>
      </c>
      <c r="E12" s="16">
        <v>558</v>
      </c>
    </row>
    <row r="13" spans="1:9" x14ac:dyDescent="0.25">
      <c r="A13" t="s">
        <v>20</v>
      </c>
      <c r="B13" s="16">
        <v>2673</v>
      </c>
      <c r="D13" t="s">
        <v>14</v>
      </c>
      <c r="E13" s="16">
        <v>15</v>
      </c>
    </row>
    <row r="14" spans="1:9" x14ac:dyDescent="0.25">
      <c r="A14" t="s">
        <v>20</v>
      </c>
      <c r="B14" s="16">
        <v>163</v>
      </c>
      <c r="D14" t="s">
        <v>14</v>
      </c>
      <c r="E14" s="16">
        <v>2307</v>
      </c>
    </row>
    <row r="15" spans="1:9" x14ac:dyDescent="0.25">
      <c r="A15" t="s">
        <v>20</v>
      </c>
      <c r="B15" s="16">
        <v>2220</v>
      </c>
      <c r="D15" t="s">
        <v>14</v>
      </c>
      <c r="E15" s="16">
        <v>88</v>
      </c>
    </row>
    <row r="16" spans="1:9" x14ac:dyDescent="0.25">
      <c r="A16" t="s">
        <v>20</v>
      </c>
      <c r="B16" s="16">
        <v>1606</v>
      </c>
      <c r="D16" t="s">
        <v>14</v>
      </c>
      <c r="E16" s="16">
        <v>48</v>
      </c>
    </row>
    <row r="17" spans="1:5" x14ac:dyDescent="0.25">
      <c r="A17" t="s">
        <v>20</v>
      </c>
      <c r="B17" s="16">
        <v>129</v>
      </c>
      <c r="D17" t="s">
        <v>14</v>
      </c>
      <c r="E17" s="16">
        <v>1</v>
      </c>
    </row>
    <row r="18" spans="1:5" x14ac:dyDescent="0.25">
      <c r="A18" t="s">
        <v>20</v>
      </c>
      <c r="B18" s="16">
        <v>226</v>
      </c>
      <c r="D18" t="s">
        <v>14</v>
      </c>
      <c r="E18" s="16">
        <v>1467</v>
      </c>
    </row>
    <row r="19" spans="1:5" x14ac:dyDescent="0.25">
      <c r="A19" t="s">
        <v>20</v>
      </c>
      <c r="B19" s="16">
        <v>5419</v>
      </c>
      <c r="D19" t="s">
        <v>14</v>
      </c>
      <c r="E19" s="16">
        <v>75</v>
      </c>
    </row>
    <row r="20" spans="1:5" x14ac:dyDescent="0.25">
      <c r="A20" t="s">
        <v>20</v>
      </c>
      <c r="B20" s="16">
        <v>165</v>
      </c>
      <c r="D20" t="s">
        <v>14</v>
      </c>
      <c r="E20" s="16">
        <v>120</v>
      </c>
    </row>
    <row r="21" spans="1:5" x14ac:dyDescent="0.25">
      <c r="A21" t="s">
        <v>20</v>
      </c>
      <c r="B21" s="16">
        <v>1965</v>
      </c>
      <c r="D21" t="s">
        <v>14</v>
      </c>
      <c r="E21" s="16">
        <v>2253</v>
      </c>
    </row>
    <row r="22" spans="1:5" x14ac:dyDescent="0.25">
      <c r="A22" t="s">
        <v>20</v>
      </c>
      <c r="B22" s="16">
        <v>16</v>
      </c>
      <c r="D22" t="s">
        <v>14</v>
      </c>
      <c r="E22" s="16">
        <v>5</v>
      </c>
    </row>
    <row r="23" spans="1:5" x14ac:dyDescent="0.25">
      <c r="A23" t="s">
        <v>20</v>
      </c>
      <c r="B23" s="16">
        <v>107</v>
      </c>
      <c r="D23" t="s">
        <v>14</v>
      </c>
      <c r="E23" s="16">
        <v>38</v>
      </c>
    </row>
    <row r="24" spans="1:5" x14ac:dyDescent="0.25">
      <c r="A24" t="s">
        <v>20</v>
      </c>
      <c r="B24" s="16">
        <v>134</v>
      </c>
      <c r="D24" t="s">
        <v>14</v>
      </c>
      <c r="E24" s="16">
        <v>12</v>
      </c>
    </row>
    <row r="25" spans="1:5" x14ac:dyDescent="0.25">
      <c r="A25" t="s">
        <v>20</v>
      </c>
      <c r="B25" s="16">
        <v>198</v>
      </c>
      <c r="D25" t="s">
        <v>14</v>
      </c>
      <c r="E25" s="16">
        <v>1684</v>
      </c>
    </row>
    <row r="26" spans="1:5" x14ac:dyDescent="0.25">
      <c r="A26" t="s">
        <v>20</v>
      </c>
      <c r="B26" s="16">
        <v>111</v>
      </c>
      <c r="D26" t="s">
        <v>14</v>
      </c>
      <c r="E26" s="16">
        <v>56</v>
      </c>
    </row>
    <row r="27" spans="1:5" x14ac:dyDescent="0.25">
      <c r="A27" t="s">
        <v>20</v>
      </c>
      <c r="B27" s="16">
        <v>222</v>
      </c>
      <c r="D27" t="s">
        <v>14</v>
      </c>
      <c r="E27" s="16">
        <v>838</v>
      </c>
    </row>
    <row r="28" spans="1:5" x14ac:dyDescent="0.25">
      <c r="A28" t="s">
        <v>20</v>
      </c>
      <c r="B28" s="16">
        <v>6212</v>
      </c>
      <c r="D28" t="s">
        <v>14</v>
      </c>
      <c r="E28" s="16">
        <v>1000</v>
      </c>
    </row>
    <row r="29" spans="1:5" x14ac:dyDescent="0.25">
      <c r="A29" t="s">
        <v>20</v>
      </c>
      <c r="B29" s="16">
        <v>98</v>
      </c>
      <c r="D29" t="s">
        <v>14</v>
      </c>
      <c r="E29" s="16">
        <v>1482</v>
      </c>
    </row>
    <row r="30" spans="1:5" x14ac:dyDescent="0.25">
      <c r="A30" t="s">
        <v>20</v>
      </c>
      <c r="B30" s="16">
        <v>92</v>
      </c>
      <c r="D30" t="s">
        <v>14</v>
      </c>
      <c r="E30" s="16">
        <v>106</v>
      </c>
    </row>
    <row r="31" spans="1:5" x14ac:dyDescent="0.25">
      <c r="A31" t="s">
        <v>20</v>
      </c>
      <c r="B31" s="16">
        <v>149</v>
      </c>
      <c r="D31" t="s">
        <v>14</v>
      </c>
      <c r="E31" s="16">
        <v>679</v>
      </c>
    </row>
    <row r="32" spans="1:5" x14ac:dyDescent="0.25">
      <c r="A32" t="s">
        <v>20</v>
      </c>
      <c r="B32" s="16">
        <v>2431</v>
      </c>
      <c r="D32" t="s">
        <v>14</v>
      </c>
      <c r="E32" s="16">
        <v>1220</v>
      </c>
    </row>
    <row r="33" spans="1:5" x14ac:dyDescent="0.25">
      <c r="A33" t="s">
        <v>20</v>
      </c>
      <c r="B33" s="16">
        <v>303</v>
      </c>
      <c r="D33" t="s">
        <v>14</v>
      </c>
      <c r="E33" s="16">
        <v>1</v>
      </c>
    </row>
    <row r="34" spans="1:5" x14ac:dyDescent="0.25">
      <c r="A34" t="s">
        <v>20</v>
      </c>
      <c r="B34" s="16">
        <v>209</v>
      </c>
      <c r="D34" t="s">
        <v>14</v>
      </c>
      <c r="E34" s="16">
        <v>37</v>
      </c>
    </row>
    <row r="35" spans="1:5" x14ac:dyDescent="0.25">
      <c r="A35" t="s">
        <v>20</v>
      </c>
      <c r="B35" s="16">
        <v>131</v>
      </c>
      <c r="D35" t="s">
        <v>14</v>
      </c>
      <c r="E35" s="16">
        <v>60</v>
      </c>
    </row>
    <row r="36" spans="1:5" x14ac:dyDescent="0.25">
      <c r="A36" t="s">
        <v>20</v>
      </c>
      <c r="B36" s="16">
        <v>164</v>
      </c>
      <c r="D36" t="s">
        <v>14</v>
      </c>
      <c r="E36" s="16">
        <v>296</v>
      </c>
    </row>
    <row r="37" spans="1:5" x14ac:dyDescent="0.25">
      <c r="A37" t="s">
        <v>20</v>
      </c>
      <c r="B37" s="16">
        <v>201</v>
      </c>
      <c r="D37" t="s">
        <v>14</v>
      </c>
      <c r="E37" s="16">
        <v>3304</v>
      </c>
    </row>
    <row r="38" spans="1:5" x14ac:dyDescent="0.25">
      <c r="A38" t="s">
        <v>20</v>
      </c>
      <c r="B38" s="16">
        <v>211</v>
      </c>
      <c r="D38" t="s">
        <v>14</v>
      </c>
      <c r="E38" s="16">
        <v>73</v>
      </c>
    </row>
    <row r="39" spans="1:5" x14ac:dyDescent="0.25">
      <c r="A39" t="s">
        <v>20</v>
      </c>
      <c r="B39" s="16">
        <v>128</v>
      </c>
      <c r="D39" t="s">
        <v>14</v>
      </c>
      <c r="E39" s="16">
        <v>3387</v>
      </c>
    </row>
    <row r="40" spans="1:5" x14ac:dyDescent="0.25">
      <c r="A40" t="s">
        <v>20</v>
      </c>
      <c r="B40" s="16">
        <v>1600</v>
      </c>
      <c r="D40" t="s">
        <v>14</v>
      </c>
      <c r="E40" s="16">
        <v>662</v>
      </c>
    </row>
    <row r="41" spans="1:5" x14ac:dyDescent="0.25">
      <c r="A41" t="s">
        <v>20</v>
      </c>
      <c r="B41" s="16">
        <v>249</v>
      </c>
      <c r="D41" t="s">
        <v>14</v>
      </c>
      <c r="E41" s="16">
        <v>774</v>
      </c>
    </row>
    <row r="42" spans="1:5" x14ac:dyDescent="0.25">
      <c r="A42" t="s">
        <v>20</v>
      </c>
      <c r="B42" s="16">
        <v>236</v>
      </c>
      <c r="D42" t="s">
        <v>14</v>
      </c>
      <c r="E42" s="16">
        <v>672</v>
      </c>
    </row>
    <row r="43" spans="1:5" x14ac:dyDescent="0.25">
      <c r="A43" t="s">
        <v>20</v>
      </c>
      <c r="B43" s="16">
        <v>4065</v>
      </c>
      <c r="D43" t="s">
        <v>14</v>
      </c>
      <c r="E43" s="16">
        <v>940</v>
      </c>
    </row>
    <row r="44" spans="1:5" x14ac:dyDescent="0.25">
      <c r="A44" t="s">
        <v>20</v>
      </c>
      <c r="B44" s="16">
        <v>246</v>
      </c>
      <c r="D44" t="s">
        <v>14</v>
      </c>
      <c r="E44" s="16">
        <v>117</v>
      </c>
    </row>
    <row r="45" spans="1:5" x14ac:dyDescent="0.25">
      <c r="A45" t="s">
        <v>20</v>
      </c>
      <c r="B45" s="16">
        <v>2475</v>
      </c>
      <c r="D45" t="s">
        <v>14</v>
      </c>
      <c r="E45" s="16">
        <v>115</v>
      </c>
    </row>
    <row r="46" spans="1:5" x14ac:dyDescent="0.25">
      <c r="A46" t="s">
        <v>20</v>
      </c>
      <c r="B46" s="16">
        <v>76</v>
      </c>
      <c r="D46" t="s">
        <v>14</v>
      </c>
      <c r="E46" s="16">
        <v>326</v>
      </c>
    </row>
    <row r="47" spans="1:5" x14ac:dyDescent="0.25">
      <c r="A47" t="s">
        <v>20</v>
      </c>
      <c r="B47" s="16">
        <v>54</v>
      </c>
      <c r="D47" t="s">
        <v>14</v>
      </c>
      <c r="E47" s="16">
        <v>1</v>
      </c>
    </row>
    <row r="48" spans="1:5" x14ac:dyDescent="0.25">
      <c r="A48" t="s">
        <v>20</v>
      </c>
      <c r="B48" s="16">
        <v>88</v>
      </c>
      <c r="D48" t="s">
        <v>14</v>
      </c>
      <c r="E48" s="16">
        <v>1467</v>
      </c>
    </row>
    <row r="49" spans="1:5" x14ac:dyDescent="0.25">
      <c r="A49" t="s">
        <v>20</v>
      </c>
      <c r="B49" s="16">
        <v>85</v>
      </c>
      <c r="D49" t="s">
        <v>14</v>
      </c>
      <c r="E49" s="16">
        <v>5681</v>
      </c>
    </row>
    <row r="50" spans="1:5" x14ac:dyDescent="0.25">
      <c r="A50" t="s">
        <v>20</v>
      </c>
      <c r="B50" s="16">
        <v>170</v>
      </c>
      <c r="D50" t="s">
        <v>14</v>
      </c>
      <c r="E50" s="16">
        <v>1059</v>
      </c>
    </row>
    <row r="51" spans="1:5" x14ac:dyDescent="0.25">
      <c r="A51" t="s">
        <v>20</v>
      </c>
      <c r="B51" s="16">
        <v>330</v>
      </c>
      <c r="D51" t="s">
        <v>14</v>
      </c>
      <c r="E51" s="16">
        <v>1194</v>
      </c>
    </row>
    <row r="52" spans="1:5" x14ac:dyDescent="0.25">
      <c r="A52" t="s">
        <v>20</v>
      </c>
      <c r="B52" s="16">
        <v>127</v>
      </c>
      <c r="D52" t="s">
        <v>14</v>
      </c>
      <c r="E52" s="16">
        <v>30</v>
      </c>
    </row>
    <row r="53" spans="1:5" x14ac:dyDescent="0.25">
      <c r="A53" t="s">
        <v>20</v>
      </c>
      <c r="B53" s="16">
        <v>411</v>
      </c>
      <c r="D53" t="s">
        <v>14</v>
      </c>
      <c r="E53" s="16">
        <v>75</v>
      </c>
    </row>
    <row r="54" spans="1:5" x14ac:dyDescent="0.25">
      <c r="A54" t="s">
        <v>20</v>
      </c>
      <c r="B54" s="16">
        <v>180</v>
      </c>
      <c r="D54" t="s">
        <v>14</v>
      </c>
      <c r="E54" s="16">
        <v>955</v>
      </c>
    </row>
    <row r="55" spans="1:5" x14ac:dyDescent="0.25">
      <c r="A55" t="s">
        <v>20</v>
      </c>
      <c r="B55" s="16">
        <v>374</v>
      </c>
      <c r="D55" t="s">
        <v>14</v>
      </c>
      <c r="E55" s="16">
        <v>67</v>
      </c>
    </row>
    <row r="56" spans="1:5" x14ac:dyDescent="0.25">
      <c r="A56" t="s">
        <v>20</v>
      </c>
      <c r="B56" s="16">
        <v>71</v>
      </c>
      <c r="D56" t="s">
        <v>14</v>
      </c>
      <c r="E56" s="16">
        <v>5</v>
      </c>
    </row>
    <row r="57" spans="1:5" x14ac:dyDescent="0.25">
      <c r="A57" t="s">
        <v>20</v>
      </c>
      <c r="B57" s="16">
        <v>203</v>
      </c>
      <c r="D57" t="s">
        <v>14</v>
      </c>
      <c r="E57" s="16">
        <v>26</v>
      </c>
    </row>
    <row r="58" spans="1:5" x14ac:dyDescent="0.25">
      <c r="A58" t="s">
        <v>20</v>
      </c>
      <c r="B58" s="16">
        <v>113</v>
      </c>
      <c r="D58" t="s">
        <v>14</v>
      </c>
      <c r="E58" s="16">
        <v>1130</v>
      </c>
    </row>
    <row r="59" spans="1:5" x14ac:dyDescent="0.25">
      <c r="A59" t="s">
        <v>20</v>
      </c>
      <c r="B59" s="16">
        <v>96</v>
      </c>
      <c r="D59" t="s">
        <v>14</v>
      </c>
      <c r="E59" s="16">
        <v>782</v>
      </c>
    </row>
    <row r="60" spans="1:5" x14ac:dyDescent="0.25">
      <c r="A60" t="s">
        <v>20</v>
      </c>
      <c r="B60" s="16">
        <v>498</v>
      </c>
      <c r="D60" t="s">
        <v>14</v>
      </c>
      <c r="E60" s="16">
        <v>210</v>
      </c>
    </row>
    <row r="61" spans="1:5" x14ac:dyDescent="0.25">
      <c r="A61" t="s">
        <v>20</v>
      </c>
      <c r="B61" s="16">
        <v>180</v>
      </c>
      <c r="D61" t="s">
        <v>14</v>
      </c>
      <c r="E61" s="16">
        <v>136</v>
      </c>
    </row>
    <row r="62" spans="1:5" x14ac:dyDescent="0.25">
      <c r="A62" t="s">
        <v>20</v>
      </c>
      <c r="B62" s="16">
        <v>27</v>
      </c>
      <c r="D62" t="s">
        <v>14</v>
      </c>
      <c r="E62" s="16">
        <v>86</v>
      </c>
    </row>
    <row r="63" spans="1:5" x14ac:dyDescent="0.25">
      <c r="A63" t="s">
        <v>20</v>
      </c>
      <c r="B63" s="16">
        <v>2331</v>
      </c>
      <c r="D63" t="s">
        <v>14</v>
      </c>
      <c r="E63" s="16">
        <v>19</v>
      </c>
    </row>
    <row r="64" spans="1:5" x14ac:dyDescent="0.25">
      <c r="A64" t="s">
        <v>20</v>
      </c>
      <c r="B64" s="16">
        <v>113</v>
      </c>
      <c r="D64" t="s">
        <v>14</v>
      </c>
      <c r="E64" s="16">
        <v>886</v>
      </c>
    </row>
    <row r="65" spans="1:5" x14ac:dyDescent="0.25">
      <c r="A65" t="s">
        <v>20</v>
      </c>
      <c r="B65" s="16">
        <v>164</v>
      </c>
      <c r="D65" t="s">
        <v>14</v>
      </c>
      <c r="E65" s="16">
        <v>35</v>
      </c>
    </row>
    <row r="66" spans="1:5" x14ac:dyDescent="0.25">
      <c r="A66" t="s">
        <v>20</v>
      </c>
      <c r="B66" s="16">
        <v>164</v>
      </c>
      <c r="D66" t="s">
        <v>14</v>
      </c>
      <c r="E66" s="16">
        <v>24</v>
      </c>
    </row>
    <row r="67" spans="1:5" x14ac:dyDescent="0.25">
      <c r="A67" t="s">
        <v>20</v>
      </c>
      <c r="B67" s="16">
        <v>336</v>
      </c>
      <c r="D67" t="s">
        <v>14</v>
      </c>
      <c r="E67" s="16">
        <v>86</v>
      </c>
    </row>
    <row r="68" spans="1:5" x14ac:dyDescent="0.25">
      <c r="A68" t="s">
        <v>20</v>
      </c>
      <c r="B68" s="16">
        <v>1917</v>
      </c>
      <c r="D68" t="s">
        <v>14</v>
      </c>
      <c r="E68" s="16">
        <v>243</v>
      </c>
    </row>
    <row r="69" spans="1:5" x14ac:dyDescent="0.25">
      <c r="A69" t="s">
        <v>20</v>
      </c>
      <c r="B69" s="16">
        <v>95</v>
      </c>
      <c r="D69" t="s">
        <v>14</v>
      </c>
      <c r="E69" s="16">
        <v>65</v>
      </c>
    </row>
    <row r="70" spans="1:5" x14ac:dyDescent="0.25">
      <c r="A70" t="s">
        <v>20</v>
      </c>
      <c r="B70" s="16">
        <v>147</v>
      </c>
      <c r="D70" t="s">
        <v>14</v>
      </c>
      <c r="E70" s="16">
        <v>100</v>
      </c>
    </row>
    <row r="71" spans="1:5" x14ac:dyDescent="0.25">
      <c r="A71" t="s">
        <v>20</v>
      </c>
      <c r="B71" s="16">
        <v>86</v>
      </c>
      <c r="D71" t="s">
        <v>14</v>
      </c>
      <c r="E71" s="16">
        <v>168</v>
      </c>
    </row>
    <row r="72" spans="1:5" x14ac:dyDescent="0.25">
      <c r="A72" t="s">
        <v>20</v>
      </c>
      <c r="B72" s="16">
        <v>83</v>
      </c>
      <c r="D72" t="s">
        <v>14</v>
      </c>
      <c r="E72" s="16">
        <v>13</v>
      </c>
    </row>
    <row r="73" spans="1:5" x14ac:dyDescent="0.25">
      <c r="A73" t="s">
        <v>20</v>
      </c>
      <c r="B73" s="16">
        <v>676</v>
      </c>
      <c r="D73" t="s">
        <v>14</v>
      </c>
      <c r="E73" s="16">
        <v>1</v>
      </c>
    </row>
    <row r="74" spans="1:5" x14ac:dyDescent="0.25">
      <c r="A74" t="s">
        <v>20</v>
      </c>
      <c r="B74" s="16">
        <v>361</v>
      </c>
      <c r="D74" t="s">
        <v>14</v>
      </c>
      <c r="E74" s="16">
        <v>40</v>
      </c>
    </row>
    <row r="75" spans="1:5" x14ac:dyDescent="0.25">
      <c r="A75" t="s">
        <v>20</v>
      </c>
      <c r="B75" s="16">
        <v>131</v>
      </c>
      <c r="D75" t="s">
        <v>14</v>
      </c>
      <c r="E75" s="16">
        <v>226</v>
      </c>
    </row>
    <row r="76" spans="1:5" x14ac:dyDescent="0.25">
      <c r="A76" t="s">
        <v>20</v>
      </c>
      <c r="B76" s="16">
        <v>126</v>
      </c>
      <c r="D76" t="s">
        <v>14</v>
      </c>
      <c r="E76" s="16">
        <v>1625</v>
      </c>
    </row>
    <row r="77" spans="1:5" x14ac:dyDescent="0.25">
      <c r="A77" t="s">
        <v>20</v>
      </c>
      <c r="B77" s="16">
        <v>275</v>
      </c>
      <c r="D77" t="s">
        <v>14</v>
      </c>
      <c r="E77" s="16">
        <v>143</v>
      </c>
    </row>
    <row r="78" spans="1:5" x14ac:dyDescent="0.25">
      <c r="A78" t="s">
        <v>20</v>
      </c>
      <c r="B78" s="16">
        <v>67</v>
      </c>
      <c r="D78" t="s">
        <v>14</v>
      </c>
      <c r="E78" s="16">
        <v>934</v>
      </c>
    </row>
    <row r="79" spans="1:5" x14ac:dyDescent="0.25">
      <c r="A79" t="s">
        <v>20</v>
      </c>
      <c r="B79" s="16">
        <v>154</v>
      </c>
      <c r="D79" t="s">
        <v>14</v>
      </c>
      <c r="E79" s="16">
        <v>17</v>
      </c>
    </row>
    <row r="80" spans="1:5" x14ac:dyDescent="0.25">
      <c r="A80" t="s">
        <v>20</v>
      </c>
      <c r="B80" s="16">
        <v>1782</v>
      </c>
      <c r="D80" t="s">
        <v>14</v>
      </c>
      <c r="E80" s="16">
        <v>2179</v>
      </c>
    </row>
    <row r="81" spans="1:5" x14ac:dyDescent="0.25">
      <c r="A81" t="s">
        <v>20</v>
      </c>
      <c r="B81" s="16">
        <v>903</v>
      </c>
      <c r="D81" t="s">
        <v>14</v>
      </c>
      <c r="E81" s="16">
        <v>931</v>
      </c>
    </row>
    <row r="82" spans="1:5" x14ac:dyDescent="0.25">
      <c r="A82" t="s">
        <v>20</v>
      </c>
      <c r="B82" s="16">
        <v>94</v>
      </c>
      <c r="D82" t="s">
        <v>14</v>
      </c>
      <c r="E82" s="16">
        <v>92</v>
      </c>
    </row>
    <row r="83" spans="1:5" x14ac:dyDescent="0.25">
      <c r="A83" t="s">
        <v>20</v>
      </c>
      <c r="B83" s="16">
        <v>180</v>
      </c>
      <c r="D83" t="s">
        <v>14</v>
      </c>
      <c r="E83" s="16">
        <v>57</v>
      </c>
    </row>
    <row r="84" spans="1:5" x14ac:dyDescent="0.25">
      <c r="A84" t="s">
        <v>20</v>
      </c>
      <c r="B84" s="16">
        <v>533</v>
      </c>
      <c r="D84" t="s">
        <v>14</v>
      </c>
      <c r="E84" s="16">
        <v>41</v>
      </c>
    </row>
    <row r="85" spans="1:5" x14ac:dyDescent="0.25">
      <c r="A85" t="s">
        <v>20</v>
      </c>
      <c r="B85" s="16">
        <v>2443</v>
      </c>
      <c r="D85" t="s">
        <v>14</v>
      </c>
      <c r="E85" s="16">
        <v>1</v>
      </c>
    </row>
    <row r="86" spans="1:5" x14ac:dyDescent="0.25">
      <c r="A86" t="s">
        <v>20</v>
      </c>
      <c r="B86" s="16">
        <v>89</v>
      </c>
      <c r="D86" t="s">
        <v>14</v>
      </c>
      <c r="E86" s="16">
        <v>101</v>
      </c>
    </row>
    <row r="87" spans="1:5" x14ac:dyDescent="0.25">
      <c r="A87" t="s">
        <v>20</v>
      </c>
      <c r="B87" s="16">
        <v>159</v>
      </c>
      <c r="D87" t="s">
        <v>14</v>
      </c>
      <c r="E87" s="16">
        <v>1335</v>
      </c>
    </row>
    <row r="88" spans="1:5" x14ac:dyDescent="0.25">
      <c r="A88" t="s">
        <v>20</v>
      </c>
      <c r="B88" s="16">
        <v>50</v>
      </c>
      <c r="D88" t="s">
        <v>14</v>
      </c>
      <c r="E88" s="16">
        <v>15</v>
      </c>
    </row>
    <row r="89" spans="1:5" x14ac:dyDescent="0.25">
      <c r="A89" t="s">
        <v>20</v>
      </c>
      <c r="B89" s="16">
        <v>186</v>
      </c>
      <c r="D89" t="s">
        <v>14</v>
      </c>
      <c r="E89" s="16">
        <v>454</v>
      </c>
    </row>
    <row r="90" spans="1:5" x14ac:dyDescent="0.25">
      <c r="A90" t="s">
        <v>20</v>
      </c>
      <c r="B90" s="16">
        <v>1071</v>
      </c>
      <c r="D90" t="s">
        <v>14</v>
      </c>
      <c r="E90" s="16">
        <v>3182</v>
      </c>
    </row>
    <row r="91" spans="1:5" x14ac:dyDescent="0.25">
      <c r="A91" t="s">
        <v>20</v>
      </c>
      <c r="B91" s="16">
        <v>117</v>
      </c>
      <c r="D91" t="s">
        <v>14</v>
      </c>
      <c r="E91" s="16">
        <v>15</v>
      </c>
    </row>
    <row r="92" spans="1:5" x14ac:dyDescent="0.25">
      <c r="A92" t="s">
        <v>20</v>
      </c>
      <c r="B92" s="16">
        <v>70</v>
      </c>
      <c r="D92" t="s">
        <v>14</v>
      </c>
      <c r="E92" s="16">
        <v>133</v>
      </c>
    </row>
    <row r="93" spans="1:5" x14ac:dyDescent="0.25">
      <c r="A93" t="s">
        <v>20</v>
      </c>
      <c r="B93" s="16">
        <v>135</v>
      </c>
      <c r="D93" t="s">
        <v>14</v>
      </c>
      <c r="E93" s="16">
        <v>2062</v>
      </c>
    </row>
    <row r="94" spans="1:5" x14ac:dyDescent="0.25">
      <c r="A94" t="s">
        <v>20</v>
      </c>
      <c r="B94" s="16">
        <v>768</v>
      </c>
      <c r="D94" t="s">
        <v>14</v>
      </c>
      <c r="E94" s="16">
        <v>29</v>
      </c>
    </row>
    <row r="95" spans="1:5" x14ac:dyDescent="0.25">
      <c r="A95" t="s">
        <v>20</v>
      </c>
      <c r="B95" s="16">
        <v>199</v>
      </c>
      <c r="D95" t="s">
        <v>14</v>
      </c>
      <c r="E95" s="16">
        <v>132</v>
      </c>
    </row>
    <row r="96" spans="1:5" x14ac:dyDescent="0.25">
      <c r="A96" t="s">
        <v>20</v>
      </c>
      <c r="B96" s="16">
        <v>107</v>
      </c>
      <c r="D96" t="s">
        <v>14</v>
      </c>
      <c r="E96" s="16">
        <v>137</v>
      </c>
    </row>
    <row r="97" spans="1:5" x14ac:dyDescent="0.25">
      <c r="A97" t="s">
        <v>20</v>
      </c>
      <c r="B97" s="16">
        <v>195</v>
      </c>
      <c r="D97" t="s">
        <v>14</v>
      </c>
      <c r="E97" s="16">
        <v>908</v>
      </c>
    </row>
    <row r="98" spans="1:5" x14ac:dyDescent="0.25">
      <c r="A98" t="s">
        <v>20</v>
      </c>
      <c r="B98" s="16">
        <v>3376</v>
      </c>
      <c r="D98" t="s">
        <v>14</v>
      </c>
      <c r="E98" s="16">
        <v>10</v>
      </c>
    </row>
    <row r="99" spans="1:5" x14ac:dyDescent="0.25">
      <c r="A99" t="s">
        <v>20</v>
      </c>
      <c r="B99" s="16">
        <v>41</v>
      </c>
      <c r="D99" t="s">
        <v>14</v>
      </c>
      <c r="E99" s="16">
        <v>1910</v>
      </c>
    </row>
    <row r="100" spans="1:5" x14ac:dyDescent="0.25">
      <c r="A100" t="s">
        <v>20</v>
      </c>
      <c r="B100" s="16">
        <v>1821</v>
      </c>
      <c r="D100" t="s">
        <v>14</v>
      </c>
      <c r="E100" s="16">
        <v>38</v>
      </c>
    </row>
    <row r="101" spans="1:5" x14ac:dyDescent="0.25">
      <c r="A101" t="s">
        <v>20</v>
      </c>
      <c r="B101" s="16">
        <v>164</v>
      </c>
      <c r="D101" t="s">
        <v>14</v>
      </c>
      <c r="E101" s="16">
        <v>104</v>
      </c>
    </row>
    <row r="102" spans="1:5" x14ac:dyDescent="0.25">
      <c r="A102" t="s">
        <v>20</v>
      </c>
      <c r="B102" s="16">
        <v>157</v>
      </c>
      <c r="D102" t="s">
        <v>14</v>
      </c>
      <c r="E102" s="16">
        <v>49</v>
      </c>
    </row>
    <row r="103" spans="1:5" x14ac:dyDescent="0.25">
      <c r="A103" t="s">
        <v>20</v>
      </c>
      <c r="B103" s="16">
        <v>246</v>
      </c>
      <c r="D103" t="s">
        <v>14</v>
      </c>
      <c r="E103" s="16">
        <v>1</v>
      </c>
    </row>
    <row r="104" spans="1:5" x14ac:dyDescent="0.25">
      <c r="A104" t="s">
        <v>20</v>
      </c>
      <c r="B104" s="16">
        <v>1396</v>
      </c>
      <c r="D104" t="s">
        <v>14</v>
      </c>
      <c r="E104" s="16">
        <v>245</v>
      </c>
    </row>
    <row r="105" spans="1:5" x14ac:dyDescent="0.25">
      <c r="A105" t="s">
        <v>20</v>
      </c>
      <c r="B105" s="16">
        <v>2506</v>
      </c>
      <c r="D105" t="s">
        <v>14</v>
      </c>
      <c r="E105" s="16">
        <v>32</v>
      </c>
    </row>
    <row r="106" spans="1:5" x14ac:dyDescent="0.25">
      <c r="A106" t="s">
        <v>20</v>
      </c>
      <c r="B106" s="16">
        <v>244</v>
      </c>
      <c r="D106" t="s">
        <v>14</v>
      </c>
      <c r="E106" s="16">
        <v>7</v>
      </c>
    </row>
    <row r="107" spans="1:5" x14ac:dyDescent="0.25">
      <c r="A107" t="s">
        <v>20</v>
      </c>
      <c r="B107" s="16">
        <v>146</v>
      </c>
      <c r="D107" t="s">
        <v>14</v>
      </c>
      <c r="E107" s="16">
        <v>803</v>
      </c>
    </row>
    <row r="108" spans="1:5" x14ac:dyDescent="0.25">
      <c r="A108" t="s">
        <v>20</v>
      </c>
      <c r="B108" s="16">
        <v>1267</v>
      </c>
      <c r="D108" t="s">
        <v>14</v>
      </c>
      <c r="E108" s="16">
        <v>16</v>
      </c>
    </row>
    <row r="109" spans="1:5" x14ac:dyDescent="0.25">
      <c r="A109" t="s">
        <v>20</v>
      </c>
      <c r="B109" s="16">
        <v>1561</v>
      </c>
      <c r="D109" t="s">
        <v>14</v>
      </c>
      <c r="E109" s="16">
        <v>31</v>
      </c>
    </row>
    <row r="110" spans="1:5" x14ac:dyDescent="0.25">
      <c r="A110" t="s">
        <v>20</v>
      </c>
      <c r="B110" s="16">
        <v>48</v>
      </c>
      <c r="D110" t="s">
        <v>14</v>
      </c>
      <c r="E110" s="16">
        <v>108</v>
      </c>
    </row>
    <row r="111" spans="1:5" x14ac:dyDescent="0.25">
      <c r="A111" t="s">
        <v>20</v>
      </c>
      <c r="B111" s="16">
        <v>2739</v>
      </c>
      <c r="D111" t="s">
        <v>14</v>
      </c>
      <c r="E111" s="16">
        <v>30</v>
      </c>
    </row>
    <row r="112" spans="1:5" x14ac:dyDescent="0.25">
      <c r="A112" t="s">
        <v>20</v>
      </c>
      <c r="B112" s="16">
        <v>3537</v>
      </c>
      <c r="D112" t="s">
        <v>14</v>
      </c>
      <c r="E112" s="16">
        <v>17</v>
      </c>
    </row>
    <row r="113" spans="1:5" x14ac:dyDescent="0.25">
      <c r="A113" t="s">
        <v>20</v>
      </c>
      <c r="B113" s="16">
        <v>2107</v>
      </c>
      <c r="D113" t="s">
        <v>14</v>
      </c>
      <c r="E113" s="16">
        <v>80</v>
      </c>
    </row>
    <row r="114" spans="1:5" x14ac:dyDescent="0.25">
      <c r="A114" t="s">
        <v>20</v>
      </c>
      <c r="B114" s="16">
        <v>3318</v>
      </c>
      <c r="D114" t="s">
        <v>14</v>
      </c>
      <c r="E114" s="16">
        <v>2468</v>
      </c>
    </row>
    <row r="115" spans="1:5" x14ac:dyDescent="0.25">
      <c r="A115" t="s">
        <v>20</v>
      </c>
      <c r="B115" s="16">
        <v>340</v>
      </c>
      <c r="D115" t="s">
        <v>14</v>
      </c>
      <c r="E115" s="16">
        <v>26</v>
      </c>
    </row>
    <row r="116" spans="1:5" x14ac:dyDescent="0.25">
      <c r="A116" t="s">
        <v>20</v>
      </c>
      <c r="B116" s="16">
        <v>1442</v>
      </c>
      <c r="D116" t="s">
        <v>14</v>
      </c>
      <c r="E116" s="16">
        <v>73</v>
      </c>
    </row>
    <row r="117" spans="1:5" x14ac:dyDescent="0.25">
      <c r="A117" t="s">
        <v>20</v>
      </c>
      <c r="B117" s="16">
        <v>126</v>
      </c>
      <c r="D117" t="s">
        <v>14</v>
      </c>
      <c r="E117" s="16">
        <v>128</v>
      </c>
    </row>
    <row r="118" spans="1:5" x14ac:dyDescent="0.25">
      <c r="A118" t="s">
        <v>20</v>
      </c>
      <c r="B118" s="16">
        <v>524</v>
      </c>
      <c r="D118" t="s">
        <v>14</v>
      </c>
      <c r="E118" s="16">
        <v>33</v>
      </c>
    </row>
    <row r="119" spans="1:5" x14ac:dyDescent="0.25">
      <c r="A119" t="s">
        <v>20</v>
      </c>
      <c r="B119" s="16">
        <v>1989</v>
      </c>
      <c r="D119" t="s">
        <v>14</v>
      </c>
      <c r="E119" s="16">
        <v>1072</v>
      </c>
    </row>
    <row r="120" spans="1:5" x14ac:dyDescent="0.25">
      <c r="A120" t="s">
        <v>20</v>
      </c>
      <c r="B120" s="16">
        <v>157</v>
      </c>
      <c r="D120" t="s">
        <v>14</v>
      </c>
      <c r="E120" s="16">
        <v>393</v>
      </c>
    </row>
    <row r="121" spans="1:5" x14ac:dyDescent="0.25">
      <c r="A121" t="s">
        <v>20</v>
      </c>
      <c r="B121" s="16">
        <v>4498</v>
      </c>
      <c r="D121" t="s">
        <v>14</v>
      </c>
      <c r="E121" s="16">
        <v>1257</v>
      </c>
    </row>
    <row r="122" spans="1:5" x14ac:dyDescent="0.25">
      <c r="A122" t="s">
        <v>20</v>
      </c>
      <c r="B122" s="16">
        <v>80</v>
      </c>
      <c r="D122" t="s">
        <v>14</v>
      </c>
      <c r="E122" s="16">
        <v>328</v>
      </c>
    </row>
    <row r="123" spans="1:5" x14ac:dyDescent="0.25">
      <c r="A123" t="s">
        <v>20</v>
      </c>
      <c r="B123" s="16">
        <v>43</v>
      </c>
      <c r="D123" t="s">
        <v>14</v>
      </c>
      <c r="E123" s="16">
        <v>147</v>
      </c>
    </row>
    <row r="124" spans="1:5" x14ac:dyDescent="0.25">
      <c r="A124" t="s">
        <v>20</v>
      </c>
      <c r="B124" s="16">
        <v>2053</v>
      </c>
      <c r="D124" t="s">
        <v>14</v>
      </c>
      <c r="E124" s="16">
        <v>830</v>
      </c>
    </row>
    <row r="125" spans="1:5" x14ac:dyDescent="0.25">
      <c r="A125" t="s">
        <v>20</v>
      </c>
      <c r="B125" s="16">
        <v>168</v>
      </c>
      <c r="D125" t="s">
        <v>14</v>
      </c>
      <c r="E125" s="16">
        <v>331</v>
      </c>
    </row>
    <row r="126" spans="1:5" x14ac:dyDescent="0.25">
      <c r="A126" t="s">
        <v>20</v>
      </c>
      <c r="B126" s="16">
        <v>4289</v>
      </c>
      <c r="D126" t="s">
        <v>14</v>
      </c>
      <c r="E126" s="16">
        <v>25</v>
      </c>
    </row>
    <row r="127" spans="1:5" x14ac:dyDescent="0.25">
      <c r="A127" t="s">
        <v>20</v>
      </c>
      <c r="B127" s="16">
        <v>165</v>
      </c>
      <c r="D127" t="s">
        <v>14</v>
      </c>
      <c r="E127" s="16">
        <v>3483</v>
      </c>
    </row>
    <row r="128" spans="1:5" x14ac:dyDescent="0.25">
      <c r="A128" t="s">
        <v>20</v>
      </c>
      <c r="B128" s="16">
        <v>1815</v>
      </c>
      <c r="D128" t="s">
        <v>14</v>
      </c>
      <c r="E128" s="16">
        <v>923</v>
      </c>
    </row>
    <row r="129" spans="1:5" x14ac:dyDescent="0.25">
      <c r="A129" t="s">
        <v>20</v>
      </c>
      <c r="B129" s="16">
        <v>397</v>
      </c>
      <c r="D129" t="s">
        <v>14</v>
      </c>
      <c r="E129" s="16">
        <v>1</v>
      </c>
    </row>
    <row r="130" spans="1:5" x14ac:dyDescent="0.25">
      <c r="A130" t="s">
        <v>20</v>
      </c>
      <c r="B130" s="16">
        <v>1539</v>
      </c>
      <c r="D130" t="s">
        <v>14</v>
      </c>
      <c r="E130" s="16">
        <v>33</v>
      </c>
    </row>
    <row r="131" spans="1:5" x14ac:dyDescent="0.25">
      <c r="A131" t="s">
        <v>20</v>
      </c>
      <c r="B131" s="16">
        <v>138</v>
      </c>
      <c r="D131" t="s">
        <v>14</v>
      </c>
      <c r="E131" s="16">
        <v>40</v>
      </c>
    </row>
    <row r="132" spans="1:5" x14ac:dyDescent="0.25">
      <c r="A132" t="s">
        <v>20</v>
      </c>
      <c r="B132" s="16">
        <v>3594</v>
      </c>
      <c r="D132" t="s">
        <v>14</v>
      </c>
      <c r="E132" s="16">
        <v>23</v>
      </c>
    </row>
    <row r="133" spans="1:5" x14ac:dyDescent="0.25">
      <c r="A133" t="s">
        <v>20</v>
      </c>
      <c r="B133" s="16">
        <v>5880</v>
      </c>
      <c r="D133" t="s">
        <v>14</v>
      </c>
      <c r="E133" s="16">
        <v>75</v>
      </c>
    </row>
    <row r="134" spans="1:5" x14ac:dyDescent="0.25">
      <c r="A134" t="s">
        <v>20</v>
      </c>
      <c r="B134" s="16">
        <v>112</v>
      </c>
      <c r="D134" t="s">
        <v>14</v>
      </c>
      <c r="E134" s="16">
        <v>2176</v>
      </c>
    </row>
    <row r="135" spans="1:5" x14ac:dyDescent="0.25">
      <c r="A135" t="s">
        <v>20</v>
      </c>
      <c r="B135" s="16">
        <v>943</v>
      </c>
      <c r="D135" t="s">
        <v>14</v>
      </c>
      <c r="E135" s="16">
        <v>441</v>
      </c>
    </row>
    <row r="136" spans="1:5" x14ac:dyDescent="0.25">
      <c r="A136" t="s">
        <v>20</v>
      </c>
      <c r="B136" s="16">
        <v>2468</v>
      </c>
      <c r="D136" t="s">
        <v>14</v>
      </c>
      <c r="E136" s="16">
        <v>25</v>
      </c>
    </row>
    <row r="137" spans="1:5" x14ac:dyDescent="0.25">
      <c r="A137" t="s">
        <v>20</v>
      </c>
      <c r="B137" s="16">
        <v>2551</v>
      </c>
      <c r="D137" t="s">
        <v>14</v>
      </c>
      <c r="E137" s="16">
        <v>127</v>
      </c>
    </row>
    <row r="138" spans="1:5" x14ac:dyDescent="0.25">
      <c r="A138" t="s">
        <v>20</v>
      </c>
      <c r="B138" s="16">
        <v>101</v>
      </c>
      <c r="D138" t="s">
        <v>14</v>
      </c>
      <c r="E138" s="16">
        <v>355</v>
      </c>
    </row>
    <row r="139" spans="1:5" x14ac:dyDescent="0.25">
      <c r="A139" t="s">
        <v>20</v>
      </c>
      <c r="B139" s="16">
        <v>92</v>
      </c>
      <c r="D139" t="s">
        <v>14</v>
      </c>
      <c r="E139" s="16">
        <v>44</v>
      </c>
    </row>
    <row r="140" spans="1:5" x14ac:dyDescent="0.25">
      <c r="A140" t="s">
        <v>20</v>
      </c>
      <c r="B140" s="16">
        <v>62</v>
      </c>
      <c r="D140" t="s">
        <v>14</v>
      </c>
      <c r="E140" s="16">
        <v>67</v>
      </c>
    </row>
    <row r="141" spans="1:5" x14ac:dyDescent="0.25">
      <c r="A141" t="s">
        <v>20</v>
      </c>
      <c r="B141" s="16">
        <v>149</v>
      </c>
      <c r="D141" t="s">
        <v>14</v>
      </c>
      <c r="E141" s="16">
        <v>1068</v>
      </c>
    </row>
    <row r="142" spans="1:5" x14ac:dyDescent="0.25">
      <c r="A142" t="s">
        <v>20</v>
      </c>
      <c r="B142" s="16">
        <v>329</v>
      </c>
      <c r="D142" t="s">
        <v>14</v>
      </c>
      <c r="E142" s="16">
        <v>424</v>
      </c>
    </row>
    <row r="143" spans="1:5" x14ac:dyDescent="0.25">
      <c r="A143" t="s">
        <v>20</v>
      </c>
      <c r="B143" s="16">
        <v>97</v>
      </c>
      <c r="D143" t="s">
        <v>14</v>
      </c>
      <c r="E143" s="16">
        <v>151</v>
      </c>
    </row>
    <row r="144" spans="1:5" x14ac:dyDescent="0.25">
      <c r="A144" t="s">
        <v>20</v>
      </c>
      <c r="B144" s="16">
        <v>1784</v>
      </c>
      <c r="D144" t="s">
        <v>14</v>
      </c>
      <c r="E144" s="16">
        <v>1608</v>
      </c>
    </row>
    <row r="145" spans="1:5" x14ac:dyDescent="0.25">
      <c r="A145" t="s">
        <v>20</v>
      </c>
      <c r="B145" s="16">
        <v>1684</v>
      </c>
      <c r="D145" t="s">
        <v>14</v>
      </c>
      <c r="E145" s="16">
        <v>941</v>
      </c>
    </row>
    <row r="146" spans="1:5" x14ac:dyDescent="0.25">
      <c r="A146" t="s">
        <v>20</v>
      </c>
      <c r="B146" s="16">
        <v>250</v>
      </c>
      <c r="D146" t="s">
        <v>14</v>
      </c>
      <c r="E146" s="16">
        <v>1</v>
      </c>
    </row>
    <row r="147" spans="1:5" x14ac:dyDescent="0.25">
      <c r="A147" t="s">
        <v>20</v>
      </c>
      <c r="B147" s="16">
        <v>238</v>
      </c>
      <c r="D147" t="s">
        <v>14</v>
      </c>
      <c r="E147" s="16">
        <v>40</v>
      </c>
    </row>
    <row r="148" spans="1:5" x14ac:dyDescent="0.25">
      <c r="A148" t="s">
        <v>20</v>
      </c>
      <c r="B148" s="16">
        <v>53</v>
      </c>
      <c r="D148" t="s">
        <v>14</v>
      </c>
      <c r="E148" s="16">
        <v>3015</v>
      </c>
    </row>
    <row r="149" spans="1:5" x14ac:dyDescent="0.25">
      <c r="A149" t="s">
        <v>20</v>
      </c>
      <c r="B149" s="16">
        <v>214</v>
      </c>
      <c r="D149" t="s">
        <v>14</v>
      </c>
      <c r="E149" s="16">
        <v>435</v>
      </c>
    </row>
    <row r="150" spans="1:5" x14ac:dyDescent="0.25">
      <c r="A150" t="s">
        <v>20</v>
      </c>
      <c r="B150" s="16">
        <v>222</v>
      </c>
      <c r="D150" t="s">
        <v>14</v>
      </c>
      <c r="E150" s="16">
        <v>714</v>
      </c>
    </row>
    <row r="151" spans="1:5" x14ac:dyDescent="0.25">
      <c r="A151" t="s">
        <v>20</v>
      </c>
      <c r="B151" s="16">
        <v>1884</v>
      </c>
      <c r="D151" t="s">
        <v>14</v>
      </c>
      <c r="E151" s="16">
        <v>5497</v>
      </c>
    </row>
    <row r="152" spans="1:5" x14ac:dyDescent="0.25">
      <c r="A152" t="s">
        <v>20</v>
      </c>
      <c r="B152" s="16">
        <v>218</v>
      </c>
      <c r="D152" t="s">
        <v>14</v>
      </c>
      <c r="E152" s="16">
        <v>418</v>
      </c>
    </row>
    <row r="153" spans="1:5" x14ac:dyDescent="0.25">
      <c r="A153" t="s">
        <v>20</v>
      </c>
      <c r="B153" s="16">
        <v>6465</v>
      </c>
      <c r="D153" t="s">
        <v>14</v>
      </c>
      <c r="E153" s="16">
        <v>1439</v>
      </c>
    </row>
    <row r="154" spans="1:5" x14ac:dyDescent="0.25">
      <c r="A154" t="s">
        <v>20</v>
      </c>
      <c r="B154" s="16">
        <v>59</v>
      </c>
      <c r="D154" t="s">
        <v>14</v>
      </c>
      <c r="E154" s="16">
        <v>15</v>
      </c>
    </row>
    <row r="155" spans="1:5" x14ac:dyDescent="0.25">
      <c r="A155" t="s">
        <v>20</v>
      </c>
      <c r="B155" s="16">
        <v>88</v>
      </c>
      <c r="D155" t="s">
        <v>14</v>
      </c>
      <c r="E155" s="16">
        <v>1999</v>
      </c>
    </row>
    <row r="156" spans="1:5" x14ac:dyDescent="0.25">
      <c r="A156" t="s">
        <v>20</v>
      </c>
      <c r="B156" s="16">
        <v>1697</v>
      </c>
      <c r="D156" t="s">
        <v>14</v>
      </c>
      <c r="E156" s="16">
        <v>118</v>
      </c>
    </row>
    <row r="157" spans="1:5" x14ac:dyDescent="0.25">
      <c r="A157" t="s">
        <v>20</v>
      </c>
      <c r="B157" s="16">
        <v>92</v>
      </c>
      <c r="D157" t="s">
        <v>14</v>
      </c>
      <c r="E157" s="16">
        <v>162</v>
      </c>
    </row>
    <row r="158" spans="1:5" x14ac:dyDescent="0.25">
      <c r="A158" t="s">
        <v>20</v>
      </c>
      <c r="B158" s="16">
        <v>186</v>
      </c>
      <c r="D158" t="s">
        <v>14</v>
      </c>
      <c r="E158" s="16">
        <v>83</v>
      </c>
    </row>
    <row r="159" spans="1:5" x14ac:dyDescent="0.25">
      <c r="A159" t="s">
        <v>20</v>
      </c>
      <c r="B159" s="16">
        <v>138</v>
      </c>
      <c r="D159" t="s">
        <v>14</v>
      </c>
      <c r="E159" s="16">
        <v>747</v>
      </c>
    </row>
    <row r="160" spans="1:5" x14ac:dyDescent="0.25">
      <c r="A160" t="s">
        <v>20</v>
      </c>
      <c r="B160" s="16">
        <v>261</v>
      </c>
      <c r="D160" t="s">
        <v>14</v>
      </c>
      <c r="E160" s="16">
        <v>84</v>
      </c>
    </row>
    <row r="161" spans="1:5" x14ac:dyDescent="0.25">
      <c r="A161" t="s">
        <v>20</v>
      </c>
      <c r="B161" s="16">
        <v>107</v>
      </c>
      <c r="D161" t="s">
        <v>14</v>
      </c>
      <c r="E161" s="16">
        <v>91</v>
      </c>
    </row>
    <row r="162" spans="1:5" x14ac:dyDescent="0.25">
      <c r="A162" t="s">
        <v>20</v>
      </c>
      <c r="B162" s="16">
        <v>199</v>
      </c>
      <c r="D162" t="s">
        <v>14</v>
      </c>
      <c r="E162" s="16">
        <v>792</v>
      </c>
    </row>
    <row r="163" spans="1:5" x14ac:dyDescent="0.25">
      <c r="A163" t="s">
        <v>20</v>
      </c>
      <c r="B163" s="16">
        <v>5512</v>
      </c>
      <c r="D163" t="s">
        <v>14</v>
      </c>
      <c r="E163" s="16">
        <v>32</v>
      </c>
    </row>
    <row r="164" spans="1:5" x14ac:dyDescent="0.25">
      <c r="A164" t="s">
        <v>20</v>
      </c>
      <c r="B164" s="16">
        <v>86</v>
      </c>
      <c r="D164" t="s">
        <v>14</v>
      </c>
      <c r="E164" s="16">
        <v>186</v>
      </c>
    </row>
    <row r="165" spans="1:5" x14ac:dyDescent="0.25">
      <c r="A165" t="s">
        <v>20</v>
      </c>
      <c r="B165" s="16">
        <v>2768</v>
      </c>
      <c r="D165" t="s">
        <v>14</v>
      </c>
      <c r="E165" s="16">
        <v>605</v>
      </c>
    </row>
    <row r="166" spans="1:5" x14ac:dyDescent="0.25">
      <c r="A166" t="s">
        <v>20</v>
      </c>
      <c r="B166" s="16">
        <v>48</v>
      </c>
      <c r="D166" t="s">
        <v>14</v>
      </c>
      <c r="E166" s="16">
        <v>1</v>
      </c>
    </row>
    <row r="167" spans="1:5" x14ac:dyDescent="0.25">
      <c r="A167" t="s">
        <v>20</v>
      </c>
      <c r="B167" s="16">
        <v>87</v>
      </c>
      <c r="D167" t="s">
        <v>14</v>
      </c>
      <c r="E167" s="16">
        <v>31</v>
      </c>
    </row>
    <row r="168" spans="1:5" x14ac:dyDescent="0.25">
      <c r="A168" t="s">
        <v>20</v>
      </c>
      <c r="B168" s="16">
        <v>1894</v>
      </c>
      <c r="D168" t="s">
        <v>14</v>
      </c>
      <c r="E168" s="16">
        <v>1181</v>
      </c>
    </row>
    <row r="169" spans="1:5" x14ac:dyDescent="0.25">
      <c r="A169" t="s">
        <v>20</v>
      </c>
      <c r="B169" s="16">
        <v>282</v>
      </c>
      <c r="D169" t="s">
        <v>14</v>
      </c>
      <c r="E169" s="16">
        <v>39</v>
      </c>
    </row>
    <row r="170" spans="1:5" x14ac:dyDescent="0.25">
      <c r="A170" t="s">
        <v>20</v>
      </c>
      <c r="B170" s="16">
        <v>116</v>
      </c>
      <c r="D170" t="s">
        <v>14</v>
      </c>
      <c r="E170" s="16">
        <v>46</v>
      </c>
    </row>
    <row r="171" spans="1:5" x14ac:dyDescent="0.25">
      <c r="A171" t="s">
        <v>20</v>
      </c>
      <c r="B171" s="16">
        <v>83</v>
      </c>
      <c r="D171" t="s">
        <v>14</v>
      </c>
      <c r="E171" s="16">
        <v>105</v>
      </c>
    </row>
    <row r="172" spans="1:5" x14ac:dyDescent="0.25">
      <c r="A172" t="s">
        <v>20</v>
      </c>
      <c r="B172" s="16">
        <v>91</v>
      </c>
      <c r="D172" t="s">
        <v>14</v>
      </c>
      <c r="E172" s="16">
        <v>535</v>
      </c>
    </row>
    <row r="173" spans="1:5" x14ac:dyDescent="0.25">
      <c r="A173" t="s">
        <v>20</v>
      </c>
      <c r="B173" s="16">
        <v>546</v>
      </c>
      <c r="D173" t="s">
        <v>14</v>
      </c>
      <c r="E173" s="16">
        <v>16</v>
      </c>
    </row>
    <row r="174" spans="1:5" x14ac:dyDescent="0.25">
      <c r="A174" t="s">
        <v>20</v>
      </c>
      <c r="B174" s="16">
        <v>393</v>
      </c>
      <c r="D174" t="s">
        <v>14</v>
      </c>
      <c r="E174" s="16">
        <v>575</v>
      </c>
    </row>
    <row r="175" spans="1:5" x14ac:dyDescent="0.25">
      <c r="A175" t="s">
        <v>20</v>
      </c>
      <c r="B175" s="16">
        <v>133</v>
      </c>
      <c r="D175" t="s">
        <v>14</v>
      </c>
      <c r="E175" s="16">
        <v>1120</v>
      </c>
    </row>
    <row r="176" spans="1:5" x14ac:dyDescent="0.25">
      <c r="A176" t="s">
        <v>20</v>
      </c>
      <c r="B176" s="16">
        <v>254</v>
      </c>
      <c r="D176" t="s">
        <v>14</v>
      </c>
      <c r="E176" s="16">
        <v>113</v>
      </c>
    </row>
    <row r="177" spans="1:5" x14ac:dyDescent="0.25">
      <c r="A177" t="s">
        <v>20</v>
      </c>
      <c r="B177" s="16">
        <v>176</v>
      </c>
      <c r="D177" t="s">
        <v>14</v>
      </c>
      <c r="E177" s="16">
        <v>1538</v>
      </c>
    </row>
    <row r="178" spans="1:5" x14ac:dyDescent="0.25">
      <c r="A178" t="s">
        <v>20</v>
      </c>
      <c r="B178" s="16">
        <v>337</v>
      </c>
      <c r="D178" t="s">
        <v>14</v>
      </c>
      <c r="E178" s="16">
        <v>9</v>
      </c>
    </row>
    <row r="179" spans="1:5" x14ac:dyDescent="0.25">
      <c r="A179" t="s">
        <v>20</v>
      </c>
      <c r="B179" s="16">
        <v>107</v>
      </c>
      <c r="D179" t="s">
        <v>14</v>
      </c>
      <c r="E179" s="16">
        <v>554</v>
      </c>
    </row>
    <row r="180" spans="1:5" x14ac:dyDescent="0.25">
      <c r="A180" t="s">
        <v>20</v>
      </c>
      <c r="B180" s="16">
        <v>183</v>
      </c>
      <c r="D180" t="s">
        <v>14</v>
      </c>
      <c r="E180" s="16">
        <v>648</v>
      </c>
    </row>
    <row r="181" spans="1:5" x14ac:dyDescent="0.25">
      <c r="A181" t="s">
        <v>20</v>
      </c>
      <c r="B181" s="16">
        <v>72</v>
      </c>
      <c r="D181" t="s">
        <v>14</v>
      </c>
      <c r="E181" s="16">
        <v>21</v>
      </c>
    </row>
    <row r="182" spans="1:5" x14ac:dyDescent="0.25">
      <c r="A182" t="s">
        <v>20</v>
      </c>
      <c r="B182" s="16">
        <v>295</v>
      </c>
      <c r="D182" t="s">
        <v>14</v>
      </c>
      <c r="E182" s="16">
        <v>54</v>
      </c>
    </row>
    <row r="183" spans="1:5" x14ac:dyDescent="0.25">
      <c r="A183" t="s">
        <v>20</v>
      </c>
      <c r="B183" s="16">
        <v>142</v>
      </c>
      <c r="D183" t="s">
        <v>14</v>
      </c>
      <c r="E183" s="16">
        <v>120</v>
      </c>
    </row>
    <row r="184" spans="1:5" x14ac:dyDescent="0.25">
      <c r="A184" t="s">
        <v>20</v>
      </c>
      <c r="B184" s="16">
        <v>85</v>
      </c>
      <c r="D184" t="s">
        <v>14</v>
      </c>
      <c r="E184" s="16">
        <v>579</v>
      </c>
    </row>
    <row r="185" spans="1:5" x14ac:dyDescent="0.25">
      <c r="A185" t="s">
        <v>20</v>
      </c>
      <c r="B185" s="16">
        <v>659</v>
      </c>
      <c r="D185" t="s">
        <v>14</v>
      </c>
      <c r="E185" s="16">
        <v>2072</v>
      </c>
    </row>
    <row r="186" spans="1:5" x14ac:dyDescent="0.25">
      <c r="A186" t="s">
        <v>20</v>
      </c>
      <c r="B186" s="16">
        <v>121</v>
      </c>
      <c r="D186" t="s">
        <v>14</v>
      </c>
      <c r="E186" s="16">
        <v>0</v>
      </c>
    </row>
    <row r="187" spans="1:5" x14ac:dyDescent="0.25">
      <c r="A187" t="s">
        <v>20</v>
      </c>
      <c r="B187" s="16">
        <v>3742</v>
      </c>
      <c r="D187" t="s">
        <v>14</v>
      </c>
      <c r="E187" s="16">
        <v>1796</v>
      </c>
    </row>
    <row r="188" spans="1:5" x14ac:dyDescent="0.25">
      <c r="A188" t="s">
        <v>20</v>
      </c>
      <c r="B188" s="16">
        <v>223</v>
      </c>
      <c r="D188" t="s">
        <v>14</v>
      </c>
      <c r="E188" s="16">
        <v>62</v>
      </c>
    </row>
    <row r="189" spans="1:5" x14ac:dyDescent="0.25">
      <c r="A189" t="s">
        <v>20</v>
      </c>
      <c r="B189" s="16">
        <v>133</v>
      </c>
      <c r="D189" t="s">
        <v>14</v>
      </c>
      <c r="E189" s="16">
        <v>347</v>
      </c>
    </row>
    <row r="190" spans="1:5" x14ac:dyDescent="0.25">
      <c r="A190" t="s">
        <v>20</v>
      </c>
      <c r="B190" s="16">
        <v>5168</v>
      </c>
      <c r="D190" t="s">
        <v>14</v>
      </c>
      <c r="E190" s="16">
        <v>19</v>
      </c>
    </row>
    <row r="191" spans="1:5" x14ac:dyDescent="0.25">
      <c r="A191" t="s">
        <v>20</v>
      </c>
      <c r="B191" s="16">
        <v>307</v>
      </c>
      <c r="D191" t="s">
        <v>14</v>
      </c>
      <c r="E191" s="16">
        <v>1258</v>
      </c>
    </row>
    <row r="192" spans="1:5" x14ac:dyDescent="0.25">
      <c r="A192" t="s">
        <v>20</v>
      </c>
      <c r="B192" s="16">
        <v>2441</v>
      </c>
      <c r="D192" t="s">
        <v>14</v>
      </c>
      <c r="E192" s="16">
        <v>362</v>
      </c>
    </row>
    <row r="193" spans="1:5" x14ac:dyDescent="0.25">
      <c r="A193" t="s">
        <v>20</v>
      </c>
      <c r="B193" s="16">
        <v>1385</v>
      </c>
      <c r="D193" t="s">
        <v>14</v>
      </c>
      <c r="E193" s="16">
        <v>133</v>
      </c>
    </row>
    <row r="194" spans="1:5" x14ac:dyDescent="0.25">
      <c r="A194" t="s">
        <v>20</v>
      </c>
      <c r="B194" s="16">
        <v>190</v>
      </c>
      <c r="D194" t="s">
        <v>14</v>
      </c>
      <c r="E194" s="16">
        <v>846</v>
      </c>
    </row>
    <row r="195" spans="1:5" x14ac:dyDescent="0.25">
      <c r="A195" t="s">
        <v>20</v>
      </c>
      <c r="B195" s="16">
        <v>470</v>
      </c>
      <c r="D195" t="s">
        <v>14</v>
      </c>
      <c r="E195" s="16">
        <v>10</v>
      </c>
    </row>
    <row r="196" spans="1:5" x14ac:dyDescent="0.25">
      <c r="A196" t="s">
        <v>20</v>
      </c>
      <c r="B196" s="16">
        <v>253</v>
      </c>
      <c r="D196" t="s">
        <v>14</v>
      </c>
      <c r="E196" s="16">
        <v>191</v>
      </c>
    </row>
    <row r="197" spans="1:5" x14ac:dyDescent="0.25">
      <c r="A197" t="s">
        <v>20</v>
      </c>
      <c r="B197" s="16">
        <v>1113</v>
      </c>
      <c r="D197" t="s">
        <v>14</v>
      </c>
      <c r="E197" s="16">
        <v>1979</v>
      </c>
    </row>
    <row r="198" spans="1:5" x14ac:dyDescent="0.25">
      <c r="A198" t="s">
        <v>20</v>
      </c>
      <c r="B198" s="16">
        <v>2283</v>
      </c>
      <c r="D198" t="s">
        <v>14</v>
      </c>
      <c r="E198" s="16">
        <v>63</v>
      </c>
    </row>
    <row r="199" spans="1:5" x14ac:dyDescent="0.25">
      <c r="A199" t="s">
        <v>20</v>
      </c>
      <c r="B199" s="16">
        <v>1095</v>
      </c>
      <c r="D199" t="s">
        <v>14</v>
      </c>
      <c r="E199" s="16">
        <v>6080</v>
      </c>
    </row>
    <row r="200" spans="1:5" x14ac:dyDescent="0.25">
      <c r="A200" t="s">
        <v>20</v>
      </c>
      <c r="B200" s="16">
        <v>1690</v>
      </c>
      <c r="D200" t="s">
        <v>14</v>
      </c>
      <c r="E200" s="16">
        <v>80</v>
      </c>
    </row>
    <row r="201" spans="1:5" x14ac:dyDescent="0.25">
      <c r="A201" t="s">
        <v>20</v>
      </c>
      <c r="B201" s="16">
        <v>191</v>
      </c>
      <c r="D201" t="s">
        <v>14</v>
      </c>
      <c r="E201" s="16">
        <v>9</v>
      </c>
    </row>
    <row r="202" spans="1:5" x14ac:dyDescent="0.25">
      <c r="A202" t="s">
        <v>20</v>
      </c>
      <c r="B202" s="16">
        <v>2013</v>
      </c>
      <c r="D202" t="s">
        <v>14</v>
      </c>
      <c r="E202" s="16">
        <v>1784</v>
      </c>
    </row>
    <row r="203" spans="1:5" x14ac:dyDescent="0.25">
      <c r="A203" t="s">
        <v>20</v>
      </c>
      <c r="B203" s="16">
        <v>1703</v>
      </c>
      <c r="D203" t="s">
        <v>14</v>
      </c>
      <c r="E203" s="16">
        <v>243</v>
      </c>
    </row>
    <row r="204" spans="1:5" x14ac:dyDescent="0.25">
      <c r="A204" t="s">
        <v>20</v>
      </c>
      <c r="B204" s="16">
        <v>80</v>
      </c>
      <c r="D204" t="s">
        <v>14</v>
      </c>
      <c r="E204" s="16">
        <v>1296</v>
      </c>
    </row>
    <row r="205" spans="1:5" x14ac:dyDescent="0.25">
      <c r="A205" t="s">
        <v>20</v>
      </c>
      <c r="B205" s="16">
        <v>41</v>
      </c>
      <c r="D205" t="s">
        <v>14</v>
      </c>
      <c r="E205" s="16">
        <v>77</v>
      </c>
    </row>
    <row r="206" spans="1:5" x14ac:dyDescent="0.25">
      <c r="A206" t="s">
        <v>20</v>
      </c>
      <c r="B206" s="16">
        <v>187</v>
      </c>
      <c r="D206" t="s">
        <v>14</v>
      </c>
      <c r="E206" s="16">
        <v>395</v>
      </c>
    </row>
    <row r="207" spans="1:5" x14ac:dyDescent="0.25">
      <c r="A207" t="s">
        <v>20</v>
      </c>
      <c r="B207" s="16">
        <v>2875</v>
      </c>
      <c r="D207" t="s">
        <v>14</v>
      </c>
      <c r="E207" s="16">
        <v>49</v>
      </c>
    </row>
    <row r="208" spans="1:5" x14ac:dyDescent="0.25">
      <c r="A208" t="s">
        <v>20</v>
      </c>
      <c r="B208" s="16">
        <v>88</v>
      </c>
      <c r="D208" t="s">
        <v>14</v>
      </c>
      <c r="E208" s="16">
        <v>180</v>
      </c>
    </row>
    <row r="209" spans="1:5" x14ac:dyDescent="0.25">
      <c r="A209" t="s">
        <v>20</v>
      </c>
      <c r="B209" s="16">
        <v>191</v>
      </c>
      <c r="D209" t="s">
        <v>14</v>
      </c>
      <c r="E209" s="16">
        <v>2690</v>
      </c>
    </row>
    <row r="210" spans="1:5" x14ac:dyDescent="0.25">
      <c r="A210" t="s">
        <v>20</v>
      </c>
      <c r="B210" s="16">
        <v>139</v>
      </c>
      <c r="D210" t="s">
        <v>14</v>
      </c>
      <c r="E210" s="16">
        <v>2779</v>
      </c>
    </row>
    <row r="211" spans="1:5" x14ac:dyDescent="0.25">
      <c r="A211" t="s">
        <v>20</v>
      </c>
      <c r="B211" s="16">
        <v>186</v>
      </c>
      <c r="D211" t="s">
        <v>14</v>
      </c>
      <c r="E211" s="16">
        <v>92</v>
      </c>
    </row>
    <row r="212" spans="1:5" x14ac:dyDescent="0.25">
      <c r="A212" t="s">
        <v>20</v>
      </c>
      <c r="B212" s="16">
        <v>112</v>
      </c>
      <c r="D212" t="s">
        <v>14</v>
      </c>
      <c r="E212" s="16">
        <v>1028</v>
      </c>
    </row>
    <row r="213" spans="1:5" x14ac:dyDescent="0.25">
      <c r="A213" t="s">
        <v>20</v>
      </c>
      <c r="B213" s="16">
        <v>101</v>
      </c>
      <c r="D213" t="s">
        <v>14</v>
      </c>
      <c r="E213" s="16">
        <v>26</v>
      </c>
    </row>
    <row r="214" spans="1:5" x14ac:dyDescent="0.25">
      <c r="A214" t="s">
        <v>20</v>
      </c>
      <c r="B214" s="16">
        <v>206</v>
      </c>
      <c r="D214" t="s">
        <v>14</v>
      </c>
      <c r="E214" s="16">
        <v>1790</v>
      </c>
    </row>
    <row r="215" spans="1:5" x14ac:dyDescent="0.25">
      <c r="A215" t="s">
        <v>20</v>
      </c>
      <c r="B215" s="16">
        <v>154</v>
      </c>
      <c r="D215" t="s">
        <v>14</v>
      </c>
      <c r="E215" s="16">
        <v>37</v>
      </c>
    </row>
    <row r="216" spans="1:5" x14ac:dyDescent="0.25">
      <c r="A216" t="s">
        <v>20</v>
      </c>
      <c r="B216" s="16">
        <v>5966</v>
      </c>
      <c r="D216" t="s">
        <v>14</v>
      </c>
      <c r="E216" s="16">
        <v>35</v>
      </c>
    </row>
    <row r="217" spans="1:5" x14ac:dyDescent="0.25">
      <c r="A217" t="s">
        <v>20</v>
      </c>
      <c r="B217" s="16">
        <v>169</v>
      </c>
      <c r="D217" t="s">
        <v>14</v>
      </c>
      <c r="E217" s="16">
        <v>558</v>
      </c>
    </row>
    <row r="218" spans="1:5" x14ac:dyDescent="0.25">
      <c r="A218" t="s">
        <v>20</v>
      </c>
      <c r="B218" s="16">
        <v>2106</v>
      </c>
      <c r="D218" t="s">
        <v>14</v>
      </c>
      <c r="E218" s="16">
        <v>64</v>
      </c>
    </row>
    <row r="219" spans="1:5" x14ac:dyDescent="0.25">
      <c r="A219" t="s">
        <v>20</v>
      </c>
      <c r="B219" s="16">
        <v>131</v>
      </c>
      <c r="D219" t="s">
        <v>14</v>
      </c>
      <c r="E219" s="16">
        <v>245</v>
      </c>
    </row>
    <row r="220" spans="1:5" x14ac:dyDescent="0.25">
      <c r="A220" t="s">
        <v>20</v>
      </c>
      <c r="B220" s="16">
        <v>84</v>
      </c>
      <c r="D220" t="s">
        <v>14</v>
      </c>
      <c r="E220" s="16">
        <v>71</v>
      </c>
    </row>
    <row r="221" spans="1:5" x14ac:dyDescent="0.25">
      <c r="A221" t="s">
        <v>20</v>
      </c>
      <c r="B221" s="16">
        <v>155</v>
      </c>
      <c r="D221" t="s">
        <v>14</v>
      </c>
      <c r="E221" s="16">
        <v>42</v>
      </c>
    </row>
    <row r="222" spans="1:5" x14ac:dyDescent="0.25">
      <c r="A222" t="s">
        <v>20</v>
      </c>
      <c r="B222" s="16">
        <v>189</v>
      </c>
      <c r="D222" t="s">
        <v>14</v>
      </c>
      <c r="E222" s="16">
        <v>156</v>
      </c>
    </row>
    <row r="223" spans="1:5" x14ac:dyDescent="0.25">
      <c r="A223" t="s">
        <v>20</v>
      </c>
      <c r="B223" s="16">
        <v>4799</v>
      </c>
      <c r="D223" t="s">
        <v>14</v>
      </c>
      <c r="E223" s="16">
        <v>1368</v>
      </c>
    </row>
    <row r="224" spans="1:5" x14ac:dyDescent="0.25">
      <c r="A224" t="s">
        <v>20</v>
      </c>
      <c r="B224" s="16">
        <v>1137</v>
      </c>
      <c r="D224" t="s">
        <v>14</v>
      </c>
      <c r="E224" s="16">
        <v>102</v>
      </c>
    </row>
    <row r="225" spans="1:5" x14ac:dyDescent="0.25">
      <c r="A225" t="s">
        <v>20</v>
      </c>
      <c r="B225" s="16">
        <v>1152</v>
      </c>
      <c r="D225" t="s">
        <v>14</v>
      </c>
      <c r="E225" s="16">
        <v>86</v>
      </c>
    </row>
    <row r="226" spans="1:5" x14ac:dyDescent="0.25">
      <c r="A226" t="s">
        <v>20</v>
      </c>
      <c r="B226" s="16">
        <v>50</v>
      </c>
      <c r="D226" t="s">
        <v>14</v>
      </c>
      <c r="E226" s="16">
        <v>253</v>
      </c>
    </row>
    <row r="227" spans="1:5" x14ac:dyDescent="0.25">
      <c r="A227" t="s">
        <v>20</v>
      </c>
      <c r="B227" s="16">
        <v>3059</v>
      </c>
      <c r="D227" t="s">
        <v>14</v>
      </c>
      <c r="E227" s="16">
        <v>157</v>
      </c>
    </row>
    <row r="228" spans="1:5" x14ac:dyDescent="0.25">
      <c r="A228" t="s">
        <v>20</v>
      </c>
      <c r="B228" s="16">
        <v>34</v>
      </c>
      <c r="D228" t="s">
        <v>14</v>
      </c>
      <c r="E228" s="16">
        <v>183</v>
      </c>
    </row>
    <row r="229" spans="1:5" x14ac:dyDescent="0.25">
      <c r="A229" t="s">
        <v>20</v>
      </c>
      <c r="B229" s="16">
        <v>220</v>
      </c>
      <c r="D229" t="s">
        <v>14</v>
      </c>
      <c r="E229" s="16">
        <v>82</v>
      </c>
    </row>
    <row r="230" spans="1:5" x14ac:dyDescent="0.25">
      <c r="A230" t="s">
        <v>20</v>
      </c>
      <c r="B230" s="16">
        <v>1604</v>
      </c>
      <c r="D230" t="s">
        <v>14</v>
      </c>
      <c r="E230" s="16">
        <v>1</v>
      </c>
    </row>
    <row r="231" spans="1:5" x14ac:dyDescent="0.25">
      <c r="A231" t="s">
        <v>20</v>
      </c>
      <c r="B231" s="16">
        <v>454</v>
      </c>
      <c r="D231" t="s">
        <v>14</v>
      </c>
      <c r="E231" s="16">
        <v>1198</v>
      </c>
    </row>
    <row r="232" spans="1:5" x14ac:dyDescent="0.25">
      <c r="A232" t="s">
        <v>20</v>
      </c>
      <c r="B232" s="16">
        <v>123</v>
      </c>
      <c r="D232" t="s">
        <v>14</v>
      </c>
      <c r="E232" s="16">
        <v>648</v>
      </c>
    </row>
    <row r="233" spans="1:5" x14ac:dyDescent="0.25">
      <c r="A233" t="s">
        <v>20</v>
      </c>
      <c r="B233" s="16">
        <v>299</v>
      </c>
      <c r="D233" t="s">
        <v>14</v>
      </c>
      <c r="E233" s="16">
        <v>64</v>
      </c>
    </row>
    <row r="234" spans="1:5" x14ac:dyDescent="0.25">
      <c r="A234" t="s">
        <v>20</v>
      </c>
      <c r="B234" s="16">
        <v>2237</v>
      </c>
      <c r="D234" t="s">
        <v>14</v>
      </c>
      <c r="E234" s="16">
        <v>62</v>
      </c>
    </row>
    <row r="235" spans="1:5" x14ac:dyDescent="0.25">
      <c r="A235" t="s">
        <v>20</v>
      </c>
      <c r="B235" s="16">
        <v>645</v>
      </c>
      <c r="D235" t="s">
        <v>14</v>
      </c>
      <c r="E235" s="16">
        <v>750</v>
      </c>
    </row>
    <row r="236" spans="1:5" x14ac:dyDescent="0.25">
      <c r="A236" t="s">
        <v>20</v>
      </c>
      <c r="B236" s="16">
        <v>484</v>
      </c>
      <c r="D236" t="s">
        <v>14</v>
      </c>
      <c r="E236" s="16">
        <v>105</v>
      </c>
    </row>
    <row r="237" spans="1:5" x14ac:dyDescent="0.25">
      <c r="A237" t="s">
        <v>20</v>
      </c>
      <c r="B237" s="16">
        <v>154</v>
      </c>
      <c r="D237" t="s">
        <v>14</v>
      </c>
      <c r="E237" s="16">
        <v>2604</v>
      </c>
    </row>
    <row r="238" spans="1:5" x14ac:dyDescent="0.25">
      <c r="A238" t="s">
        <v>20</v>
      </c>
      <c r="B238" s="16">
        <v>82</v>
      </c>
      <c r="D238" t="s">
        <v>14</v>
      </c>
      <c r="E238" s="16">
        <v>65</v>
      </c>
    </row>
    <row r="239" spans="1:5" x14ac:dyDescent="0.25">
      <c r="A239" t="s">
        <v>20</v>
      </c>
      <c r="B239" s="16">
        <v>134</v>
      </c>
      <c r="D239" t="s">
        <v>14</v>
      </c>
      <c r="E239" s="16">
        <v>94</v>
      </c>
    </row>
    <row r="240" spans="1:5" x14ac:dyDescent="0.25">
      <c r="A240" t="s">
        <v>20</v>
      </c>
      <c r="B240" s="16">
        <v>5203</v>
      </c>
      <c r="D240" t="s">
        <v>14</v>
      </c>
      <c r="E240" s="16">
        <v>257</v>
      </c>
    </row>
    <row r="241" spans="1:5" x14ac:dyDescent="0.25">
      <c r="A241" t="s">
        <v>20</v>
      </c>
      <c r="B241" s="16">
        <v>94</v>
      </c>
      <c r="D241" t="s">
        <v>14</v>
      </c>
      <c r="E241" s="16">
        <v>2928</v>
      </c>
    </row>
    <row r="242" spans="1:5" x14ac:dyDescent="0.25">
      <c r="A242" t="s">
        <v>20</v>
      </c>
      <c r="B242" s="16">
        <v>205</v>
      </c>
      <c r="D242" t="s">
        <v>14</v>
      </c>
      <c r="E242" s="16">
        <v>4697</v>
      </c>
    </row>
    <row r="243" spans="1:5" x14ac:dyDescent="0.25">
      <c r="A243" t="s">
        <v>20</v>
      </c>
      <c r="B243" s="16">
        <v>92</v>
      </c>
      <c r="D243" t="s">
        <v>14</v>
      </c>
      <c r="E243" s="16">
        <v>2915</v>
      </c>
    </row>
    <row r="244" spans="1:5" x14ac:dyDescent="0.25">
      <c r="A244" t="s">
        <v>20</v>
      </c>
      <c r="B244" s="16">
        <v>219</v>
      </c>
      <c r="D244" t="s">
        <v>14</v>
      </c>
      <c r="E244" s="16">
        <v>18</v>
      </c>
    </row>
    <row r="245" spans="1:5" x14ac:dyDescent="0.25">
      <c r="A245" t="s">
        <v>20</v>
      </c>
      <c r="B245" s="16">
        <v>2526</v>
      </c>
      <c r="D245" t="s">
        <v>14</v>
      </c>
      <c r="E245" s="16">
        <v>602</v>
      </c>
    </row>
    <row r="246" spans="1:5" x14ac:dyDescent="0.25">
      <c r="A246" t="s">
        <v>20</v>
      </c>
      <c r="B246" s="16">
        <v>94</v>
      </c>
      <c r="D246" t="s">
        <v>14</v>
      </c>
      <c r="E246" s="16">
        <v>1</v>
      </c>
    </row>
    <row r="247" spans="1:5" x14ac:dyDescent="0.25">
      <c r="A247" t="s">
        <v>20</v>
      </c>
      <c r="B247" s="16">
        <v>1713</v>
      </c>
      <c r="D247" t="s">
        <v>14</v>
      </c>
      <c r="E247" s="16">
        <v>3868</v>
      </c>
    </row>
    <row r="248" spans="1:5" x14ac:dyDescent="0.25">
      <c r="A248" t="s">
        <v>20</v>
      </c>
      <c r="B248" s="16">
        <v>249</v>
      </c>
      <c r="D248" t="s">
        <v>14</v>
      </c>
      <c r="E248" s="16">
        <v>504</v>
      </c>
    </row>
    <row r="249" spans="1:5" x14ac:dyDescent="0.25">
      <c r="A249" t="s">
        <v>20</v>
      </c>
      <c r="B249" s="16">
        <v>192</v>
      </c>
      <c r="D249" t="s">
        <v>14</v>
      </c>
      <c r="E249" s="16">
        <v>14</v>
      </c>
    </row>
    <row r="250" spans="1:5" x14ac:dyDescent="0.25">
      <c r="A250" t="s">
        <v>20</v>
      </c>
      <c r="B250" s="16">
        <v>247</v>
      </c>
      <c r="D250" t="s">
        <v>14</v>
      </c>
      <c r="E250" s="16">
        <v>750</v>
      </c>
    </row>
    <row r="251" spans="1:5" x14ac:dyDescent="0.25">
      <c r="A251" t="s">
        <v>20</v>
      </c>
      <c r="B251" s="16">
        <v>2293</v>
      </c>
      <c r="D251" t="s">
        <v>14</v>
      </c>
      <c r="E251" s="16">
        <v>77</v>
      </c>
    </row>
    <row r="252" spans="1:5" x14ac:dyDescent="0.25">
      <c r="A252" t="s">
        <v>20</v>
      </c>
      <c r="B252" s="16">
        <v>3131</v>
      </c>
      <c r="D252" t="s">
        <v>14</v>
      </c>
      <c r="E252" s="16">
        <v>752</v>
      </c>
    </row>
    <row r="253" spans="1:5" x14ac:dyDescent="0.25">
      <c r="A253" t="s">
        <v>20</v>
      </c>
      <c r="B253" s="16">
        <v>143</v>
      </c>
      <c r="D253" t="s">
        <v>14</v>
      </c>
      <c r="E253" s="16">
        <v>131</v>
      </c>
    </row>
    <row r="254" spans="1:5" x14ac:dyDescent="0.25">
      <c r="A254" t="s">
        <v>20</v>
      </c>
      <c r="B254" s="16">
        <v>296</v>
      </c>
      <c r="D254" t="s">
        <v>14</v>
      </c>
      <c r="E254" s="16">
        <v>87</v>
      </c>
    </row>
    <row r="255" spans="1:5" x14ac:dyDescent="0.25">
      <c r="A255" t="s">
        <v>20</v>
      </c>
      <c r="B255" s="16">
        <v>170</v>
      </c>
      <c r="D255" t="s">
        <v>14</v>
      </c>
      <c r="E255" s="16">
        <v>1063</v>
      </c>
    </row>
    <row r="256" spans="1:5" x14ac:dyDescent="0.25">
      <c r="A256" t="s">
        <v>20</v>
      </c>
      <c r="B256" s="16">
        <v>86</v>
      </c>
      <c r="D256" t="s">
        <v>14</v>
      </c>
      <c r="E256" s="16">
        <v>76</v>
      </c>
    </row>
    <row r="257" spans="1:5" x14ac:dyDescent="0.25">
      <c r="A257" t="s">
        <v>20</v>
      </c>
      <c r="B257" s="16">
        <v>6286</v>
      </c>
      <c r="D257" t="s">
        <v>14</v>
      </c>
      <c r="E257" s="16">
        <v>4428</v>
      </c>
    </row>
    <row r="258" spans="1:5" x14ac:dyDescent="0.25">
      <c r="A258" t="s">
        <v>20</v>
      </c>
      <c r="B258" s="16">
        <v>3727</v>
      </c>
      <c r="D258" t="s">
        <v>14</v>
      </c>
      <c r="E258" s="16">
        <v>58</v>
      </c>
    </row>
    <row r="259" spans="1:5" x14ac:dyDescent="0.25">
      <c r="A259" t="s">
        <v>20</v>
      </c>
      <c r="B259" s="16">
        <v>1605</v>
      </c>
      <c r="D259" t="s">
        <v>14</v>
      </c>
      <c r="E259" s="16">
        <v>111</v>
      </c>
    </row>
    <row r="260" spans="1:5" x14ac:dyDescent="0.25">
      <c r="A260" t="s">
        <v>20</v>
      </c>
      <c r="B260" s="16">
        <v>2120</v>
      </c>
      <c r="D260" t="s">
        <v>14</v>
      </c>
      <c r="E260" s="16">
        <v>2955</v>
      </c>
    </row>
    <row r="261" spans="1:5" x14ac:dyDescent="0.25">
      <c r="A261" t="s">
        <v>20</v>
      </c>
      <c r="B261" s="16">
        <v>50</v>
      </c>
      <c r="D261" t="s">
        <v>14</v>
      </c>
      <c r="E261" s="16">
        <v>1657</v>
      </c>
    </row>
    <row r="262" spans="1:5" x14ac:dyDescent="0.25">
      <c r="A262" t="s">
        <v>20</v>
      </c>
      <c r="B262" s="16">
        <v>2080</v>
      </c>
      <c r="D262" t="s">
        <v>14</v>
      </c>
      <c r="E262" s="16">
        <v>926</v>
      </c>
    </row>
    <row r="263" spans="1:5" x14ac:dyDescent="0.25">
      <c r="A263" t="s">
        <v>20</v>
      </c>
      <c r="B263" s="16">
        <v>2105</v>
      </c>
      <c r="D263" t="s">
        <v>14</v>
      </c>
      <c r="E263" s="16">
        <v>77</v>
      </c>
    </row>
    <row r="264" spans="1:5" x14ac:dyDescent="0.25">
      <c r="A264" t="s">
        <v>20</v>
      </c>
      <c r="B264" s="16">
        <v>2436</v>
      </c>
      <c r="D264" t="s">
        <v>14</v>
      </c>
      <c r="E264" s="16">
        <v>1748</v>
      </c>
    </row>
    <row r="265" spans="1:5" x14ac:dyDescent="0.25">
      <c r="A265" t="s">
        <v>20</v>
      </c>
      <c r="B265" s="16">
        <v>80</v>
      </c>
      <c r="D265" t="s">
        <v>14</v>
      </c>
      <c r="E265" s="16">
        <v>79</v>
      </c>
    </row>
    <row r="266" spans="1:5" x14ac:dyDescent="0.25">
      <c r="A266" t="s">
        <v>20</v>
      </c>
      <c r="B266" s="16">
        <v>42</v>
      </c>
      <c r="D266" t="s">
        <v>14</v>
      </c>
      <c r="E266" s="16">
        <v>889</v>
      </c>
    </row>
    <row r="267" spans="1:5" x14ac:dyDescent="0.25">
      <c r="A267" t="s">
        <v>20</v>
      </c>
      <c r="B267" s="16">
        <v>139</v>
      </c>
      <c r="D267" t="s">
        <v>14</v>
      </c>
      <c r="E267" s="16">
        <v>56</v>
      </c>
    </row>
    <row r="268" spans="1:5" x14ac:dyDescent="0.25">
      <c r="A268" t="s">
        <v>20</v>
      </c>
      <c r="B268" s="16">
        <v>159</v>
      </c>
      <c r="D268" t="s">
        <v>14</v>
      </c>
      <c r="E268" s="16">
        <v>1</v>
      </c>
    </row>
    <row r="269" spans="1:5" x14ac:dyDescent="0.25">
      <c r="A269" t="s">
        <v>20</v>
      </c>
      <c r="B269" s="16">
        <v>381</v>
      </c>
      <c r="D269" t="s">
        <v>14</v>
      </c>
      <c r="E269" s="16">
        <v>83</v>
      </c>
    </row>
    <row r="270" spans="1:5" x14ac:dyDescent="0.25">
      <c r="A270" t="s">
        <v>20</v>
      </c>
      <c r="B270" s="16">
        <v>194</v>
      </c>
      <c r="D270" t="s">
        <v>14</v>
      </c>
      <c r="E270" s="16">
        <v>2025</v>
      </c>
    </row>
    <row r="271" spans="1:5" x14ac:dyDescent="0.25">
      <c r="A271" t="s">
        <v>20</v>
      </c>
      <c r="B271" s="16">
        <v>106</v>
      </c>
      <c r="D271" t="s">
        <v>14</v>
      </c>
      <c r="E271" s="16">
        <v>14</v>
      </c>
    </row>
    <row r="272" spans="1:5" x14ac:dyDescent="0.25">
      <c r="A272" t="s">
        <v>20</v>
      </c>
      <c r="B272" s="16">
        <v>142</v>
      </c>
      <c r="D272" t="s">
        <v>14</v>
      </c>
      <c r="E272" s="16">
        <v>656</v>
      </c>
    </row>
    <row r="273" spans="1:5" x14ac:dyDescent="0.25">
      <c r="A273" t="s">
        <v>20</v>
      </c>
      <c r="B273" s="16">
        <v>211</v>
      </c>
      <c r="D273" t="s">
        <v>14</v>
      </c>
      <c r="E273" s="16">
        <v>1596</v>
      </c>
    </row>
    <row r="274" spans="1:5" x14ac:dyDescent="0.25">
      <c r="A274" t="s">
        <v>20</v>
      </c>
      <c r="B274" s="16">
        <v>2756</v>
      </c>
      <c r="D274" t="s">
        <v>14</v>
      </c>
      <c r="E274" s="16">
        <v>10</v>
      </c>
    </row>
    <row r="275" spans="1:5" x14ac:dyDescent="0.25">
      <c r="A275" t="s">
        <v>20</v>
      </c>
      <c r="B275" s="16">
        <v>173</v>
      </c>
      <c r="D275" t="s">
        <v>14</v>
      </c>
      <c r="E275" s="16">
        <v>1121</v>
      </c>
    </row>
    <row r="276" spans="1:5" x14ac:dyDescent="0.25">
      <c r="A276" t="s">
        <v>20</v>
      </c>
      <c r="B276" s="16">
        <v>87</v>
      </c>
      <c r="D276" t="s">
        <v>14</v>
      </c>
      <c r="E276" s="16">
        <v>15</v>
      </c>
    </row>
    <row r="277" spans="1:5" x14ac:dyDescent="0.25">
      <c r="A277" t="s">
        <v>20</v>
      </c>
      <c r="B277" s="16">
        <v>1572</v>
      </c>
      <c r="D277" t="s">
        <v>14</v>
      </c>
      <c r="E277" s="16">
        <v>191</v>
      </c>
    </row>
    <row r="278" spans="1:5" x14ac:dyDescent="0.25">
      <c r="A278" t="s">
        <v>20</v>
      </c>
      <c r="B278" s="16">
        <v>2346</v>
      </c>
      <c r="D278" t="s">
        <v>14</v>
      </c>
      <c r="E278" s="16">
        <v>16</v>
      </c>
    </row>
    <row r="279" spans="1:5" x14ac:dyDescent="0.25">
      <c r="A279" t="s">
        <v>20</v>
      </c>
      <c r="B279" s="16">
        <v>115</v>
      </c>
      <c r="D279" t="s">
        <v>14</v>
      </c>
      <c r="E279" s="16">
        <v>17</v>
      </c>
    </row>
    <row r="280" spans="1:5" x14ac:dyDescent="0.25">
      <c r="A280" t="s">
        <v>20</v>
      </c>
      <c r="B280" s="16">
        <v>85</v>
      </c>
      <c r="D280" t="s">
        <v>14</v>
      </c>
      <c r="E280" s="16">
        <v>34</v>
      </c>
    </row>
    <row r="281" spans="1:5" x14ac:dyDescent="0.25">
      <c r="A281" t="s">
        <v>20</v>
      </c>
      <c r="B281" s="16">
        <v>144</v>
      </c>
      <c r="D281" t="s">
        <v>14</v>
      </c>
      <c r="E281" s="16">
        <v>1</v>
      </c>
    </row>
    <row r="282" spans="1:5" x14ac:dyDescent="0.25">
      <c r="A282" t="s">
        <v>20</v>
      </c>
      <c r="B282" s="16">
        <v>2443</v>
      </c>
      <c r="D282" t="s">
        <v>14</v>
      </c>
      <c r="E282" s="16">
        <v>1274</v>
      </c>
    </row>
    <row r="283" spans="1:5" x14ac:dyDescent="0.25">
      <c r="A283" t="s">
        <v>20</v>
      </c>
      <c r="B283" s="16">
        <v>64</v>
      </c>
      <c r="D283" t="s">
        <v>14</v>
      </c>
      <c r="E283" s="16">
        <v>210</v>
      </c>
    </row>
    <row r="284" spans="1:5" x14ac:dyDescent="0.25">
      <c r="A284" t="s">
        <v>20</v>
      </c>
      <c r="B284" s="16">
        <v>268</v>
      </c>
      <c r="D284" t="s">
        <v>14</v>
      </c>
      <c r="E284" s="16">
        <v>248</v>
      </c>
    </row>
    <row r="285" spans="1:5" x14ac:dyDescent="0.25">
      <c r="A285" t="s">
        <v>20</v>
      </c>
      <c r="B285" s="16">
        <v>195</v>
      </c>
      <c r="D285" t="s">
        <v>14</v>
      </c>
      <c r="E285" s="16">
        <v>513</v>
      </c>
    </row>
    <row r="286" spans="1:5" x14ac:dyDescent="0.25">
      <c r="A286" t="s">
        <v>20</v>
      </c>
      <c r="B286" s="16">
        <v>186</v>
      </c>
      <c r="D286" t="s">
        <v>14</v>
      </c>
      <c r="E286" s="16">
        <v>3410</v>
      </c>
    </row>
    <row r="287" spans="1:5" x14ac:dyDescent="0.25">
      <c r="A287" t="s">
        <v>20</v>
      </c>
      <c r="B287" s="16">
        <v>460</v>
      </c>
      <c r="D287" t="s">
        <v>14</v>
      </c>
      <c r="E287" s="16">
        <v>10</v>
      </c>
    </row>
    <row r="288" spans="1:5" x14ac:dyDescent="0.25">
      <c r="A288" t="s">
        <v>20</v>
      </c>
      <c r="B288" s="16">
        <v>2528</v>
      </c>
      <c r="D288" t="s">
        <v>14</v>
      </c>
      <c r="E288" s="16">
        <v>2201</v>
      </c>
    </row>
    <row r="289" spans="1:5" x14ac:dyDescent="0.25">
      <c r="A289" t="s">
        <v>20</v>
      </c>
      <c r="B289" s="16">
        <v>3657</v>
      </c>
      <c r="D289" t="s">
        <v>14</v>
      </c>
      <c r="E289" s="16">
        <v>676</v>
      </c>
    </row>
    <row r="290" spans="1:5" x14ac:dyDescent="0.25">
      <c r="A290" t="s">
        <v>20</v>
      </c>
      <c r="B290" s="16">
        <v>131</v>
      </c>
      <c r="D290" t="s">
        <v>14</v>
      </c>
      <c r="E290" s="16">
        <v>831</v>
      </c>
    </row>
    <row r="291" spans="1:5" x14ac:dyDescent="0.25">
      <c r="A291" t="s">
        <v>20</v>
      </c>
      <c r="B291" s="16">
        <v>239</v>
      </c>
      <c r="D291" t="s">
        <v>14</v>
      </c>
      <c r="E291" s="16">
        <v>859</v>
      </c>
    </row>
    <row r="292" spans="1:5" x14ac:dyDescent="0.25">
      <c r="A292" t="s">
        <v>20</v>
      </c>
      <c r="B292" s="16">
        <v>78</v>
      </c>
      <c r="D292" t="s">
        <v>14</v>
      </c>
      <c r="E292" s="16">
        <v>45</v>
      </c>
    </row>
    <row r="293" spans="1:5" x14ac:dyDescent="0.25">
      <c r="A293" t="s">
        <v>20</v>
      </c>
      <c r="B293" s="16">
        <v>1773</v>
      </c>
      <c r="D293" t="s">
        <v>14</v>
      </c>
      <c r="E293" s="16">
        <v>6</v>
      </c>
    </row>
    <row r="294" spans="1:5" x14ac:dyDescent="0.25">
      <c r="A294" t="s">
        <v>20</v>
      </c>
      <c r="B294" s="16">
        <v>32</v>
      </c>
      <c r="D294" t="s">
        <v>14</v>
      </c>
      <c r="E294" s="16">
        <v>7</v>
      </c>
    </row>
    <row r="295" spans="1:5" x14ac:dyDescent="0.25">
      <c r="A295" t="s">
        <v>20</v>
      </c>
      <c r="B295" s="16">
        <v>369</v>
      </c>
      <c r="D295" t="s">
        <v>14</v>
      </c>
      <c r="E295" s="16">
        <v>31</v>
      </c>
    </row>
    <row r="296" spans="1:5" x14ac:dyDescent="0.25">
      <c r="A296" t="s">
        <v>20</v>
      </c>
      <c r="B296" s="16">
        <v>89</v>
      </c>
      <c r="D296" t="s">
        <v>14</v>
      </c>
      <c r="E296" s="16">
        <v>78</v>
      </c>
    </row>
    <row r="297" spans="1:5" x14ac:dyDescent="0.25">
      <c r="A297" t="s">
        <v>20</v>
      </c>
      <c r="B297" s="16">
        <v>147</v>
      </c>
      <c r="D297" t="s">
        <v>14</v>
      </c>
      <c r="E297" s="16">
        <v>1225</v>
      </c>
    </row>
    <row r="298" spans="1:5" x14ac:dyDescent="0.25">
      <c r="A298" t="s">
        <v>20</v>
      </c>
      <c r="B298" s="16">
        <v>126</v>
      </c>
      <c r="D298" t="s">
        <v>14</v>
      </c>
      <c r="E298" s="16">
        <v>1</v>
      </c>
    </row>
    <row r="299" spans="1:5" x14ac:dyDescent="0.25">
      <c r="A299" t="s">
        <v>20</v>
      </c>
      <c r="B299" s="16">
        <v>2218</v>
      </c>
      <c r="D299" t="s">
        <v>14</v>
      </c>
      <c r="E299" s="16">
        <v>67</v>
      </c>
    </row>
    <row r="300" spans="1:5" x14ac:dyDescent="0.25">
      <c r="A300" t="s">
        <v>20</v>
      </c>
      <c r="B300" s="16">
        <v>202</v>
      </c>
      <c r="D300" t="s">
        <v>14</v>
      </c>
      <c r="E300" s="16">
        <v>19</v>
      </c>
    </row>
    <row r="301" spans="1:5" x14ac:dyDescent="0.25">
      <c r="A301" t="s">
        <v>20</v>
      </c>
      <c r="B301" s="16">
        <v>140</v>
      </c>
      <c r="D301" t="s">
        <v>14</v>
      </c>
      <c r="E301" s="16">
        <v>2108</v>
      </c>
    </row>
    <row r="302" spans="1:5" x14ac:dyDescent="0.25">
      <c r="A302" t="s">
        <v>20</v>
      </c>
      <c r="B302" s="16">
        <v>1052</v>
      </c>
      <c r="D302" t="s">
        <v>14</v>
      </c>
      <c r="E302" s="16">
        <v>679</v>
      </c>
    </row>
    <row r="303" spans="1:5" x14ac:dyDescent="0.25">
      <c r="A303" t="s">
        <v>20</v>
      </c>
      <c r="B303" s="16">
        <v>247</v>
      </c>
      <c r="D303" t="s">
        <v>14</v>
      </c>
      <c r="E303" s="16">
        <v>36</v>
      </c>
    </row>
    <row r="304" spans="1:5" x14ac:dyDescent="0.25">
      <c r="A304" t="s">
        <v>20</v>
      </c>
      <c r="B304" s="16">
        <v>84</v>
      </c>
      <c r="D304" t="s">
        <v>14</v>
      </c>
      <c r="E304" s="16">
        <v>47</v>
      </c>
    </row>
    <row r="305" spans="1:5" x14ac:dyDescent="0.25">
      <c r="A305" t="s">
        <v>20</v>
      </c>
      <c r="B305" s="16">
        <v>88</v>
      </c>
      <c r="D305" t="s">
        <v>14</v>
      </c>
      <c r="E305" s="16">
        <v>70</v>
      </c>
    </row>
    <row r="306" spans="1:5" x14ac:dyDescent="0.25">
      <c r="A306" t="s">
        <v>20</v>
      </c>
      <c r="B306" s="16">
        <v>156</v>
      </c>
      <c r="D306" t="s">
        <v>14</v>
      </c>
      <c r="E306" s="16">
        <v>154</v>
      </c>
    </row>
    <row r="307" spans="1:5" x14ac:dyDescent="0.25">
      <c r="A307" t="s">
        <v>20</v>
      </c>
      <c r="B307" s="16">
        <v>2985</v>
      </c>
      <c r="D307" t="s">
        <v>14</v>
      </c>
      <c r="E307" s="16">
        <v>22</v>
      </c>
    </row>
    <row r="308" spans="1:5" x14ac:dyDescent="0.25">
      <c r="A308" t="s">
        <v>20</v>
      </c>
      <c r="B308" s="16">
        <v>762</v>
      </c>
      <c r="D308" t="s">
        <v>14</v>
      </c>
      <c r="E308" s="16">
        <v>1758</v>
      </c>
    </row>
    <row r="309" spans="1:5" x14ac:dyDescent="0.25">
      <c r="A309" t="s">
        <v>20</v>
      </c>
      <c r="B309" s="16">
        <v>554</v>
      </c>
      <c r="D309" t="s">
        <v>14</v>
      </c>
      <c r="E309" s="16">
        <v>94</v>
      </c>
    </row>
    <row r="310" spans="1:5" x14ac:dyDescent="0.25">
      <c r="A310" t="s">
        <v>20</v>
      </c>
      <c r="B310" s="16">
        <v>135</v>
      </c>
      <c r="D310" t="s">
        <v>14</v>
      </c>
      <c r="E310" s="16">
        <v>33</v>
      </c>
    </row>
    <row r="311" spans="1:5" x14ac:dyDescent="0.25">
      <c r="A311" t="s">
        <v>20</v>
      </c>
      <c r="B311" s="16">
        <v>122</v>
      </c>
      <c r="D311" t="s">
        <v>14</v>
      </c>
      <c r="E311" s="16">
        <v>1</v>
      </c>
    </row>
    <row r="312" spans="1:5" x14ac:dyDescent="0.25">
      <c r="A312" t="s">
        <v>20</v>
      </c>
      <c r="B312" s="16">
        <v>221</v>
      </c>
      <c r="D312" t="s">
        <v>14</v>
      </c>
      <c r="E312" s="16">
        <v>31</v>
      </c>
    </row>
    <row r="313" spans="1:5" x14ac:dyDescent="0.25">
      <c r="A313" t="s">
        <v>20</v>
      </c>
      <c r="B313" s="16">
        <v>126</v>
      </c>
      <c r="D313" t="s">
        <v>14</v>
      </c>
      <c r="E313" s="16">
        <v>35</v>
      </c>
    </row>
    <row r="314" spans="1:5" x14ac:dyDescent="0.25">
      <c r="A314" t="s">
        <v>20</v>
      </c>
      <c r="B314" s="16">
        <v>1022</v>
      </c>
      <c r="D314" t="s">
        <v>14</v>
      </c>
      <c r="E314" s="16">
        <v>63</v>
      </c>
    </row>
    <row r="315" spans="1:5" x14ac:dyDescent="0.25">
      <c r="A315" t="s">
        <v>20</v>
      </c>
      <c r="B315" s="16">
        <v>3177</v>
      </c>
      <c r="D315" t="s">
        <v>14</v>
      </c>
      <c r="E315" s="16">
        <v>526</v>
      </c>
    </row>
    <row r="316" spans="1:5" x14ac:dyDescent="0.25">
      <c r="A316" t="s">
        <v>20</v>
      </c>
      <c r="B316" s="16">
        <v>198</v>
      </c>
      <c r="D316" t="s">
        <v>14</v>
      </c>
      <c r="E316" s="16">
        <v>121</v>
      </c>
    </row>
    <row r="317" spans="1:5" x14ac:dyDescent="0.25">
      <c r="A317" t="s">
        <v>20</v>
      </c>
      <c r="B317" s="16">
        <v>85</v>
      </c>
      <c r="D317" t="s">
        <v>14</v>
      </c>
      <c r="E317" s="16">
        <v>67</v>
      </c>
    </row>
    <row r="318" spans="1:5" x14ac:dyDescent="0.25">
      <c r="A318" t="s">
        <v>20</v>
      </c>
      <c r="B318" s="16">
        <v>3596</v>
      </c>
      <c r="D318" t="s">
        <v>14</v>
      </c>
      <c r="E318" s="16">
        <v>57</v>
      </c>
    </row>
    <row r="319" spans="1:5" x14ac:dyDescent="0.25">
      <c r="A319" t="s">
        <v>20</v>
      </c>
      <c r="B319" s="16">
        <v>244</v>
      </c>
      <c r="D319" t="s">
        <v>14</v>
      </c>
      <c r="E319" s="16">
        <v>1229</v>
      </c>
    </row>
    <row r="320" spans="1:5" x14ac:dyDescent="0.25">
      <c r="A320" t="s">
        <v>20</v>
      </c>
      <c r="B320" s="16">
        <v>5180</v>
      </c>
      <c r="D320" t="s">
        <v>14</v>
      </c>
      <c r="E320" s="16">
        <v>12</v>
      </c>
    </row>
    <row r="321" spans="1:5" x14ac:dyDescent="0.25">
      <c r="A321" t="s">
        <v>20</v>
      </c>
      <c r="B321" s="16">
        <v>589</v>
      </c>
      <c r="D321" t="s">
        <v>14</v>
      </c>
      <c r="E321" s="16">
        <v>452</v>
      </c>
    </row>
    <row r="322" spans="1:5" x14ac:dyDescent="0.25">
      <c r="A322" t="s">
        <v>20</v>
      </c>
      <c r="B322" s="16">
        <v>2725</v>
      </c>
      <c r="D322" t="s">
        <v>14</v>
      </c>
      <c r="E322" s="16">
        <v>1886</v>
      </c>
    </row>
    <row r="323" spans="1:5" x14ac:dyDescent="0.25">
      <c r="A323" t="s">
        <v>20</v>
      </c>
      <c r="B323" s="16">
        <v>300</v>
      </c>
      <c r="D323" t="s">
        <v>14</v>
      </c>
      <c r="E323" s="16">
        <v>1825</v>
      </c>
    </row>
    <row r="324" spans="1:5" x14ac:dyDescent="0.25">
      <c r="A324" t="s">
        <v>20</v>
      </c>
      <c r="B324" s="16">
        <v>144</v>
      </c>
      <c r="D324" t="s">
        <v>14</v>
      </c>
      <c r="E324" s="16">
        <v>31</v>
      </c>
    </row>
    <row r="325" spans="1:5" x14ac:dyDescent="0.25">
      <c r="A325" t="s">
        <v>20</v>
      </c>
      <c r="B325" s="16">
        <v>87</v>
      </c>
      <c r="D325" t="s">
        <v>14</v>
      </c>
      <c r="E325" s="16">
        <v>107</v>
      </c>
    </row>
    <row r="326" spans="1:5" x14ac:dyDescent="0.25">
      <c r="A326" t="s">
        <v>20</v>
      </c>
      <c r="B326" s="16">
        <v>3116</v>
      </c>
      <c r="D326" t="s">
        <v>14</v>
      </c>
      <c r="E326" s="16">
        <v>27</v>
      </c>
    </row>
    <row r="327" spans="1:5" x14ac:dyDescent="0.25">
      <c r="A327" t="s">
        <v>20</v>
      </c>
      <c r="B327" s="16">
        <v>909</v>
      </c>
      <c r="D327" t="s">
        <v>14</v>
      </c>
      <c r="E327" s="16">
        <v>1221</v>
      </c>
    </row>
    <row r="328" spans="1:5" x14ac:dyDescent="0.25">
      <c r="A328" t="s">
        <v>20</v>
      </c>
      <c r="B328" s="16">
        <v>1613</v>
      </c>
      <c r="D328" t="s">
        <v>14</v>
      </c>
      <c r="E328" s="16">
        <v>1</v>
      </c>
    </row>
    <row r="329" spans="1:5" x14ac:dyDescent="0.25">
      <c r="A329" t="s">
        <v>20</v>
      </c>
      <c r="B329" s="16">
        <v>136</v>
      </c>
      <c r="D329" t="s">
        <v>14</v>
      </c>
      <c r="E329" s="16">
        <v>16</v>
      </c>
    </row>
    <row r="330" spans="1:5" x14ac:dyDescent="0.25">
      <c r="A330" t="s">
        <v>20</v>
      </c>
      <c r="B330" s="16">
        <v>130</v>
      </c>
      <c r="D330" t="s">
        <v>14</v>
      </c>
      <c r="E330" s="16">
        <v>41</v>
      </c>
    </row>
    <row r="331" spans="1:5" x14ac:dyDescent="0.25">
      <c r="A331" t="s">
        <v>20</v>
      </c>
      <c r="B331" s="16">
        <v>102</v>
      </c>
      <c r="D331" t="s">
        <v>14</v>
      </c>
      <c r="E331" s="16">
        <v>523</v>
      </c>
    </row>
    <row r="332" spans="1:5" x14ac:dyDescent="0.25">
      <c r="A332" t="s">
        <v>20</v>
      </c>
      <c r="B332" s="16">
        <v>4006</v>
      </c>
      <c r="D332" t="s">
        <v>14</v>
      </c>
      <c r="E332" s="16">
        <v>141</v>
      </c>
    </row>
    <row r="333" spans="1:5" x14ac:dyDescent="0.25">
      <c r="A333" t="s">
        <v>20</v>
      </c>
      <c r="B333" s="16">
        <v>1629</v>
      </c>
      <c r="D333" t="s">
        <v>14</v>
      </c>
      <c r="E333" s="16">
        <v>52</v>
      </c>
    </row>
    <row r="334" spans="1:5" x14ac:dyDescent="0.25">
      <c r="A334" t="s">
        <v>20</v>
      </c>
      <c r="B334" s="16">
        <v>2188</v>
      </c>
      <c r="D334" t="s">
        <v>14</v>
      </c>
      <c r="E334" s="16">
        <v>225</v>
      </c>
    </row>
    <row r="335" spans="1:5" x14ac:dyDescent="0.25">
      <c r="A335" t="s">
        <v>20</v>
      </c>
      <c r="B335" s="16">
        <v>2409</v>
      </c>
      <c r="D335" t="s">
        <v>14</v>
      </c>
      <c r="E335" s="16">
        <v>38</v>
      </c>
    </row>
    <row r="336" spans="1:5" x14ac:dyDescent="0.25">
      <c r="A336" t="s">
        <v>20</v>
      </c>
      <c r="B336" s="16">
        <v>194</v>
      </c>
      <c r="D336" t="s">
        <v>14</v>
      </c>
      <c r="E336" s="16">
        <v>15</v>
      </c>
    </row>
    <row r="337" spans="1:5" x14ac:dyDescent="0.25">
      <c r="A337" t="s">
        <v>20</v>
      </c>
      <c r="B337" s="16">
        <v>1140</v>
      </c>
      <c r="D337" t="s">
        <v>14</v>
      </c>
      <c r="E337" s="16">
        <v>37</v>
      </c>
    </row>
    <row r="338" spans="1:5" x14ac:dyDescent="0.25">
      <c r="A338" t="s">
        <v>20</v>
      </c>
      <c r="B338" s="16">
        <v>102</v>
      </c>
      <c r="D338" t="s">
        <v>14</v>
      </c>
      <c r="E338" s="16">
        <v>112</v>
      </c>
    </row>
    <row r="339" spans="1:5" x14ac:dyDescent="0.25">
      <c r="A339" t="s">
        <v>20</v>
      </c>
      <c r="B339" s="16">
        <v>2857</v>
      </c>
      <c r="D339" t="s">
        <v>14</v>
      </c>
      <c r="E339" s="16">
        <v>21</v>
      </c>
    </row>
    <row r="340" spans="1:5" x14ac:dyDescent="0.25">
      <c r="A340" t="s">
        <v>20</v>
      </c>
      <c r="B340" s="16">
        <v>107</v>
      </c>
      <c r="D340" t="s">
        <v>14</v>
      </c>
      <c r="E340" s="16">
        <v>67</v>
      </c>
    </row>
    <row r="341" spans="1:5" x14ac:dyDescent="0.25">
      <c r="A341" t="s">
        <v>20</v>
      </c>
      <c r="B341" s="16">
        <v>160</v>
      </c>
      <c r="D341" t="s">
        <v>14</v>
      </c>
      <c r="E341" s="16">
        <v>78</v>
      </c>
    </row>
    <row r="342" spans="1:5" x14ac:dyDescent="0.25">
      <c r="A342" t="s">
        <v>20</v>
      </c>
      <c r="B342" s="16">
        <v>2230</v>
      </c>
      <c r="D342" t="s">
        <v>14</v>
      </c>
      <c r="E342" s="16">
        <v>67</v>
      </c>
    </row>
    <row r="343" spans="1:5" x14ac:dyDescent="0.25">
      <c r="A343" t="s">
        <v>20</v>
      </c>
      <c r="B343" s="16">
        <v>316</v>
      </c>
      <c r="D343" t="s">
        <v>14</v>
      </c>
      <c r="E343" s="16">
        <v>263</v>
      </c>
    </row>
    <row r="344" spans="1:5" x14ac:dyDescent="0.25">
      <c r="A344" t="s">
        <v>20</v>
      </c>
      <c r="B344" s="16">
        <v>117</v>
      </c>
      <c r="D344" t="s">
        <v>14</v>
      </c>
      <c r="E344" s="16">
        <v>1691</v>
      </c>
    </row>
    <row r="345" spans="1:5" x14ac:dyDescent="0.25">
      <c r="A345" t="s">
        <v>20</v>
      </c>
      <c r="B345" s="16">
        <v>6406</v>
      </c>
      <c r="D345" t="s">
        <v>14</v>
      </c>
      <c r="E345" s="16">
        <v>181</v>
      </c>
    </row>
    <row r="346" spans="1:5" x14ac:dyDescent="0.25">
      <c r="A346" t="s">
        <v>20</v>
      </c>
      <c r="B346" s="16">
        <v>192</v>
      </c>
      <c r="D346" t="s">
        <v>14</v>
      </c>
      <c r="E346" s="16">
        <v>13</v>
      </c>
    </row>
    <row r="347" spans="1:5" x14ac:dyDescent="0.25">
      <c r="A347" t="s">
        <v>20</v>
      </c>
      <c r="B347" s="16">
        <v>26</v>
      </c>
      <c r="D347" t="s">
        <v>14</v>
      </c>
      <c r="E347" s="16">
        <v>1</v>
      </c>
    </row>
    <row r="348" spans="1:5" x14ac:dyDescent="0.25">
      <c r="A348" t="s">
        <v>20</v>
      </c>
      <c r="B348" s="16">
        <v>723</v>
      </c>
      <c r="D348" t="s">
        <v>14</v>
      </c>
      <c r="E348" s="16">
        <v>21</v>
      </c>
    </row>
    <row r="349" spans="1:5" x14ac:dyDescent="0.25">
      <c r="A349" t="s">
        <v>20</v>
      </c>
      <c r="B349" s="16">
        <v>170</v>
      </c>
      <c r="D349" t="s">
        <v>14</v>
      </c>
      <c r="E349" s="16">
        <v>830</v>
      </c>
    </row>
    <row r="350" spans="1:5" x14ac:dyDescent="0.25">
      <c r="A350" t="s">
        <v>20</v>
      </c>
      <c r="B350" s="16">
        <v>238</v>
      </c>
      <c r="D350" t="s">
        <v>14</v>
      </c>
      <c r="E350" s="16">
        <v>130</v>
      </c>
    </row>
    <row r="351" spans="1:5" x14ac:dyDescent="0.25">
      <c r="A351" t="s">
        <v>20</v>
      </c>
      <c r="B351" s="16">
        <v>55</v>
      </c>
      <c r="D351" t="s">
        <v>14</v>
      </c>
      <c r="E351" s="16">
        <v>55</v>
      </c>
    </row>
    <row r="352" spans="1:5" x14ac:dyDescent="0.25">
      <c r="A352" t="s">
        <v>20</v>
      </c>
      <c r="B352" s="16">
        <v>128</v>
      </c>
      <c r="D352" t="s">
        <v>14</v>
      </c>
      <c r="E352" s="16">
        <v>114</v>
      </c>
    </row>
    <row r="353" spans="1:5" x14ac:dyDescent="0.25">
      <c r="A353" t="s">
        <v>20</v>
      </c>
      <c r="B353" s="16">
        <v>2144</v>
      </c>
      <c r="D353" t="s">
        <v>14</v>
      </c>
      <c r="E353" s="16">
        <v>594</v>
      </c>
    </row>
    <row r="354" spans="1:5" x14ac:dyDescent="0.25">
      <c r="A354" t="s">
        <v>20</v>
      </c>
      <c r="B354" s="16">
        <v>2693</v>
      </c>
      <c r="D354" t="s">
        <v>14</v>
      </c>
      <c r="E354" s="16">
        <v>24</v>
      </c>
    </row>
    <row r="355" spans="1:5" x14ac:dyDescent="0.25">
      <c r="A355" t="s">
        <v>20</v>
      </c>
      <c r="B355" s="16">
        <v>432</v>
      </c>
      <c r="D355" t="s">
        <v>14</v>
      </c>
      <c r="E355" s="16">
        <v>252</v>
      </c>
    </row>
    <row r="356" spans="1:5" x14ac:dyDescent="0.25">
      <c r="A356" t="s">
        <v>20</v>
      </c>
      <c r="B356" s="16">
        <v>189</v>
      </c>
      <c r="D356" t="s">
        <v>14</v>
      </c>
      <c r="E356" s="16">
        <v>67</v>
      </c>
    </row>
    <row r="357" spans="1:5" x14ac:dyDescent="0.25">
      <c r="A357" t="s">
        <v>20</v>
      </c>
      <c r="B357" s="16">
        <v>154</v>
      </c>
      <c r="D357" t="s">
        <v>14</v>
      </c>
      <c r="E357" s="16">
        <v>742</v>
      </c>
    </row>
    <row r="358" spans="1:5" x14ac:dyDescent="0.25">
      <c r="A358" t="s">
        <v>20</v>
      </c>
      <c r="B358" s="16">
        <v>96</v>
      </c>
      <c r="D358" t="s">
        <v>14</v>
      </c>
      <c r="E358" s="16">
        <v>75</v>
      </c>
    </row>
    <row r="359" spans="1:5" x14ac:dyDescent="0.25">
      <c r="A359" t="s">
        <v>20</v>
      </c>
      <c r="B359" s="16">
        <v>3063</v>
      </c>
      <c r="D359" t="s">
        <v>14</v>
      </c>
      <c r="E359" s="16">
        <v>4405</v>
      </c>
    </row>
    <row r="360" spans="1:5" x14ac:dyDescent="0.25">
      <c r="A360" t="s">
        <v>20</v>
      </c>
      <c r="B360" s="16">
        <v>2266</v>
      </c>
      <c r="D360" t="s">
        <v>14</v>
      </c>
      <c r="E360" s="16">
        <v>92</v>
      </c>
    </row>
    <row r="361" spans="1:5" x14ac:dyDescent="0.25">
      <c r="A361" t="s">
        <v>20</v>
      </c>
      <c r="B361" s="16">
        <v>194</v>
      </c>
      <c r="D361" t="s">
        <v>14</v>
      </c>
      <c r="E361" s="16">
        <v>64</v>
      </c>
    </row>
    <row r="362" spans="1:5" x14ac:dyDescent="0.25">
      <c r="A362" t="s">
        <v>20</v>
      </c>
      <c r="B362" s="16">
        <v>129</v>
      </c>
      <c r="D362" t="s">
        <v>14</v>
      </c>
      <c r="E362" s="16">
        <v>64</v>
      </c>
    </row>
    <row r="363" spans="1:5" x14ac:dyDescent="0.25">
      <c r="A363" t="s">
        <v>20</v>
      </c>
      <c r="B363" s="16">
        <v>375</v>
      </c>
      <c r="D363" t="s">
        <v>14</v>
      </c>
      <c r="E363" s="16">
        <v>842</v>
      </c>
    </row>
    <row r="364" spans="1:5" x14ac:dyDescent="0.25">
      <c r="A364" t="s">
        <v>20</v>
      </c>
      <c r="B364" s="16">
        <v>409</v>
      </c>
      <c r="D364" t="s">
        <v>14</v>
      </c>
      <c r="E364" s="16">
        <v>112</v>
      </c>
    </row>
    <row r="365" spans="1:5" x14ac:dyDescent="0.25">
      <c r="A365" t="s">
        <v>20</v>
      </c>
      <c r="B365" s="16">
        <v>234</v>
      </c>
      <c r="D365" t="s">
        <v>14</v>
      </c>
      <c r="E365" s="16">
        <v>374</v>
      </c>
    </row>
    <row r="366" spans="1:5" x14ac:dyDescent="0.25">
      <c r="A366" t="s">
        <v>20</v>
      </c>
      <c r="B366" s="16">
        <v>3016</v>
      </c>
    </row>
    <row r="367" spans="1:5" x14ac:dyDescent="0.25">
      <c r="A367" t="s">
        <v>20</v>
      </c>
      <c r="B367" s="16">
        <v>264</v>
      </c>
    </row>
    <row r="368" spans="1:5" x14ac:dyDescent="0.25">
      <c r="A368" t="s">
        <v>20</v>
      </c>
      <c r="B368" s="16">
        <v>272</v>
      </c>
    </row>
    <row r="369" spans="1:2" x14ac:dyDescent="0.25">
      <c r="A369" t="s">
        <v>20</v>
      </c>
      <c r="B369" s="16">
        <v>419</v>
      </c>
    </row>
    <row r="370" spans="1:2" x14ac:dyDescent="0.25">
      <c r="A370" t="s">
        <v>20</v>
      </c>
      <c r="B370" s="16">
        <v>1621</v>
      </c>
    </row>
    <row r="371" spans="1:2" x14ac:dyDescent="0.25">
      <c r="A371" t="s">
        <v>20</v>
      </c>
      <c r="B371" s="16">
        <v>1101</v>
      </c>
    </row>
    <row r="372" spans="1:2" x14ac:dyDescent="0.25">
      <c r="A372" t="s">
        <v>20</v>
      </c>
      <c r="B372" s="16">
        <v>1073</v>
      </c>
    </row>
    <row r="373" spans="1:2" x14ac:dyDescent="0.25">
      <c r="A373" t="s">
        <v>20</v>
      </c>
      <c r="B373" s="16">
        <v>331</v>
      </c>
    </row>
    <row r="374" spans="1:2" x14ac:dyDescent="0.25">
      <c r="A374" t="s">
        <v>20</v>
      </c>
      <c r="B374" s="16">
        <v>1170</v>
      </c>
    </row>
    <row r="375" spans="1:2" x14ac:dyDescent="0.25">
      <c r="A375" t="s">
        <v>20</v>
      </c>
      <c r="B375" s="16">
        <v>363</v>
      </c>
    </row>
    <row r="376" spans="1:2" x14ac:dyDescent="0.25">
      <c r="A376" t="s">
        <v>20</v>
      </c>
      <c r="B376" s="16">
        <v>103</v>
      </c>
    </row>
    <row r="377" spans="1:2" x14ac:dyDescent="0.25">
      <c r="A377" t="s">
        <v>20</v>
      </c>
      <c r="B377" s="16">
        <v>147</v>
      </c>
    </row>
    <row r="378" spans="1:2" x14ac:dyDescent="0.25">
      <c r="A378" t="s">
        <v>20</v>
      </c>
      <c r="B378" s="16">
        <v>110</v>
      </c>
    </row>
    <row r="379" spans="1:2" x14ac:dyDescent="0.25">
      <c r="A379" t="s">
        <v>20</v>
      </c>
      <c r="B379" s="16">
        <v>134</v>
      </c>
    </row>
    <row r="380" spans="1:2" x14ac:dyDescent="0.25">
      <c r="A380" t="s">
        <v>20</v>
      </c>
      <c r="B380" s="16">
        <v>269</v>
      </c>
    </row>
    <row r="381" spans="1:2" x14ac:dyDescent="0.25">
      <c r="A381" t="s">
        <v>20</v>
      </c>
      <c r="B381" s="16">
        <v>175</v>
      </c>
    </row>
    <row r="382" spans="1:2" x14ac:dyDescent="0.25">
      <c r="A382" t="s">
        <v>20</v>
      </c>
      <c r="B382" s="16">
        <v>69</v>
      </c>
    </row>
    <row r="383" spans="1:2" x14ac:dyDescent="0.25">
      <c r="A383" t="s">
        <v>20</v>
      </c>
      <c r="B383" s="16">
        <v>190</v>
      </c>
    </row>
    <row r="384" spans="1:2" x14ac:dyDescent="0.25">
      <c r="A384" t="s">
        <v>20</v>
      </c>
      <c r="B384" s="16">
        <v>237</v>
      </c>
    </row>
    <row r="385" spans="1:2" x14ac:dyDescent="0.25">
      <c r="A385" t="s">
        <v>20</v>
      </c>
      <c r="B385" s="16">
        <v>196</v>
      </c>
    </row>
    <row r="386" spans="1:2" x14ac:dyDescent="0.25">
      <c r="A386" t="s">
        <v>20</v>
      </c>
      <c r="B386" s="16">
        <v>7295</v>
      </c>
    </row>
    <row r="387" spans="1:2" x14ac:dyDescent="0.25">
      <c r="A387" t="s">
        <v>20</v>
      </c>
      <c r="B387" s="16">
        <v>2893</v>
      </c>
    </row>
    <row r="388" spans="1:2" x14ac:dyDescent="0.25">
      <c r="A388" t="s">
        <v>20</v>
      </c>
      <c r="B388" s="16">
        <v>820</v>
      </c>
    </row>
    <row r="389" spans="1:2" x14ac:dyDescent="0.25">
      <c r="A389" t="s">
        <v>20</v>
      </c>
      <c r="B389" s="16">
        <v>2038</v>
      </c>
    </row>
    <row r="390" spans="1:2" x14ac:dyDescent="0.25">
      <c r="A390" t="s">
        <v>20</v>
      </c>
      <c r="B390" s="16">
        <v>116</v>
      </c>
    </row>
    <row r="391" spans="1:2" x14ac:dyDescent="0.25">
      <c r="A391" t="s">
        <v>20</v>
      </c>
      <c r="B391" s="16">
        <v>1345</v>
      </c>
    </row>
    <row r="392" spans="1:2" x14ac:dyDescent="0.25">
      <c r="A392" t="s">
        <v>20</v>
      </c>
      <c r="B392" s="16">
        <v>168</v>
      </c>
    </row>
    <row r="393" spans="1:2" x14ac:dyDescent="0.25">
      <c r="A393" t="s">
        <v>20</v>
      </c>
      <c r="B393" s="16">
        <v>137</v>
      </c>
    </row>
    <row r="394" spans="1:2" x14ac:dyDescent="0.25">
      <c r="A394" t="s">
        <v>20</v>
      </c>
      <c r="B394" s="16">
        <v>186</v>
      </c>
    </row>
    <row r="395" spans="1:2" x14ac:dyDescent="0.25">
      <c r="A395" t="s">
        <v>20</v>
      </c>
      <c r="B395" s="16">
        <v>125</v>
      </c>
    </row>
    <row r="396" spans="1:2" x14ac:dyDescent="0.25">
      <c r="A396" t="s">
        <v>20</v>
      </c>
      <c r="B396" s="16">
        <v>202</v>
      </c>
    </row>
    <row r="397" spans="1:2" x14ac:dyDescent="0.25">
      <c r="A397" t="s">
        <v>20</v>
      </c>
      <c r="B397" s="16">
        <v>103</v>
      </c>
    </row>
    <row r="398" spans="1:2" x14ac:dyDescent="0.25">
      <c r="A398" t="s">
        <v>20</v>
      </c>
      <c r="B398" s="16">
        <v>1785</v>
      </c>
    </row>
    <row r="399" spans="1:2" x14ac:dyDescent="0.25">
      <c r="A399" t="s">
        <v>20</v>
      </c>
      <c r="B399" s="16">
        <v>157</v>
      </c>
    </row>
    <row r="400" spans="1:2" x14ac:dyDescent="0.25">
      <c r="A400" t="s">
        <v>20</v>
      </c>
      <c r="B400" s="16">
        <v>555</v>
      </c>
    </row>
    <row r="401" spans="1:2" x14ac:dyDescent="0.25">
      <c r="A401" t="s">
        <v>20</v>
      </c>
      <c r="B401" s="16">
        <v>297</v>
      </c>
    </row>
    <row r="402" spans="1:2" x14ac:dyDescent="0.25">
      <c r="A402" t="s">
        <v>20</v>
      </c>
      <c r="B402" s="16">
        <v>123</v>
      </c>
    </row>
    <row r="403" spans="1:2" x14ac:dyDescent="0.25">
      <c r="A403" t="s">
        <v>20</v>
      </c>
      <c r="B403" s="16">
        <v>3036</v>
      </c>
    </row>
    <row r="404" spans="1:2" x14ac:dyDescent="0.25">
      <c r="A404" t="s">
        <v>20</v>
      </c>
      <c r="B404" s="16">
        <v>144</v>
      </c>
    </row>
    <row r="405" spans="1:2" x14ac:dyDescent="0.25">
      <c r="A405" t="s">
        <v>20</v>
      </c>
      <c r="B405" s="16">
        <v>121</v>
      </c>
    </row>
    <row r="406" spans="1:2" x14ac:dyDescent="0.25">
      <c r="A406" t="s">
        <v>20</v>
      </c>
      <c r="B406" s="16">
        <v>181</v>
      </c>
    </row>
    <row r="407" spans="1:2" x14ac:dyDescent="0.25">
      <c r="A407" t="s">
        <v>20</v>
      </c>
      <c r="B407" s="16">
        <v>122</v>
      </c>
    </row>
    <row r="408" spans="1:2" x14ac:dyDescent="0.25">
      <c r="A408" t="s">
        <v>20</v>
      </c>
      <c r="B408" s="16">
        <v>1071</v>
      </c>
    </row>
    <row r="409" spans="1:2" x14ac:dyDescent="0.25">
      <c r="A409" t="s">
        <v>20</v>
      </c>
      <c r="B409" s="16">
        <v>980</v>
      </c>
    </row>
    <row r="410" spans="1:2" x14ac:dyDescent="0.25">
      <c r="A410" t="s">
        <v>20</v>
      </c>
      <c r="B410" s="16">
        <v>536</v>
      </c>
    </row>
    <row r="411" spans="1:2" x14ac:dyDescent="0.25">
      <c r="A411" t="s">
        <v>20</v>
      </c>
      <c r="B411" s="16">
        <v>1991</v>
      </c>
    </row>
    <row r="412" spans="1:2" x14ac:dyDescent="0.25">
      <c r="A412" t="s">
        <v>20</v>
      </c>
      <c r="B412" s="16">
        <v>180</v>
      </c>
    </row>
    <row r="413" spans="1:2" x14ac:dyDescent="0.25">
      <c r="A413" t="s">
        <v>20</v>
      </c>
      <c r="B413" s="16">
        <v>130</v>
      </c>
    </row>
    <row r="414" spans="1:2" x14ac:dyDescent="0.25">
      <c r="A414" t="s">
        <v>20</v>
      </c>
      <c r="B414" s="16">
        <v>122</v>
      </c>
    </row>
    <row r="415" spans="1:2" x14ac:dyDescent="0.25">
      <c r="A415" t="s">
        <v>20</v>
      </c>
      <c r="B415" s="16">
        <v>140</v>
      </c>
    </row>
    <row r="416" spans="1:2" x14ac:dyDescent="0.25">
      <c r="A416" t="s">
        <v>20</v>
      </c>
      <c r="B416" s="16">
        <v>3388</v>
      </c>
    </row>
    <row r="417" spans="1:2" x14ac:dyDescent="0.25">
      <c r="A417" t="s">
        <v>20</v>
      </c>
      <c r="B417" s="16">
        <v>280</v>
      </c>
    </row>
    <row r="418" spans="1:2" x14ac:dyDescent="0.25">
      <c r="A418" t="s">
        <v>20</v>
      </c>
      <c r="B418" s="16">
        <v>366</v>
      </c>
    </row>
    <row r="419" spans="1:2" x14ac:dyDescent="0.25">
      <c r="A419" t="s">
        <v>20</v>
      </c>
      <c r="B419" s="16">
        <v>270</v>
      </c>
    </row>
    <row r="420" spans="1:2" x14ac:dyDescent="0.25">
      <c r="A420" t="s">
        <v>20</v>
      </c>
      <c r="B420" s="16">
        <v>137</v>
      </c>
    </row>
    <row r="421" spans="1:2" x14ac:dyDescent="0.25">
      <c r="A421" t="s">
        <v>20</v>
      </c>
      <c r="B421" s="16">
        <v>3205</v>
      </c>
    </row>
    <row r="422" spans="1:2" x14ac:dyDescent="0.25">
      <c r="A422" t="s">
        <v>20</v>
      </c>
      <c r="B422" s="16">
        <v>288</v>
      </c>
    </row>
    <row r="423" spans="1:2" x14ac:dyDescent="0.25">
      <c r="A423" t="s">
        <v>20</v>
      </c>
      <c r="B423" s="16">
        <v>148</v>
      </c>
    </row>
    <row r="424" spans="1:2" x14ac:dyDescent="0.25">
      <c r="A424" t="s">
        <v>20</v>
      </c>
      <c r="B424" s="16">
        <v>114</v>
      </c>
    </row>
    <row r="425" spans="1:2" x14ac:dyDescent="0.25">
      <c r="A425" t="s">
        <v>20</v>
      </c>
      <c r="B425" s="16">
        <v>1518</v>
      </c>
    </row>
    <row r="426" spans="1:2" x14ac:dyDescent="0.25">
      <c r="A426" t="s">
        <v>20</v>
      </c>
      <c r="B426" s="16">
        <v>166</v>
      </c>
    </row>
    <row r="427" spans="1:2" x14ac:dyDescent="0.25">
      <c r="A427" t="s">
        <v>20</v>
      </c>
      <c r="B427" s="16">
        <v>100</v>
      </c>
    </row>
    <row r="428" spans="1:2" x14ac:dyDescent="0.25">
      <c r="A428" t="s">
        <v>20</v>
      </c>
      <c r="B428" s="16">
        <v>235</v>
      </c>
    </row>
    <row r="429" spans="1:2" x14ac:dyDescent="0.25">
      <c r="A429" t="s">
        <v>20</v>
      </c>
      <c r="B429" s="16">
        <v>148</v>
      </c>
    </row>
    <row r="430" spans="1:2" x14ac:dyDescent="0.25">
      <c r="A430" t="s">
        <v>20</v>
      </c>
      <c r="B430" s="16">
        <v>198</v>
      </c>
    </row>
    <row r="431" spans="1:2" x14ac:dyDescent="0.25">
      <c r="A431" t="s">
        <v>20</v>
      </c>
      <c r="B431" s="16">
        <v>150</v>
      </c>
    </row>
    <row r="432" spans="1:2" x14ac:dyDescent="0.25">
      <c r="A432" t="s">
        <v>20</v>
      </c>
      <c r="B432" s="16">
        <v>216</v>
      </c>
    </row>
    <row r="433" spans="1:2" x14ac:dyDescent="0.25">
      <c r="A433" t="s">
        <v>20</v>
      </c>
      <c r="B433" s="16">
        <v>5139</v>
      </c>
    </row>
    <row r="434" spans="1:2" x14ac:dyDescent="0.25">
      <c r="A434" t="s">
        <v>20</v>
      </c>
      <c r="B434" s="16">
        <v>2353</v>
      </c>
    </row>
    <row r="435" spans="1:2" x14ac:dyDescent="0.25">
      <c r="A435" t="s">
        <v>20</v>
      </c>
      <c r="B435" s="16">
        <v>78</v>
      </c>
    </row>
    <row r="436" spans="1:2" x14ac:dyDescent="0.25">
      <c r="A436" t="s">
        <v>20</v>
      </c>
      <c r="B436" s="16">
        <v>174</v>
      </c>
    </row>
    <row r="437" spans="1:2" x14ac:dyDescent="0.25">
      <c r="A437" t="s">
        <v>20</v>
      </c>
      <c r="B437" s="16">
        <v>164</v>
      </c>
    </row>
    <row r="438" spans="1:2" x14ac:dyDescent="0.25">
      <c r="A438" t="s">
        <v>20</v>
      </c>
      <c r="B438" s="16">
        <v>161</v>
      </c>
    </row>
    <row r="439" spans="1:2" x14ac:dyDescent="0.25">
      <c r="A439" t="s">
        <v>20</v>
      </c>
      <c r="B439" s="16">
        <v>138</v>
      </c>
    </row>
    <row r="440" spans="1:2" x14ac:dyDescent="0.25">
      <c r="A440" t="s">
        <v>20</v>
      </c>
      <c r="B440" s="16">
        <v>3308</v>
      </c>
    </row>
    <row r="441" spans="1:2" x14ac:dyDescent="0.25">
      <c r="A441" t="s">
        <v>20</v>
      </c>
      <c r="B441" s="16">
        <v>127</v>
      </c>
    </row>
    <row r="442" spans="1:2" x14ac:dyDescent="0.25">
      <c r="A442" t="s">
        <v>20</v>
      </c>
      <c r="B442" s="16">
        <v>207</v>
      </c>
    </row>
    <row r="443" spans="1:2" x14ac:dyDescent="0.25">
      <c r="A443" t="s">
        <v>20</v>
      </c>
      <c r="B443" s="16">
        <v>181</v>
      </c>
    </row>
    <row r="444" spans="1:2" x14ac:dyDescent="0.25">
      <c r="A444" t="s">
        <v>20</v>
      </c>
      <c r="B444" s="16">
        <v>110</v>
      </c>
    </row>
    <row r="445" spans="1:2" x14ac:dyDescent="0.25">
      <c r="A445" t="s">
        <v>20</v>
      </c>
      <c r="B445" s="16">
        <v>185</v>
      </c>
    </row>
    <row r="446" spans="1:2" x14ac:dyDescent="0.25">
      <c r="A446" t="s">
        <v>20</v>
      </c>
      <c r="B446" s="16">
        <v>121</v>
      </c>
    </row>
    <row r="447" spans="1:2" x14ac:dyDescent="0.25">
      <c r="A447" t="s">
        <v>20</v>
      </c>
      <c r="B447" s="16">
        <v>106</v>
      </c>
    </row>
    <row r="448" spans="1:2" x14ac:dyDescent="0.25">
      <c r="A448" t="s">
        <v>20</v>
      </c>
      <c r="B448" s="16">
        <v>142</v>
      </c>
    </row>
    <row r="449" spans="1:2" x14ac:dyDescent="0.25">
      <c r="A449" t="s">
        <v>20</v>
      </c>
      <c r="B449" s="16">
        <v>233</v>
      </c>
    </row>
    <row r="450" spans="1:2" x14ac:dyDescent="0.25">
      <c r="A450" t="s">
        <v>20</v>
      </c>
      <c r="B450" s="16">
        <v>218</v>
      </c>
    </row>
    <row r="451" spans="1:2" x14ac:dyDescent="0.25">
      <c r="A451" t="s">
        <v>20</v>
      </c>
      <c r="B451" s="16">
        <v>76</v>
      </c>
    </row>
    <row r="452" spans="1:2" x14ac:dyDescent="0.25">
      <c r="A452" t="s">
        <v>20</v>
      </c>
      <c r="B452" s="16">
        <v>43</v>
      </c>
    </row>
    <row r="453" spans="1:2" x14ac:dyDescent="0.25">
      <c r="A453" t="s">
        <v>20</v>
      </c>
      <c r="B453" s="16">
        <v>221</v>
      </c>
    </row>
    <row r="454" spans="1:2" x14ac:dyDescent="0.25">
      <c r="A454" t="s">
        <v>20</v>
      </c>
      <c r="B454" s="16">
        <v>2805</v>
      </c>
    </row>
    <row r="455" spans="1:2" x14ac:dyDescent="0.25">
      <c r="A455" t="s">
        <v>20</v>
      </c>
      <c r="B455" s="16">
        <v>68</v>
      </c>
    </row>
    <row r="456" spans="1:2" x14ac:dyDescent="0.25">
      <c r="A456" t="s">
        <v>20</v>
      </c>
      <c r="B456" s="16">
        <v>183</v>
      </c>
    </row>
    <row r="457" spans="1:2" x14ac:dyDescent="0.25">
      <c r="A457" t="s">
        <v>20</v>
      </c>
      <c r="B457" s="16">
        <v>133</v>
      </c>
    </row>
    <row r="458" spans="1:2" x14ac:dyDescent="0.25">
      <c r="A458" t="s">
        <v>20</v>
      </c>
      <c r="B458" s="16">
        <v>2489</v>
      </c>
    </row>
    <row r="459" spans="1:2" x14ac:dyDescent="0.25">
      <c r="A459" t="s">
        <v>20</v>
      </c>
      <c r="B459" s="16">
        <v>69</v>
      </c>
    </row>
    <row r="460" spans="1:2" x14ac:dyDescent="0.25">
      <c r="A460" t="s">
        <v>20</v>
      </c>
      <c r="B460" s="16">
        <v>279</v>
      </c>
    </row>
    <row r="461" spans="1:2" x14ac:dyDescent="0.25">
      <c r="A461" t="s">
        <v>20</v>
      </c>
      <c r="B461" s="16">
        <v>210</v>
      </c>
    </row>
    <row r="462" spans="1:2" x14ac:dyDescent="0.25">
      <c r="A462" t="s">
        <v>20</v>
      </c>
      <c r="B462" s="16">
        <v>2100</v>
      </c>
    </row>
    <row r="463" spans="1:2" x14ac:dyDescent="0.25">
      <c r="A463" t="s">
        <v>20</v>
      </c>
      <c r="B463" s="16">
        <v>252</v>
      </c>
    </row>
    <row r="464" spans="1:2" x14ac:dyDescent="0.25">
      <c r="A464" t="s">
        <v>20</v>
      </c>
      <c r="B464" s="16">
        <v>1280</v>
      </c>
    </row>
    <row r="465" spans="1:2" x14ac:dyDescent="0.25">
      <c r="A465" t="s">
        <v>20</v>
      </c>
      <c r="B465" s="16">
        <v>157</v>
      </c>
    </row>
    <row r="466" spans="1:2" x14ac:dyDescent="0.25">
      <c r="A466" t="s">
        <v>20</v>
      </c>
      <c r="B466" s="16">
        <v>194</v>
      </c>
    </row>
    <row r="467" spans="1:2" x14ac:dyDescent="0.25">
      <c r="A467" t="s">
        <v>20</v>
      </c>
      <c r="B467" s="16">
        <v>82</v>
      </c>
    </row>
    <row r="468" spans="1:2" x14ac:dyDescent="0.25">
      <c r="A468" t="s">
        <v>20</v>
      </c>
      <c r="B468" s="16">
        <v>4233</v>
      </c>
    </row>
    <row r="469" spans="1:2" x14ac:dyDescent="0.25">
      <c r="A469" t="s">
        <v>20</v>
      </c>
      <c r="B469" s="16">
        <v>1297</v>
      </c>
    </row>
    <row r="470" spans="1:2" x14ac:dyDescent="0.25">
      <c r="A470" t="s">
        <v>20</v>
      </c>
      <c r="B470" s="16">
        <v>165</v>
      </c>
    </row>
    <row r="471" spans="1:2" x14ac:dyDescent="0.25">
      <c r="A471" t="s">
        <v>20</v>
      </c>
      <c r="B471" s="16">
        <v>119</v>
      </c>
    </row>
    <row r="472" spans="1:2" x14ac:dyDescent="0.25">
      <c r="A472" t="s">
        <v>20</v>
      </c>
      <c r="B472" s="16">
        <v>1797</v>
      </c>
    </row>
    <row r="473" spans="1:2" x14ac:dyDescent="0.25">
      <c r="A473" t="s">
        <v>20</v>
      </c>
      <c r="B473" s="16">
        <v>261</v>
      </c>
    </row>
    <row r="474" spans="1:2" x14ac:dyDescent="0.25">
      <c r="A474" t="s">
        <v>20</v>
      </c>
      <c r="B474" s="16">
        <v>157</v>
      </c>
    </row>
    <row r="475" spans="1:2" x14ac:dyDescent="0.25">
      <c r="A475" t="s">
        <v>20</v>
      </c>
      <c r="B475" s="16">
        <v>3533</v>
      </c>
    </row>
    <row r="476" spans="1:2" x14ac:dyDescent="0.25">
      <c r="A476" t="s">
        <v>20</v>
      </c>
      <c r="B476" s="16">
        <v>155</v>
      </c>
    </row>
    <row r="477" spans="1:2" x14ac:dyDescent="0.25">
      <c r="A477" t="s">
        <v>20</v>
      </c>
      <c r="B477" s="16">
        <v>132</v>
      </c>
    </row>
    <row r="478" spans="1:2" x14ac:dyDescent="0.25">
      <c r="A478" t="s">
        <v>20</v>
      </c>
      <c r="B478" s="16">
        <v>1354</v>
      </c>
    </row>
    <row r="479" spans="1:2" x14ac:dyDescent="0.25">
      <c r="A479" t="s">
        <v>20</v>
      </c>
      <c r="B479" s="16">
        <v>48</v>
      </c>
    </row>
    <row r="480" spans="1:2" x14ac:dyDescent="0.25">
      <c r="A480" t="s">
        <v>20</v>
      </c>
      <c r="B480" s="16">
        <v>110</v>
      </c>
    </row>
    <row r="481" spans="1:2" x14ac:dyDescent="0.25">
      <c r="A481" t="s">
        <v>20</v>
      </c>
      <c r="B481" s="16">
        <v>172</v>
      </c>
    </row>
    <row r="482" spans="1:2" x14ac:dyDescent="0.25">
      <c r="A482" t="s">
        <v>20</v>
      </c>
      <c r="B482" s="16">
        <v>307</v>
      </c>
    </row>
    <row r="483" spans="1:2" x14ac:dyDescent="0.25">
      <c r="A483" t="s">
        <v>20</v>
      </c>
      <c r="B483" s="16">
        <v>160</v>
      </c>
    </row>
    <row r="484" spans="1:2" x14ac:dyDescent="0.25">
      <c r="A484" t="s">
        <v>20</v>
      </c>
      <c r="B484" s="16">
        <v>1467</v>
      </c>
    </row>
    <row r="485" spans="1:2" x14ac:dyDescent="0.25">
      <c r="A485" t="s">
        <v>20</v>
      </c>
      <c r="B485" s="16">
        <v>2662</v>
      </c>
    </row>
    <row r="486" spans="1:2" x14ac:dyDescent="0.25">
      <c r="A486" t="s">
        <v>20</v>
      </c>
      <c r="B486" s="16">
        <v>452</v>
      </c>
    </row>
    <row r="487" spans="1:2" x14ac:dyDescent="0.25">
      <c r="A487" t="s">
        <v>20</v>
      </c>
      <c r="B487" s="16">
        <v>158</v>
      </c>
    </row>
    <row r="488" spans="1:2" x14ac:dyDescent="0.25">
      <c r="A488" t="s">
        <v>20</v>
      </c>
      <c r="B488" s="16">
        <v>225</v>
      </c>
    </row>
    <row r="489" spans="1:2" x14ac:dyDescent="0.25">
      <c r="A489" t="s">
        <v>20</v>
      </c>
      <c r="B489" s="16">
        <v>65</v>
      </c>
    </row>
    <row r="490" spans="1:2" x14ac:dyDescent="0.25">
      <c r="A490" t="s">
        <v>20</v>
      </c>
      <c r="B490" s="16">
        <v>163</v>
      </c>
    </row>
    <row r="491" spans="1:2" x14ac:dyDescent="0.25">
      <c r="A491" t="s">
        <v>20</v>
      </c>
      <c r="B491" s="16">
        <v>85</v>
      </c>
    </row>
    <row r="492" spans="1:2" x14ac:dyDescent="0.25">
      <c r="A492" t="s">
        <v>20</v>
      </c>
      <c r="B492" s="16">
        <v>217</v>
      </c>
    </row>
    <row r="493" spans="1:2" x14ac:dyDescent="0.25">
      <c r="A493" t="s">
        <v>20</v>
      </c>
      <c r="B493" s="16">
        <v>150</v>
      </c>
    </row>
    <row r="494" spans="1:2" x14ac:dyDescent="0.25">
      <c r="A494" t="s">
        <v>20</v>
      </c>
      <c r="B494" s="16">
        <v>3272</v>
      </c>
    </row>
    <row r="495" spans="1:2" x14ac:dyDescent="0.25">
      <c r="A495" t="s">
        <v>20</v>
      </c>
      <c r="B495" s="16">
        <v>300</v>
      </c>
    </row>
    <row r="496" spans="1:2" x14ac:dyDescent="0.25">
      <c r="A496" t="s">
        <v>20</v>
      </c>
      <c r="B496" s="16">
        <v>126</v>
      </c>
    </row>
    <row r="497" spans="1:2" x14ac:dyDescent="0.25">
      <c r="A497" t="s">
        <v>20</v>
      </c>
      <c r="B497" s="16">
        <v>2320</v>
      </c>
    </row>
    <row r="498" spans="1:2" x14ac:dyDescent="0.25">
      <c r="A498" t="s">
        <v>20</v>
      </c>
      <c r="B498" s="16">
        <v>81</v>
      </c>
    </row>
    <row r="499" spans="1:2" x14ac:dyDescent="0.25">
      <c r="A499" t="s">
        <v>20</v>
      </c>
      <c r="B499" s="16">
        <v>1887</v>
      </c>
    </row>
    <row r="500" spans="1:2" x14ac:dyDescent="0.25">
      <c r="A500" t="s">
        <v>20</v>
      </c>
      <c r="B500" s="16">
        <v>4358</v>
      </c>
    </row>
    <row r="501" spans="1:2" x14ac:dyDescent="0.25">
      <c r="A501" t="s">
        <v>20</v>
      </c>
      <c r="B501" s="16">
        <v>53</v>
      </c>
    </row>
    <row r="502" spans="1:2" x14ac:dyDescent="0.25">
      <c r="A502" t="s">
        <v>20</v>
      </c>
      <c r="B502" s="16">
        <v>2414</v>
      </c>
    </row>
    <row r="503" spans="1:2" x14ac:dyDescent="0.25">
      <c r="A503" t="s">
        <v>20</v>
      </c>
      <c r="B503" s="16">
        <v>80</v>
      </c>
    </row>
    <row r="504" spans="1:2" x14ac:dyDescent="0.25">
      <c r="A504" t="s">
        <v>20</v>
      </c>
      <c r="B504" s="16">
        <v>193</v>
      </c>
    </row>
    <row r="505" spans="1:2" x14ac:dyDescent="0.25">
      <c r="A505" t="s">
        <v>20</v>
      </c>
      <c r="B505" s="16">
        <v>52</v>
      </c>
    </row>
    <row r="506" spans="1:2" x14ac:dyDescent="0.25">
      <c r="A506" t="s">
        <v>20</v>
      </c>
      <c r="B506" s="16">
        <v>290</v>
      </c>
    </row>
    <row r="507" spans="1:2" x14ac:dyDescent="0.25">
      <c r="A507" t="s">
        <v>20</v>
      </c>
      <c r="B507" s="16">
        <v>122</v>
      </c>
    </row>
    <row r="508" spans="1:2" x14ac:dyDescent="0.25">
      <c r="A508" t="s">
        <v>20</v>
      </c>
      <c r="B508" s="16">
        <v>1470</v>
      </c>
    </row>
    <row r="509" spans="1:2" x14ac:dyDescent="0.25">
      <c r="A509" t="s">
        <v>20</v>
      </c>
      <c r="B509" s="16">
        <v>165</v>
      </c>
    </row>
    <row r="510" spans="1:2" x14ac:dyDescent="0.25">
      <c r="A510" t="s">
        <v>20</v>
      </c>
      <c r="B510" s="16">
        <v>182</v>
      </c>
    </row>
    <row r="511" spans="1:2" x14ac:dyDescent="0.25">
      <c r="A511" t="s">
        <v>20</v>
      </c>
      <c r="B511" s="16">
        <v>199</v>
      </c>
    </row>
    <row r="512" spans="1:2" x14ac:dyDescent="0.25">
      <c r="A512" t="s">
        <v>20</v>
      </c>
      <c r="B512" s="16">
        <v>56</v>
      </c>
    </row>
    <row r="513" spans="1:2" x14ac:dyDescent="0.25">
      <c r="A513" t="s">
        <v>20</v>
      </c>
      <c r="B513" s="16">
        <v>1460</v>
      </c>
    </row>
    <row r="514" spans="1:2" x14ac:dyDescent="0.25">
      <c r="A514" t="s">
        <v>20</v>
      </c>
      <c r="B514" s="16">
        <v>123</v>
      </c>
    </row>
    <row r="515" spans="1:2" x14ac:dyDescent="0.25">
      <c r="A515" t="s">
        <v>20</v>
      </c>
      <c r="B515" s="16">
        <v>159</v>
      </c>
    </row>
    <row r="516" spans="1:2" x14ac:dyDescent="0.25">
      <c r="A516" t="s">
        <v>20</v>
      </c>
      <c r="B516" s="16">
        <v>110</v>
      </c>
    </row>
    <row r="517" spans="1:2" x14ac:dyDescent="0.25">
      <c r="A517" t="s">
        <v>20</v>
      </c>
      <c r="B517" s="16">
        <v>236</v>
      </c>
    </row>
    <row r="518" spans="1:2" x14ac:dyDescent="0.25">
      <c r="A518" t="s">
        <v>20</v>
      </c>
      <c r="B518" s="16">
        <v>191</v>
      </c>
    </row>
    <row r="519" spans="1:2" x14ac:dyDescent="0.25">
      <c r="A519" t="s">
        <v>20</v>
      </c>
      <c r="B519" s="16">
        <v>3934</v>
      </c>
    </row>
    <row r="520" spans="1:2" x14ac:dyDescent="0.25">
      <c r="A520" t="s">
        <v>20</v>
      </c>
      <c r="B520" s="16">
        <v>80</v>
      </c>
    </row>
    <row r="521" spans="1:2" x14ac:dyDescent="0.25">
      <c r="A521" t="s">
        <v>20</v>
      </c>
      <c r="B521" s="16">
        <v>462</v>
      </c>
    </row>
    <row r="522" spans="1:2" x14ac:dyDescent="0.25">
      <c r="A522" t="s">
        <v>20</v>
      </c>
      <c r="B522" s="16">
        <v>179</v>
      </c>
    </row>
    <row r="523" spans="1:2" x14ac:dyDescent="0.25">
      <c r="A523" t="s">
        <v>20</v>
      </c>
      <c r="B523" s="16">
        <v>1866</v>
      </c>
    </row>
    <row r="524" spans="1:2" x14ac:dyDescent="0.25">
      <c r="A524" t="s">
        <v>20</v>
      </c>
      <c r="B524" s="16">
        <v>156</v>
      </c>
    </row>
    <row r="525" spans="1:2" x14ac:dyDescent="0.25">
      <c r="A525" t="s">
        <v>20</v>
      </c>
      <c r="B525" s="16">
        <v>255</v>
      </c>
    </row>
    <row r="526" spans="1:2" x14ac:dyDescent="0.25">
      <c r="A526" t="s">
        <v>20</v>
      </c>
      <c r="B526" s="16">
        <v>2261</v>
      </c>
    </row>
    <row r="527" spans="1:2" x14ac:dyDescent="0.25">
      <c r="A527" t="s">
        <v>20</v>
      </c>
      <c r="B527" s="16">
        <v>40</v>
      </c>
    </row>
    <row r="528" spans="1:2" x14ac:dyDescent="0.25">
      <c r="A528" t="s">
        <v>20</v>
      </c>
      <c r="B528" s="16">
        <v>2289</v>
      </c>
    </row>
    <row r="529" spans="1:2" x14ac:dyDescent="0.25">
      <c r="A529" t="s">
        <v>20</v>
      </c>
      <c r="B529" s="16">
        <v>65</v>
      </c>
    </row>
    <row r="530" spans="1:2" x14ac:dyDescent="0.25">
      <c r="A530" t="s">
        <v>20</v>
      </c>
      <c r="B530" s="16">
        <v>3777</v>
      </c>
    </row>
    <row r="531" spans="1:2" x14ac:dyDescent="0.25">
      <c r="A531" t="s">
        <v>20</v>
      </c>
      <c r="B531" s="16">
        <v>184</v>
      </c>
    </row>
    <row r="532" spans="1:2" x14ac:dyDescent="0.25">
      <c r="A532" t="s">
        <v>20</v>
      </c>
      <c r="B532" s="16">
        <v>85</v>
      </c>
    </row>
    <row r="533" spans="1:2" x14ac:dyDescent="0.25">
      <c r="A533" t="s">
        <v>20</v>
      </c>
      <c r="B533" s="16">
        <v>144</v>
      </c>
    </row>
    <row r="534" spans="1:2" x14ac:dyDescent="0.25">
      <c r="A534" t="s">
        <v>20</v>
      </c>
      <c r="B534" s="16">
        <v>1902</v>
      </c>
    </row>
    <row r="535" spans="1:2" x14ac:dyDescent="0.25">
      <c r="A535" t="s">
        <v>20</v>
      </c>
      <c r="B535" s="16">
        <v>105</v>
      </c>
    </row>
    <row r="536" spans="1:2" x14ac:dyDescent="0.25">
      <c r="A536" t="s">
        <v>20</v>
      </c>
      <c r="B536" s="16">
        <v>132</v>
      </c>
    </row>
    <row r="537" spans="1:2" x14ac:dyDescent="0.25">
      <c r="A537" t="s">
        <v>20</v>
      </c>
      <c r="B537" s="16">
        <v>96</v>
      </c>
    </row>
    <row r="538" spans="1:2" x14ac:dyDescent="0.25">
      <c r="A538" t="s">
        <v>20</v>
      </c>
      <c r="B538" s="16">
        <v>114</v>
      </c>
    </row>
    <row r="539" spans="1:2" x14ac:dyDescent="0.25">
      <c r="A539" t="s">
        <v>20</v>
      </c>
      <c r="B539" s="16">
        <v>203</v>
      </c>
    </row>
    <row r="540" spans="1:2" x14ac:dyDescent="0.25">
      <c r="A540" t="s">
        <v>20</v>
      </c>
      <c r="B540" s="16">
        <v>1559</v>
      </c>
    </row>
    <row r="541" spans="1:2" x14ac:dyDescent="0.25">
      <c r="A541" t="s">
        <v>20</v>
      </c>
      <c r="B541" s="16">
        <v>1548</v>
      </c>
    </row>
    <row r="542" spans="1:2" x14ac:dyDescent="0.25">
      <c r="A542" t="s">
        <v>20</v>
      </c>
      <c r="B542" s="16">
        <v>80</v>
      </c>
    </row>
    <row r="543" spans="1:2" x14ac:dyDescent="0.25">
      <c r="A543" t="s">
        <v>20</v>
      </c>
      <c r="B543" s="16">
        <v>131</v>
      </c>
    </row>
    <row r="544" spans="1:2" x14ac:dyDescent="0.25">
      <c r="A544" t="s">
        <v>20</v>
      </c>
      <c r="B544" s="16">
        <v>112</v>
      </c>
    </row>
    <row r="545" spans="1:2" x14ac:dyDescent="0.25">
      <c r="A545" t="s">
        <v>20</v>
      </c>
      <c r="B545" s="16">
        <v>155</v>
      </c>
    </row>
    <row r="546" spans="1:2" x14ac:dyDescent="0.25">
      <c r="A546" t="s">
        <v>20</v>
      </c>
      <c r="B546" s="16">
        <v>266</v>
      </c>
    </row>
    <row r="547" spans="1:2" x14ac:dyDescent="0.25">
      <c r="A547" t="s">
        <v>20</v>
      </c>
      <c r="B547" s="16">
        <v>155</v>
      </c>
    </row>
    <row r="548" spans="1:2" x14ac:dyDescent="0.25">
      <c r="A548" t="s">
        <v>20</v>
      </c>
      <c r="B548" s="16">
        <v>207</v>
      </c>
    </row>
    <row r="549" spans="1:2" x14ac:dyDescent="0.25">
      <c r="A549" t="s">
        <v>20</v>
      </c>
      <c r="B549" s="16">
        <v>245</v>
      </c>
    </row>
    <row r="550" spans="1:2" x14ac:dyDescent="0.25">
      <c r="A550" t="s">
        <v>20</v>
      </c>
      <c r="B550" s="16">
        <v>1573</v>
      </c>
    </row>
    <row r="551" spans="1:2" x14ac:dyDescent="0.25">
      <c r="A551" t="s">
        <v>20</v>
      </c>
      <c r="B551" s="16">
        <v>114</v>
      </c>
    </row>
    <row r="552" spans="1:2" x14ac:dyDescent="0.25">
      <c r="A552" t="s">
        <v>20</v>
      </c>
      <c r="B552" s="16">
        <v>93</v>
      </c>
    </row>
    <row r="553" spans="1:2" x14ac:dyDescent="0.25">
      <c r="A553" t="s">
        <v>20</v>
      </c>
      <c r="B553" s="16">
        <v>1681</v>
      </c>
    </row>
    <row r="554" spans="1:2" x14ac:dyDescent="0.25">
      <c r="A554" t="s">
        <v>20</v>
      </c>
      <c r="B554" s="16">
        <v>32</v>
      </c>
    </row>
    <row r="555" spans="1:2" x14ac:dyDescent="0.25">
      <c r="A555" t="s">
        <v>20</v>
      </c>
      <c r="B555" s="16">
        <v>135</v>
      </c>
    </row>
    <row r="556" spans="1:2" x14ac:dyDescent="0.25">
      <c r="A556" t="s">
        <v>20</v>
      </c>
      <c r="B556" s="16">
        <v>140</v>
      </c>
    </row>
    <row r="557" spans="1:2" x14ac:dyDescent="0.25">
      <c r="A557" t="s">
        <v>20</v>
      </c>
      <c r="B557" s="16">
        <v>92</v>
      </c>
    </row>
    <row r="558" spans="1:2" x14ac:dyDescent="0.25">
      <c r="A558" t="s">
        <v>20</v>
      </c>
      <c r="B558" s="16">
        <v>1015</v>
      </c>
    </row>
    <row r="559" spans="1:2" x14ac:dyDescent="0.25">
      <c r="A559" t="s">
        <v>20</v>
      </c>
      <c r="B559" s="16">
        <v>323</v>
      </c>
    </row>
    <row r="560" spans="1:2" x14ac:dyDescent="0.25">
      <c r="A560" t="s">
        <v>20</v>
      </c>
      <c r="B560" s="16">
        <v>2326</v>
      </c>
    </row>
    <row r="561" spans="1:2" x14ac:dyDescent="0.25">
      <c r="A561" t="s">
        <v>20</v>
      </c>
      <c r="B561" s="16">
        <v>381</v>
      </c>
    </row>
    <row r="562" spans="1:2" x14ac:dyDescent="0.25">
      <c r="A562" t="s">
        <v>20</v>
      </c>
      <c r="B562" s="16">
        <v>480</v>
      </c>
    </row>
    <row r="563" spans="1:2" x14ac:dyDescent="0.25">
      <c r="A563" t="s">
        <v>20</v>
      </c>
      <c r="B563" s="16">
        <v>226</v>
      </c>
    </row>
    <row r="564" spans="1:2" x14ac:dyDescent="0.25">
      <c r="A564" t="s">
        <v>20</v>
      </c>
      <c r="B564" s="16">
        <v>241</v>
      </c>
    </row>
    <row r="565" spans="1:2" x14ac:dyDescent="0.25">
      <c r="A565" t="s">
        <v>20</v>
      </c>
      <c r="B565" s="16">
        <v>132</v>
      </c>
    </row>
    <row r="566" spans="1:2" x14ac:dyDescent="0.25">
      <c r="A566" t="s">
        <v>20</v>
      </c>
      <c r="B566" s="16">
        <v>2043</v>
      </c>
    </row>
  </sheetData>
  <conditionalFormatting sqref="A1:A1048141">
    <cfRule type="cellIs" dxfId="15" priority="13" operator="equal">
      <formula>"live"</formula>
    </cfRule>
    <cfRule type="cellIs" dxfId="14" priority="14" operator="equal">
      <formula>"canceled"</formula>
    </cfRule>
    <cfRule type="cellIs" dxfId="13" priority="15" operator="equal">
      <formula>"successful"</formula>
    </cfRule>
    <cfRule type="cellIs" dxfId="12" priority="16" operator="equal">
      <formula>"failed"</formula>
    </cfRule>
  </conditionalFormatting>
  <conditionalFormatting sqref="D1:D1047940">
    <cfRule type="cellIs" dxfId="11" priority="9" operator="equal">
      <formula>"live"</formula>
    </cfRule>
    <cfRule type="cellIs" dxfId="10" priority="10" operator="equal">
      <formula>"canceled"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H1:H2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I1:I2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Outcomes by Country &amp; Category</vt:lpstr>
      <vt:lpstr>Outcomes by Country &amp; Subcat</vt:lpstr>
      <vt:lpstr>Outcomes by Start Year</vt:lpstr>
      <vt:lpstr>Goal Analysis</vt:lpstr>
      <vt:lpstr>Statistical Analysis</vt:lpstr>
      <vt:lpstr>failed_backers</vt:lpstr>
      <vt:lpstr>successful_backers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Alec Banerji</cp:lastModifiedBy>
  <dcterms:created xsi:type="dcterms:W3CDTF">2021-09-29T18:52:28Z</dcterms:created>
  <dcterms:modified xsi:type="dcterms:W3CDTF">2023-06-10T06:45:28Z</dcterms:modified>
</cp:coreProperties>
</file>