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codeName="ThisWorkbook"/>
  <xr:revisionPtr revIDLastSave="0" documentId="13_ncr:1_{9553CF76-626D-4783-BDC0-E80751E87443}" xr6:coauthVersionLast="46" xr6:coauthVersionMax="46"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11" l="1"/>
  <c r="B25" i="11"/>
  <c r="B24" i="11"/>
  <c r="B31" i="11"/>
  <c r="F34" i="11"/>
  <c r="E35" i="11" s="1"/>
  <c r="F35" i="11" s="1"/>
  <c r="E36" i="11" s="1"/>
  <c r="F36" i="11" s="1"/>
  <c r="E37" i="11" s="1"/>
  <c r="F37" i="11" s="1"/>
  <c r="E41" i="11" s="1"/>
  <c r="E38" i="11"/>
  <c r="F38" i="11" s="1"/>
  <c r="E39" i="11" s="1"/>
  <c r="F39" i="11" s="1"/>
  <c r="E42" i="11" s="1"/>
  <c r="F42" i="11" s="1"/>
  <c r="E16" i="11"/>
  <c r="E17" i="11" s="1"/>
  <c r="E18" i="11" s="1"/>
  <c r="F18" i="11" s="1"/>
  <c r="E3" i="11"/>
  <c r="B19" i="11"/>
  <c r="B18" i="11"/>
  <c r="B17" i="11"/>
  <c r="B32" i="11"/>
  <c r="B22" i="11"/>
  <c r="B21" i="11"/>
  <c r="H47" i="11"/>
  <c r="H46" i="11"/>
  <c r="H7" i="11"/>
  <c r="F16" i="11" l="1"/>
  <c r="F19" i="11" s="1"/>
  <c r="F17" i="11"/>
  <c r="E19" i="11"/>
  <c r="E20" i="11" l="1"/>
  <c r="F41" i="11"/>
  <c r="E10" i="11"/>
  <c r="I5" i="11"/>
  <c r="H45" i="11"/>
  <c r="H44" i="11"/>
  <c r="H43" i="11"/>
  <c r="H40" i="11"/>
  <c r="H33" i="11"/>
  <c r="H15" i="11"/>
  <c r="F20" i="11" l="1"/>
  <c r="E26" i="11" s="1"/>
  <c r="F26" i="11" s="1"/>
  <c r="E27" i="11" s="1"/>
  <c r="F27" i="11" s="1"/>
  <c r="E28" i="11" s="1"/>
  <c r="F28" i="11" s="1"/>
  <c r="E29" i="11" s="1"/>
  <c r="F29" i="11" s="1"/>
  <c r="F31" i="11" s="1"/>
  <c r="E32" i="11" s="1"/>
  <c r="E23" i="11"/>
  <c r="E21" i="11"/>
  <c r="F21" i="11" s="1"/>
  <c r="E22" i="11" s="1"/>
  <c r="F22" i="11" s="1"/>
  <c r="F10" i="11"/>
  <c r="H9" i="11"/>
  <c r="I6" i="11"/>
  <c r="F23" i="11" l="1"/>
  <c r="F25" i="11" s="1"/>
  <c r="E24" i="11"/>
  <c r="F24" i="11" s="1"/>
  <c r="E25" i="11" s="1"/>
  <c r="H10" i="11"/>
  <c r="H29" i="11"/>
  <c r="J5" i="11"/>
  <c r="K5" i="11" s="1"/>
  <c r="L5" i="11" s="1"/>
  <c r="M5" i="11" s="1"/>
  <c r="N5" i="11" s="1"/>
  <c r="O5" i="11" s="1"/>
  <c r="P5" i="11" s="1"/>
  <c r="I4" i="11"/>
  <c r="H39" i="11" l="1"/>
  <c r="H36" i="11"/>
  <c r="H28" i="11"/>
  <c r="H37" i="11"/>
  <c r="H11" i="11"/>
  <c r="P4" i="11"/>
  <c r="Q5" i="11"/>
  <c r="R5" i="11" s="1"/>
  <c r="S5" i="11" s="1"/>
  <c r="T5" i="11" s="1"/>
  <c r="U5" i="11" s="1"/>
  <c r="V5" i="11" s="1"/>
  <c r="W5" i="11" s="1"/>
  <c r="J6" i="11"/>
  <c r="H30" i="11" l="1"/>
  <c r="H17" i="11"/>
  <c r="H19"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M4" i="11"/>
  <c r="BN5" i="11"/>
  <c r="BL6" i="11"/>
  <c r="AG6" i="11"/>
  <c r="BN6" i="11" l="1"/>
  <c r="BO5" i="11"/>
  <c r="AH6" i="11"/>
  <c r="BP5" i="11" l="1"/>
  <c r="BO6" i="11"/>
  <c r="AI6" i="11"/>
  <c r="BQ5" i="11" l="1"/>
  <c r="BP6" i="11"/>
  <c r="AJ6" i="11"/>
  <c r="BQ6" i="11" l="1"/>
  <c r="BR5" i="11"/>
  <c r="AK6" i="11"/>
  <c r="BR6" i="11" l="1"/>
  <c r="BS5" i="11"/>
  <c r="AL6" i="11"/>
  <c r="BS6" i="11" l="1"/>
  <c r="BT5" i="11"/>
  <c r="AM6" i="11"/>
  <c r="BU5" i="11" l="1"/>
  <c r="BT6" i="11"/>
  <c r="BT4" i="11"/>
  <c r="AN6" i="11"/>
  <c r="BV5" i="11" l="1"/>
  <c r="BU6" i="11"/>
  <c r="AO6" i="11"/>
  <c r="BV6" i="11" l="1"/>
  <c r="BW5" i="11"/>
  <c r="AP6" i="11"/>
  <c r="BX5" i="11" l="1"/>
  <c r="BW6" i="11"/>
  <c r="AQ6" i="11"/>
  <c r="BY5" i="11" l="1"/>
  <c r="BX6" i="11"/>
  <c r="AR6" i="11"/>
  <c r="BZ5" i="11" l="1"/>
  <c r="BY6" i="11"/>
  <c r="BZ6" i="11" l="1"/>
  <c r="CA5" i="11"/>
  <c r="CA6" i="11" l="1"/>
  <c r="CB5" i="11"/>
  <c r="CA4" i="11"/>
  <c r="CB6" i="11" l="1"/>
  <c r="CC5" i="11"/>
  <c r="CC6" i="11" l="1"/>
  <c r="CD5" i="11"/>
  <c r="CE5" i="11" l="1"/>
  <c r="CD6" i="11"/>
  <c r="CF5" i="11" l="1"/>
  <c r="CE6" i="11"/>
  <c r="CF6" i="11" l="1"/>
  <c r="CG5" i="11"/>
  <c r="CG6" i="11" l="1"/>
  <c r="CH5" i="11"/>
  <c r="CI5" i="11" l="1"/>
  <c r="CH6" i="11"/>
  <c r="CH4" i="11"/>
  <c r="CJ5" i="11" l="1"/>
  <c r="CI6" i="11"/>
  <c r="CK5" i="11" l="1"/>
  <c r="CJ6" i="11"/>
  <c r="CL5" i="11" l="1"/>
  <c r="CK6" i="11"/>
  <c r="CM5" i="11" l="1"/>
  <c r="CL6" i="11"/>
  <c r="CN5" i="11" l="1"/>
  <c r="CM6" i="11"/>
  <c r="CN6" i="11" l="1"/>
  <c r="CO5" i="11"/>
  <c r="CO4" i="11" l="1"/>
  <c r="CP5" i="11"/>
  <c r="CO6" i="11"/>
  <c r="CP6" i="11" l="1"/>
  <c r="CQ5" i="11"/>
  <c r="CR5" i="11" l="1"/>
  <c r="CQ6" i="11"/>
  <c r="CS5" i="11" l="1"/>
  <c r="CR6" i="11"/>
  <c r="CT5" i="11" l="1"/>
  <c r="CS6" i="11"/>
  <c r="CT6" i="11" l="1"/>
  <c r="CU5" i="11"/>
  <c r="CU6" i="11" l="1"/>
  <c r="CV5" i="11"/>
  <c r="CW5" i="11" l="1"/>
  <c r="CV6" i="11"/>
  <c r="CV4" i="11"/>
  <c r="CW6" i="11" l="1"/>
  <c r="CX5" i="11"/>
  <c r="CX6" i="11" l="1"/>
  <c r="CY5" i="11"/>
  <c r="CZ5" i="11" l="1"/>
  <c r="CY6" i="11"/>
  <c r="DA5" i="11" l="1"/>
  <c r="CZ6" i="11"/>
  <c r="DA6" i="11" l="1"/>
  <c r="DB5" i="11"/>
  <c r="DB6" i="11" l="1"/>
</calcChain>
</file>

<file path=xl/sharedStrings.xml><?xml version="1.0" encoding="utf-8"?>
<sst xmlns="http://schemas.openxmlformats.org/spreadsheetml/2006/main" count="84" uniqueCount="78">
  <si>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</si>
  <si>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</si>
  <si>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</si>
  <si>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</si>
  <si>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</si>
  <si>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</si>
  <si>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</si>
  <si>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</si>
  <si>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</si>
  <si>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</si>
  <si>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</si>
  <si>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</si>
  <si>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</si>
  <si>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</si>
  <si>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</si>
  <si>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</si>
  <si>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</si>
  <si>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</si>
  <si>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</si>
  <si>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</si>
  <si>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</si>
  <si>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</si>
  <si>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</si>
  <si>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</si>
  <si>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</si>
  <si>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</si>
  <si>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</si>
  <si>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</si>
  <si>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</si>
  <si>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</si>
  <si>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</si>
  <si>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</si>
  <si>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</si>
  <si>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</si>
  <si>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Design</t>
  </si>
  <si>
    <t>Hand Tracking Glove</t>
  </si>
  <si>
    <t>Daniel Hamilton</t>
  </si>
  <si>
    <t>Hardware Prototyping</t>
  </si>
  <si>
    <t>Sensor Fusion - Algorithm comparisons, define expected output</t>
  </si>
  <si>
    <t>Stretch Goals</t>
  </si>
  <si>
    <t>Joint Movement Sensors - Stretch material selection, circuit design</t>
  </si>
  <si>
    <t>Wireless Communication - Bluetooth device selection</t>
  </si>
  <si>
    <t>Gyroscope, accelerometer, magnetometer selection</t>
  </si>
  <si>
    <t>TASK NUM</t>
  </si>
  <si>
    <t>Joint Movement Sensors</t>
  </si>
  <si>
    <t>Order Prototyping Components - Staggering orders so parts can be tested early next week</t>
  </si>
  <si>
    <t>Wireless Communication</t>
  </si>
  <si>
    <t xml:space="preserve">        SW to read data from each joint's sensor</t>
  </si>
  <si>
    <t xml:space="preserve">        Hardware connections between C2000 and Bluetooth module</t>
  </si>
  <si>
    <t>Polish &amp; Demo</t>
  </si>
  <si>
    <t>SW Implementations &amp; HW Improvements</t>
  </si>
  <si>
    <t>Status LCD wiring and software to write characters out</t>
  </si>
  <si>
    <t>Main C code development combining all inputs and outputs</t>
  </si>
  <si>
    <t xml:space="preserve">Li-ion Battery Charge Guage - HW/SW  for Voltage Estimation vs Coloumb Counting experiment </t>
  </si>
  <si>
    <t>Li-ion Battery Charger - Breadboard the battery charger and indicate charging mode on LEDs (CC, CV, OFF)</t>
  </si>
  <si>
    <t>TBD</t>
  </si>
  <si>
    <t>Slide creation &amp; presentation</t>
  </si>
  <si>
    <t>Writing final report</t>
  </si>
  <si>
    <t xml:space="preserve">        Software to transfer data bytes between C2000 and desktop with low latency</t>
  </si>
  <si>
    <t xml:space="preserve">First PCB Design </t>
  </si>
  <si>
    <t xml:space="preserve">        Part placement &amp; order from JLCPCB</t>
  </si>
  <si>
    <t>First PCB assembly &amp; Debugging</t>
  </si>
  <si>
    <t>Video Game development in Unity</t>
  </si>
  <si>
    <t>Second PCB assembly &amp; Debugging</t>
  </si>
  <si>
    <t xml:space="preserve">        Build voltage divider / mux circuits for each joint sensor (proto with potentiometers)</t>
  </si>
  <si>
    <t>Gyroscope, Accelerometer, Magnetometer - I2C connections + basic SW to read X, Y, Z.</t>
  </si>
  <si>
    <t xml:space="preserve">        Schematic creation (Some thru-hole components, TMS320 breakout, JTAG headers)</t>
  </si>
  <si>
    <t>Wireless Communication - Define msg protocol + write SW to encode/decode/transfer data + connect/disconnect</t>
  </si>
  <si>
    <t>Madgwick sensor fusion implementation in C# script</t>
  </si>
  <si>
    <t>Second PCB Design - Fix hardware issues from PCB 1, reduce PCB size, all SMD, add stretch goals if time permits</t>
  </si>
  <si>
    <t>Extra time if tasks took longer than expected. Otherwise, stretch goal SW development goes here.</t>
  </si>
  <si>
    <t>Finger spread detection sensors</t>
  </si>
  <si>
    <t>Speaker hardware</t>
  </si>
  <si>
    <t xml:space="preserve">        4 frequency triangle wave generator - Voltage ladder w/ MOSFETs + 555 w/ RC</t>
  </si>
  <si>
    <t xml:space="preserve">        Voltage amplifier + AB Amplifier</t>
  </si>
  <si>
    <t>Li-ion Battery Charger - CCCV research, circuit design</t>
  </si>
  <si>
    <t>Hand Movement Software - Modify Bluetooth message protocol, process accelerometer data, make new demo</t>
  </si>
  <si>
    <t xml:space="preserve">        Build "flex" sensors and measure min/max resistances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</si>
</sst>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9"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59999389629810485"/>
        <bgColor indexed="64"/>
      </patternFill>
    </fill>
    <fill>
      <patternFill patternType="solid">
        <fgColor theme="9"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8"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82">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12" borderId="1" xfId="0" applyFont="1" applyFill="1" applyBorder="1" applyAlignment="1">
      <alignment horizontal="left" vertical="center" indent="1"/>
    </xf>
    <xf numFmtId="0" fontId="5" fillId="12" borderId="1" xfId="0" applyFont="1" applyFill="1" applyBorder="1" applyAlignment="1">
      <alignment horizontal="center" vertical="center" wrapText="1"/>
    </xf>
    <xf numFmtId="167" fontId="8" fillId="6" borderId="0" xfId="0" applyNumberFormat="1" applyFont="1" applyFill="1" applyAlignment="1">
      <alignment horizontal="center" vertical="center"/>
    </xf>
    <xf numFmtId="167" fontId="8" fillId="6" borderId="6" xfId="0" applyNumberFormat="1" applyFont="1" applyFill="1" applyBorder="1" applyAlignment="1">
      <alignment horizontal="center" vertical="center"/>
    </xf>
    <xf numFmtId="167" fontId="8" fillId="6" borderId="7" xfId="0" applyNumberFormat="1" applyFont="1" applyFill="1" applyBorder="1" applyAlignment="1">
      <alignment horizontal="center" vertical="center"/>
    </xf>
    <xf numFmtId="0" fontId="9" fillId="11" borderId="8" xfId="0" applyFont="1" applyFill="1" applyBorder="1" applyAlignment="1">
      <alignment horizontal="center" vertical="center" shrinkToFit="1"/>
    </xf>
    <xf numFmtId="0" fontId="11" fillId="0" borderId="0" xfId="0" applyFont="1"/>
    <xf numFmtId="0" fontId="3" fillId="0" borderId="2" xfId="0" applyFont="1" applyBorder="1" applyAlignment="1">
      <alignment horizontal="center" vertical="center"/>
    </xf>
    <xf numFmtId="0" fontId="4" fillId="7" borderId="2" xfId="0" applyFont="1" applyFill="1" applyBorder="1" applyAlignment="1">
      <alignment horizontal="left" vertical="center" indent="1"/>
    </xf>
    <xf numFmtId="9" fontId="3"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3" fillId="7" borderId="2" xfId="0" applyNumberFormat="1" applyFont="1" applyFill="1" applyBorder="1" applyAlignment="1">
      <alignment horizontal="center" vertical="center"/>
    </xf>
    <xf numFmtId="9" fontId="3" fillId="2" borderId="2" xfId="2" applyFont="1" applyFill="1" applyBorder="1" applyAlignment="1">
      <alignment horizontal="center" vertical="center"/>
    </xf>
    <xf numFmtId="0" fontId="4" fillId="8" borderId="2" xfId="0" applyFont="1" applyFill="1" applyBorder="1" applyAlignment="1">
      <alignment horizontal="left" vertical="center" indent="1"/>
    </xf>
    <xf numFmtId="9" fontId="3"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3" fillId="8" borderId="2" xfId="0" applyNumberFormat="1" applyFont="1" applyFill="1" applyBorder="1" applyAlignment="1">
      <alignment horizontal="center" vertical="center"/>
    </xf>
    <xf numFmtId="9" fontId="3" fillId="3" borderId="2" xfId="2" applyFont="1" applyFill="1" applyBorder="1" applyAlignment="1">
      <alignment horizontal="center" vertical="center"/>
    </xf>
    <xf numFmtId="0" fontId="4" fillId="5" borderId="2" xfId="0" applyFont="1" applyFill="1" applyBorder="1" applyAlignment="1">
      <alignment horizontal="left" vertical="center" indent="1"/>
    </xf>
    <xf numFmtId="9" fontId="3"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3" fillId="5" borderId="2" xfId="0" applyNumberFormat="1" applyFont="1" applyFill="1" applyBorder="1" applyAlignment="1">
      <alignment horizontal="center" vertical="center"/>
    </xf>
    <xf numFmtId="9" fontId="3" fillId="10" borderId="2" xfId="2" applyFont="1" applyFill="1" applyBorder="1" applyAlignment="1">
      <alignment horizontal="center" vertical="center"/>
    </xf>
    <xf numFmtId="0" fontId="4" fillId="4" borderId="2" xfId="0" applyFont="1" applyFill="1" applyBorder="1" applyAlignment="1">
      <alignment horizontal="left" vertical="center" indent="1"/>
    </xf>
    <xf numFmtId="9" fontId="3"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3" fillId="4" borderId="2" xfId="0" applyNumberFormat="1" applyFont="1" applyFill="1" applyBorder="1" applyAlignment="1">
      <alignment horizontal="center" vertical="center"/>
    </xf>
    <xf numFmtId="9" fontId="3"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1" fillId="0" borderId="0" xfId="0" applyFont="1" applyAlignment="1">
      <alignment horizontal="left" vertical="top"/>
    </xf>
    <xf numFmtId="0" fontId="14"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10" fillId="0" borderId="0" xfId="5" applyAlignment="1">
      <alignment horizontal="left"/>
    </xf>
    <xf numFmtId="0" fontId="7" fillId="0" borderId="0" xfId="6"/>
    <xf numFmtId="0" fontId="7" fillId="0" borderId="0" xfId="7">
      <alignment vertical="top"/>
    </xf>
    <xf numFmtId="164" fontId="6" fillId="2" borderId="2" xfId="10" applyFill="1">
      <alignment horizontal="center" vertical="center"/>
    </xf>
    <xf numFmtId="164" fontId="6" fillId="3" borderId="2" xfId="10" applyFill="1">
      <alignment horizontal="center" vertical="center"/>
    </xf>
    <xf numFmtId="164" fontId="6" fillId="10" borderId="2" xfId="10" applyFill="1">
      <alignment horizontal="center" vertical="center"/>
    </xf>
    <xf numFmtId="164" fontId="6" fillId="9" borderId="2" xfId="10" applyFill="1">
      <alignment horizontal="center" vertical="center"/>
    </xf>
    <xf numFmtId="0" fontId="6" fillId="2" borderId="2" xfId="12" applyFill="1">
      <alignment horizontal="left" vertical="center" indent="2"/>
    </xf>
    <xf numFmtId="0" fontId="6" fillId="3" borderId="2" xfId="12" applyFill="1">
      <alignment horizontal="left" vertical="center" indent="2"/>
    </xf>
    <xf numFmtId="0" fontId="6" fillId="10" borderId="2" xfId="12" applyFill="1">
      <alignment horizontal="left" vertical="center" indent="2"/>
    </xf>
    <xf numFmtId="0" fontId="6" fillId="9" borderId="2" xfId="12" applyFill="1">
      <alignment horizontal="left" vertical="center" indent="2"/>
    </xf>
    <xf numFmtId="0" fontId="6" fillId="0" borderId="7" xfId="8" applyBorder="1">
      <alignment horizontal="right" indent="1"/>
    </xf>
    <xf numFmtId="0" fontId="4" fillId="13" borderId="2" xfId="0" applyFont="1" applyFill="1" applyBorder="1" applyAlignment="1">
      <alignment horizontal="left" vertical="center" indent="1"/>
    </xf>
    <xf numFmtId="9" fontId="3"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3" fillId="13" borderId="2" xfId="0" applyNumberFormat="1" applyFont="1" applyFill="1" applyBorder="1" applyAlignment="1">
      <alignment horizontal="center" vertical="center"/>
    </xf>
    <xf numFmtId="0" fontId="6" fillId="14" borderId="2" xfId="12" applyFill="1">
      <alignment horizontal="left" vertical="center" indent="2"/>
    </xf>
    <xf numFmtId="9" fontId="3" fillId="14" borderId="2" xfId="2" applyFont="1" applyFill="1" applyBorder="1" applyAlignment="1">
      <alignment horizontal="center" vertical="center"/>
    </xf>
    <xf numFmtId="164" fontId="6" fillId="14" borderId="2" xfId="10" applyFill="1">
      <alignment horizontal="center" vertical="center"/>
    </xf>
    <xf numFmtId="0" fontId="5" fillId="12" borderId="1" xfId="0" applyFont="1" applyFill="1" applyBorder="1" applyAlignment="1">
      <alignment horizontal="left" vertical="center" wrapText="1" indent="1"/>
    </xf>
    <xf numFmtId="0" fontId="4" fillId="3" borderId="2" xfId="12" applyFont="1" applyFill="1">
      <alignment horizontal="left" vertical="center" indent="2"/>
    </xf>
    <xf numFmtId="0" fontId="4" fillId="2" borderId="2" xfId="12" applyFont="1" applyFill="1">
      <alignment horizontal="left" vertical="center" indent="2"/>
    </xf>
    <xf numFmtId="0" fontId="6" fillId="3" borderId="2" xfId="12" applyFont="1" applyFill="1">
      <alignment horizontal="left" vertical="center" indent="2"/>
    </xf>
    <xf numFmtId="0" fontId="4" fillId="10" borderId="2" xfId="12" applyFont="1" applyFill="1">
      <alignment horizontal="left" vertical="center" indent="2"/>
    </xf>
    <xf numFmtId="0" fontId="4" fillId="9" borderId="2" xfId="12" applyFont="1" applyFill="1">
      <alignment horizontal="left" vertical="center" indent="2"/>
    </xf>
    <xf numFmtId="0" fontId="4" fillId="14" borderId="2" xfId="12" applyFont="1" applyFill="1">
      <alignment horizontal="left" vertical="center" indent="2"/>
    </xf>
    <xf numFmtId="0" fontId="2" fillId="0" borderId="0" xfId="1" applyProtection="1">
      <alignment vertical="top"/>
    </xf>
    <xf numFmtId="0" fontId="0" fillId="0" borderId="9" xfId="0" applyFill="1" applyBorder="1" applyAlignment="1">
      <alignment vertical="center"/>
    </xf>
    <xf numFmtId="165" fontId="6" fillId="0" borderId="3" xfId="9">
      <alignment horizontal="center" vertic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5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3"/>
      <tableStyleElement type="headerRow" dxfId="52"/>
      <tableStyleElement type="totalRow" dxfId="51"/>
      <tableStyleElement type="firstColumn" dxfId="50"/>
      <tableStyleElement type="lastColumn" dxfId="49"/>
      <tableStyleElement type="firstRowStripe" dxfId="48"/>
      <tableStyleElement type="secondRowStripe" dxfId="47"/>
      <tableStyleElement type="firstColumnStripe" dxfId="46"/>
      <tableStyleElement type="secondColumnStripe" dxfId="4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47"/>
  <sheetViews>
    <sheetView showGridLines="0" tabSelected="1" showRuler="0" zoomScale="70" zoomScaleNormal="70" zoomScalePageLayoutView="70" workbookViewId="0">
      <pane ySplit="6" topLeftCell="A13" activePane="bottomLeft" state="frozen"/>
      <selection pane="bottomLeft" activeCell="O24" sqref="O24"/>
    </sheetView>
  </sheetViews>
  <sheetFormatPr defaultRowHeight="30" customHeight="1" x14ac:dyDescent="0.25"/>
  <cols>
    <col min="1" max="1" width="2.7109375" style="47" customWidth="1"/>
    <col min="2" max="2" width="10.140625" style="47" customWidth="1"/>
    <col min="3" max="3" width="106.28515625" customWidth="1"/>
    <col min="4" max="4" width="10.7109375" customWidth="1"/>
    <col min="5" max="5" width="10.42578125" style="4" customWidth="1"/>
    <col min="6" max="6" width="10.42578125" customWidth="1"/>
    <col min="7" max="7" width="2.7109375" customWidth="1"/>
    <col min="8" max="8" width="6.140625" hidden="1" customWidth="1"/>
    <col min="9" max="106" width="2.5703125" customWidth="1"/>
  </cols>
  <sheetData>
    <row r="1" spans="1:106" ht="30" customHeight="1" x14ac:dyDescent="0.45">
      <c r="A1" s="48" t="s">
        <v>25</v>
      </c>
      <c r="B1" s="48"/>
      <c r="C1" s="49" t="s">
        <v>35</v>
      </c>
      <c r="D1" s="1"/>
      <c r="E1" s="3"/>
      <c r="F1" s="36"/>
      <c r="H1" s="1"/>
      <c r="I1" s="12" t="s">
        <v>8</v>
      </c>
    </row>
    <row r="2" spans="1:106" ht="30" customHeight="1" x14ac:dyDescent="0.3">
      <c r="A2" s="47" t="s">
        <v>20</v>
      </c>
      <c r="C2" s="50"/>
      <c r="I2" s="75" t="s">
        <v>13</v>
      </c>
    </row>
    <row r="3" spans="1:106" ht="30" customHeight="1" x14ac:dyDescent="0.25">
      <c r="A3" s="47" t="s">
        <v>26</v>
      </c>
      <c r="C3" s="51" t="s">
        <v>36</v>
      </c>
      <c r="D3" s="60"/>
      <c r="E3" s="77">
        <f ca="1">TODAY()</f>
        <v>44230</v>
      </c>
      <c r="F3" s="77"/>
    </row>
    <row r="4" spans="1:106" ht="30" customHeight="1" x14ac:dyDescent="0.25">
      <c r="A4" s="48" t="s">
        <v>27</v>
      </c>
      <c r="B4" s="48"/>
      <c r="D4" s="60"/>
      <c r="E4" s="5">
        <v>0</v>
      </c>
      <c r="I4" s="78">
        <f ca="1">I5</f>
        <v>44221</v>
      </c>
      <c r="J4" s="79"/>
      <c r="K4" s="79"/>
      <c r="L4" s="79"/>
      <c r="M4" s="79"/>
      <c r="N4" s="79"/>
      <c r="O4" s="80"/>
      <c r="P4" s="78">
        <f ca="1">P5</f>
        <v>44228</v>
      </c>
      <c r="Q4" s="79"/>
      <c r="R4" s="79"/>
      <c r="S4" s="79"/>
      <c r="T4" s="79"/>
      <c r="U4" s="79"/>
      <c r="V4" s="80"/>
      <c r="W4" s="78">
        <f ca="1">W5</f>
        <v>44235</v>
      </c>
      <c r="X4" s="79"/>
      <c r="Y4" s="79"/>
      <c r="Z4" s="79"/>
      <c r="AA4" s="79"/>
      <c r="AB4" s="79"/>
      <c r="AC4" s="80"/>
      <c r="AD4" s="78">
        <f ca="1">AD5</f>
        <v>44242</v>
      </c>
      <c r="AE4" s="79"/>
      <c r="AF4" s="79"/>
      <c r="AG4" s="79"/>
      <c r="AH4" s="79"/>
      <c r="AI4" s="79"/>
      <c r="AJ4" s="80"/>
      <c r="AK4" s="78">
        <f ca="1">AK5</f>
        <v>44249</v>
      </c>
      <c r="AL4" s="79"/>
      <c r="AM4" s="79"/>
      <c r="AN4" s="79"/>
      <c r="AO4" s="79"/>
      <c r="AP4" s="79"/>
      <c r="AQ4" s="80"/>
      <c r="AR4" s="78">
        <f ca="1">AR5</f>
        <v>44256</v>
      </c>
      <c r="AS4" s="79"/>
      <c r="AT4" s="79"/>
      <c r="AU4" s="79"/>
      <c r="AV4" s="79"/>
      <c r="AW4" s="79"/>
      <c r="AX4" s="80"/>
      <c r="AY4" s="78">
        <f ca="1">AY5</f>
        <v>44263</v>
      </c>
      <c r="AZ4" s="79"/>
      <c r="BA4" s="79"/>
      <c r="BB4" s="79"/>
      <c r="BC4" s="79"/>
      <c r="BD4" s="79"/>
      <c r="BE4" s="80"/>
      <c r="BF4" s="78">
        <f ca="1">BF5</f>
        <v>44270</v>
      </c>
      <c r="BG4" s="79"/>
      <c r="BH4" s="79"/>
      <c r="BI4" s="79"/>
      <c r="BJ4" s="79"/>
      <c r="BK4" s="79"/>
      <c r="BL4" s="80"/>
      <c r="BM4" s="78">
        <f ca="1">BM5</f>
        <v>44277</v>
      </c>
      <c r="BN4" s="79"/>
      <c r="BO4" s="79"/>
      <c r="BP4" s="79"/>
      <c r="BQ4" s="79"/>
      <c r="BR4" s="79"/>
      <c r="BS4" s="80"/>
      <c r="BT4" s="78">
        <f ca="1">BT5</f>
        <v>44284</v>
      </c>
      <c r="BU4" s="79"/>
      <c r="BV4" s="79"/>
      <c r="BW4" s="79"/>
      <c r="BX4" s="79"/>
      <c r="BY4" s="79"/>
      <c r="BZ4" s="80"/>
      <c r="CA4" s="78">
        <f ca="1">CA5</f>
        <v>44291</v>
      </c>
      <c r="CB4" s="79"/>
      <c r="CC4" s="79"/>
      <c r="CD4" s="79"/>
      <c r="CE4" s="79"/>
      <c r="CF4" s="79"/>
      <c r="CG4" s="80"/>
      <c r="CH4" s="78">
        <f ca="1">CH5</f>
        <v>44298</v>
      </c>
      <c r="CI4" s="79"/>
      <c r="CJ4" s="79"/>
      <c r="CK4" s="79"/>
      <c r="CL4" s="79"/>
      <c r="CM4" s="79"/>
      <c r="CN4" s="80"/>
      <c r="CO4" s="78">
        <f ca="1">CO5</f>
        <v>44305</v>
      </c>
      <c r="CP4" s="79"/>
      <c r="CQ4" s="79"/>
      <c r="CR4" s="79"/>
      <c r="CS4" s="79"/>
      <c r="CT4" s="79"/>
      <c r="CU4" s="80"/>
      <c r="CV4" s="78">
        <f ca="1">CV5</f>
        <v>44312</v>
      </c>
      <c r="CW4" s="79"/>
      <c r="CX4" s="79"/>
      <c r="CY4" s="79"/>
      <c r="CZ4" s="79"/>
      <c r="DA4" s="79"/>
      <c r="DB4" s="80"/>
    </row>
    <row r="5" spans="1:106" ht="15" customHeight="1" x14ac:dyDescent="0.25">
      <c r="A5" s="48" t="s">
        <v>28</v>
      </c>
      <c r="B5" s="48"/>
      <c r="C5" s="81"/>
      <c r="D5" s="81"/>
      <c r="E5" s="81"/>
      <c r="F5" s="81"/>
      <c r="G5" s="81"/>
      <c r="I5" s="9">
        <f ca="1">Project_Start-WEEKDAY(Project_Start,1)+2+7*(Display_Week-1)</f>
        <v>44221</v>
      </c>
      <c r="J5" s="8">
        <f ca="1">I5+1</f>
        <v>44222</v>
      </c>
      <c r="K5" s="8">
        <f t="shared" ref="K5:AX5" ca="1" si="0">J5+1</f>
        <v>44223</v>
      </c>
      <c r="L5" s="8">
        <f t="shared" ca="1" si="0"/>
        <v>44224</v>
      </c>
      <c r="M5" s="8">
        <f t="shared" ca="1" si="0"/>
        <v>44225</v>
      </c>
      <c r="N5" s="8">
        <f t="shared" ca="1" si="0"/>
        <v>44226</v>
      </c>
      <c r="O5" s="10">
        <f t="shared" ca="1" si="0"/>
        <v>44227</v>
      </c>
      <c r="P5" s="9">
        <f ca="1">O5+1</f>
        <v>44228</v>
      </c>
      <c r="Q5" s="8">
        <f ca="1">P5+1</f>
        <v>44229</v>
      </c>
      <c r="R5" s="8">
        <f t="shared" ca="1" si="0"/>
        <v>44230</v>
      </c>
      <c r="S5" s="8">
        <f t="shared" ca="1" si="0"/>
        <v>44231</v>
      </c>
      <c r="T5" s="8">
        <f t="shared" ca="1" si="0"/>
        <v>44232</v>
      </c>
      <c r="U5" s="8">
        <f t="shared" ca="1" si="0"/>
        <v>44233</v>
      </c>
      <c r="V5" s="10">
        <f t="shared" ca="1" si="0"/>
        <v>44234</v>
      </c>
      <c r="W5" s="9">
        <f ca="1">V5+1</f>
        <v>44235</v>
      </c>
      <c r="X5" s="8">
        <f ca="1">W5+1</f>
        <v>44236</v>
      </c>
      <c r="Y5" s="8">
        <f t="shared" ca="1" si="0"/>
        <v>44237</v>
      </c>
      <c r="Z5" s="8">
        <f t="shared" ca="1" si="0"/>
        <v>44238</v>
      </c>
      <c r="AA5" s="8">
        <f t="shared" ca="1" si="0"/>
        <v>44239</v>
      </c>
      <c r="AB5" s="8">
        <f t="shared" ca="1" si="0"/>
        <v>44240</v>
      </c>
      <c r="AC5" s="10">
        <f t="shared" ca="1" si="0"/>
        <v>44241</v>
      </c>
      <c r="AD5" s="9">
        <f ca="1">AC5+1</f>
        <v>44242</v>
      </c>
      <c r="AE5" s="8">
        <f ca="1">AD5+1</f>
        <v>44243</v>
      </c>
      <c r="AF5" s="8">
        <f t="shared" ca="1" si="0"/>
        <v>44244</v>
      </c>
      <c r="AG5" s="8">
        <f t="shared" ca="1" si="0"/>
        <v>44245</v>
      </c>
      <c r="AH5" s="8">
        <f t="shared" ca="1" si="0"/>
        <v>44246</v>
      </c>
      <c r="AI5" s="8">
        <f t="shared" ca="1" si="0"/>
        <v>44247</v>
      </c>
      <c r="AJ5" s="10">
        <f t="shared" ca="1" si="0"/>
        <v>44248</v>
      </c>
      <c r="AK5" s="9">
        <f ca="1">AJ5+1</f>
        <v>44249</v>
      </c>
      <c r="AL5" s="8">
        <f ca="1">AK5+1</f>
        <v>44250</v>
      </c>
      <c r="AM5" s="8">
        <f t="shared" ca="1" si="0"/>
        <v>44251</v>
      </c>
      <c r="AN5" s="8">
        <f t="shared" ca="1" si="0"/>
        <v>44252</v>
      </c>
      <c r="AO5" s="8">
        <f t="shared" ca="1" si="0"/>
        <v>44253</v>
      </c>
      <c r="AP5" s="8">
        <f t="shared" ca="1" si="0"/>
        <v>44254</v>
      </c>
      <c r="AQ5" s="10">
        <f t="shared" ca="1" si="0"/>
        <v>44255</v>
      </c>
      <c r="AR5" s="9">
        <f ca="1">AQ5+1</f>
        <v>44256</v>
      </c>
      <c r="AS5" s="8">
        <f ca="1">AR5+1</f>
        <v>44257</v>
      </c>
      <c r="AT5" s="8">
        <f t="shared" ca="1" si="0"/>
        <v>44258</v>
      </c>
      <c r="AU5" s="8">
        <f t="shared" ca="1" si="0"/>
        <v>44259</v>
      </c>
      <c r="AV5" s="8">
        <f t="shared" ca="1" si="0"/>
        <v>44260</v>
      </c>
      <c r="AW5" s="8">
        <f t="shared" ca="1" si="0"/>
        <v>44261</v>
      </c>
      <c r="AX5" s="10">
        <f t="shared" ca="1" si="0"/>
        <v>44262</v>
      </c>
      <c r="AY5" s="9">
        <f ca="1">AX5+1</f>
        <v>44263</v>
      </c>
      <c r="AZ5" s="8">
        <f ca="1">AY5+1</f>
        <v>44264</v>
      </c>
      <c r="BA5" s="8">
        <f t="shared" ref="BA5:BE5" ca="1" si="1">AZ5+1</f>
        <v>44265</v>
      </c>
      <c r="BB5" s="8">
        <f t="shared" ca="1" si="1"/>
        <v>44266</v>
      </c>
      <c r="BC5" s="8">
        <f t="shared" ca="1" si="1"/>
        <v>44267</v>
      </c>
      <c r="BD5" s="8">
        <f t="shared" ca="1" si="1"/>
        <v>44268</v>
      </c>
      <c r="BE5" s="10">
        <f t="shared" ca="1" si="1"/>
        <v>44269</v>
      </c>
      <c r="BF5" s="9">
        <f ca="1">BE5+1</f>
        <v>44270</v>
      </c>
      <c r="BG5" s="8">
        <f ca="1">BF5+1</f>
        <v>44271</v>
      </c>
      <c r="BH5" s="8">
        <f t="shared" ref="BH5:BL5" ca="1" si="2">BG5+1</f>
        <v>44272</v>
      </c>
      <c r="BI5" s="8">
        <f t="shared" ca="1" si="2"/>
        <v>44273</v>
      </c>
      <c r="BJ5" s="8">
        <f t="shared" ca="1" si="2"/>
        <v>44274</v>
      </c>
      <c r="BK5" s="8">
        <f t="shared" ca="1" si="2"/>
        <v>44275</v>
      </c>
      <c r="BL5" s="10">
        <f t="shared" ca="1" si="2"/>
        <v>44276</v>
      </c>
      <c r="BM5" s="9">
        <f ca="1">BL5+1</f>
        <v>44277</v>
      </c>
      <c r="BN5" s="8">
        <f ca="1">BM5+1</f>
        <v>44278</v>
      </c>
      <c r="BO5" s="8">
        <f t="shared" ref="BO5" ca="1" si="3">BN5+1</f>
        <v>44279</v>
      </c>
      <c r="BP5" s="8">
        <f t="shared" ref="BP5" ca="1" si="4">BO5+1</f>
        <v>44280</v>
      </c>
      <c r="BQ5" s="8">
        <f t="shared" ref="BQ5" ca="1" si="5">BP5+1</f>
        <v>44281</v>
      </c>
      <c r="BR5" s="8">
        <f t="shared" ref="BR5" ca="1" si="6">BQ5+1</f>
        <v>44282</v>
      </c>
      <c r="BS5" s="10">
        <f t="shared" ref="BS5" ca="1" si="7">BR5+1</f>
        <v>44283</v>
      </c>
      <c r="BT5" s="9">
        <f ca="1">BS5+1</f>
        <v>44284</v>
      </c>
      <c r="BU5" s="8">
        <f ca="1">BT5+1</f>
        <v>44285</v>
      </c>
      <c r="BV5" s="8">
        <f t="shared" ref="BV5" ca="1" si="8">BU5+1</f>
        <v>44286</v>
      </c>
      <c r="BW5" s="8">
        <f t="shared" ref="BW5" ca="1" si="9">BV5+1</f>
        <v>44287</v>
      </c>
      <c r="BX5" s="8">
        <f t="shared" ref="BX5" ca="1" si="10">BW5+1</f>
        <v>44288</v>
      </c>
      <c r="BY5" s="8">
        <f t="shared" ref="BY5" ca="1" si="11">BX5+1</f>
        <v>44289</v>
      </c>
      <c r="BZ5" s="10">
        <f t="shared" ref="BZ5" ca="1" si="12">BY5+1</f>
        <v>44290</v>
      </c>
      <c r="CA5" s="9">
        <f ca="1">BZ5+1</f>
        <v>44291</v>
      </c>
      <c r="CB5" s="8">
        <f ca="1">CA5+1</f>
        <v>44292</v>
      </c>
      <c r="CC5" s="8">
        <f t="shared" ref="CC5" ca="1" si="13">CB5+1</f>
        <v>44293</v>
      </c>
      <c r="CD5" s="8">
        <f t="shared" ref="CD5" ca="1" si="14">CC5+1</f>
        <v>44294</v>
      </c>
      <c r="CE5" s="8">
        <f t="shared" ref="CE5" ca="1" si="15">CD5+1</f>
        <v>44295</v>
      </c>
      <c r="CF5" s="8">
        <f t="shared" ref="CF5" ca="1" si="16">CE5+1</f>
        <v>44296</v>
      </c>
      <c r="CG5" s="10">
        <f t="shared" ref="CG5" ca="1" si="17">CF5+1</f>
        <v>44297</v>
      </c>
      <c r="CH5" s="9">
        <f ca="1">CG5+1</f>
        <v>44298</v>
      </c>
      <c r="CI5" s="8">
        <f ca="1">CH5+1</f>
        <v>44299</v>
      </c>
      <c r="CJ5" s="8">
        <f t="shared" ref="CJ5" ca="1" si="18">CI5+1</f>
        <v>44300</v>
      </c>
      <c r="CK5" s="8">
        <f t="shared" ref="CK5" ca="1" si="19">CJ5+1</f>
        <v>44301</v>
      </c>
      <c r="CL5" s="8">
        <f t="shared" ref="CL5" ca="1" si="20">CK5+1</f>
        <v>44302</v>
      </c>
      <c r="CM5" s="8">
        <f t="shared" ref="CM5" ca="1" si="21">CL5+1</f>
        <v>44303</v>
      </c>
      <c r="CN5" s="10">
        <f t="shared" ref="CN5" ca="1" si="22">CM5+1</f>
        <v>44304</v>
      </c>
      <c r="CO5" s="9">
        <f ca="1">CN5+1</f>
        <v>44305</v>
      </c>
      <c r="CP5" s="8">
        <f ca="1">CO5+1</f>
        <v>44306</v>
      </c>
      <c r="CQ5" s="8">
        <f t="shared" ref="CQ5" ca="1" si="23">CP5+1</f>
        <v>44307</v>
      </c>
      <c r="CR5" s="8">
        <f t="shared" ref="CR5" ca="1" si="24">CQ5+1</f>
        <v>44308</v>
      </c>
      <c r="CS5" s="8">
        <f t="shared" ref="CS5" ca="1" si="25">CR5+1</f>
        <v>44309</v>
      </c>
      <c r="CT5" s="8">
        <f t="shared" ref="CT5" ca="1" si="26">CS5+1</f>
        <v>44310</v>
      </c>
      <c r="CU5" s="10">
        <f t="shared" ref="CU5" ca="1" si="27">CT5+1</f>
        <v>44311</v>
      </c>
      <c r="CV5" s="9">
        <f ca="1">CU5+1</f>
        <v>44312</v>
      </c>
      <c r="CW5" s="8">
        <f ca="1">CV5+1</f>
        <v>44313</v>
      </c>
      <c r="CX5" s="8">
        <f t="shared" ref="CX5" ca="1" si="28">CW5+1</f>
        <v>44314</v>
      </c>
      <c r="CY5" s="8">
        <f t="shared" ref="CY5" ca="1" si="29">CX5+1</f>
        <v>44315</v>
      </c>
      <c r="CZ5" s="8">
        <f t="shared" ref="CZ5" ca="1" si="30">CY5+1</f>
        <v>44316</v>
      </c>
      <c r="DA5" s="8">
        <f t="shared" ref="DA5" ca="1" si="31">CZ5+1</f>
        <v>44317</v>
      </c>
      <c r="DB5" s="10">
        <f t="shared" ref="DB5" ca="1" si="32">DA5+1</f>
        <v>44318</v>
      </c>
    </row>
    <row r="6" spans="1:106" ht="30" customHeight="1" thickBot="1" x14ac:dyDescent="0.3">
      <c r="A6" s="48" t="s">
        <v>29</v>
      </c>
      <c r="B6" s="68" t="s">
        <v>43</v>
      </c>
      <c r="C6" s="6" t="s">
        <v>5</v>
      </c>
      <c r="D6" s="7" t="s">
        <v>0</v>
      </c>
      <c r="E6" s="7" t="s">
        <v>2</v>
      </c>
      <c r="F6" s="7" t="s">
        <v>3</v>
      </c>
      <c r="G6" s="7"/>
      <c r="H6" s="7" t="s">
        <v>4</v>
      </c>
      <c r="I6" s="11" t="str">
        <f t="shared" ref="I6" ca="1" si="33">LEFT(TEXT(I5,"ddd"),1)</f>
        <v>M</v>
      </c>
      <c r="J6" s="11" t="str">
        <f t="shared" ref="J6:AR6" ca="1" si="34">LEFT(TEXT(J5,"ddd"),1)</f>
        <v>T</v>
      </c>
      <c r="K6" s="11" t="str">
        <f t="shared" ca="1" si="34"/>
        <v>W</v>
      </c>
      <c r="L6" s="11" t="str">
        <f t="shared" ca="1" si="34"/>
        <v>T</v>
      </c>
      <c r="M6" s="11" t="str">
        <f t="shared" ca="1" si="34"/>
        <v>F</v>
      </c>
      <c r="N6" s="11" t="str">
        <f t="shared" ca="1" si="34"/>
        <v>S</v>
      </c>
      <c r="O6" s="11" t="str">
        <f t="shared" ca="1" si="34"/>
        <v>S</v>
      </c>
      <c r="P6" s="11" t="str">
        <f t="shared" ca="1" si="34"/>
        <v>M</v>
      </c>
      <c r="Q6" s="11" t="str">
        <f t="shared" ca="1" si="34"/>
        <v>T</v>
      </c>
      <c r="R6" s="11" t="str">
        <f t="shared" ca="1" si="34"/>
        <v>W</v>
      </c>
      <c r="S6" s="11" t="str">
        <f t="shared" ca="1" si="34"/>
        <v>T</v>
      </c>
      <c r="T6" s="11" t="str">
        <f t="shared" ca="1" si="34"/>
        <v>F</v>
      </c>
      <c r="U6" s="11" t="str">
        <f t="shared" ca="1" si="34"/>
        <v>S</v>
      </c>
      <c r="V6" s="11" t="str">
        <f t="shared" ca="1" si="34"/>
        <v>S</v>
      </c>
      <c r="W6" s="11" t="str">
        <f t="shared" ca="1" si="34"/>
        <v>M</v>
      </c>
      <c r="X6" s="11" t="str">
        <f t="shared" ca="1" si="34"/>
        <v>T</v>
      </c>
      <c r="Y6" s="11" t="str">
        <f t="shared" ca="1" si="34"/>
        <v>W</v>
      </c>
      <c r="Z6" s="11" t="str">
        <f t="shared" ca="1" si="34"/>
        <v>T</v>
      </c>
      <c r="AA6" s="11" t="str">
        <f t="shared" ca="1" si="34"/>
        <v>F</v>
      </c>
      <c r="AB6" s="11" t="str">
        <f t="shared" ca="1" si="34"/>
        <v>S</v>
      </c>
      <c r="AC6" s="11" t="str">
        <f t="shared" ca="1" si="34"/>
        <v>S</v>
      </c>
      <c r="AD6" s="11" t="str">
        <f t="shared" ca="1" si="34"/>
        <v>M</v>
      </c>
      <c r="AE6" s="11" t="str">
        <f t="shared" ca="1" si="34"/>
        <v>T</v>
      </c>
      <c r="AF6" s="11" t="str">
        <f t="shared" ca="1" si="34"/>
        <v>W</v>
      </c>
      <c r="AG6" s="11" t="str">
        <f t="shared" ca="1" si="34"/>
        <v>T</v>
      </c>
      <c r="AH6" s="11" t="str">
        <f t="shared" ca="1" si="34"/>
        <v>F</v>
      </c>
      <c r="AI6" s="11" t="str">
        <f t="shared" ca="1" si="34"/>
        <v>S</v>
      </c>
      <c r="AJ6" s="11" t="str">
        <f t="shared" ca="1" si="34"/>
        <v>S</v>
      </c>
      <c r="AK6" s="11" t="str">
        <f t="shared" ca="1" si="34"/>
        <v>M</v>
      </c>
      <c r="AL6" s="11" t="str">
        <f t="shared" ca="1" si="34"/>
        <v>T</v>
      </c>
      <c r="AM6" s="11" t="str">
        <f t="shared" ca="1" si="34"/>
        <v>W</v>
      </c>
      <c r="AN6" s="11" t="str">
        <f t="shared" ca="1" si="34"/>
        <v>T</v>
      </c>
      <c r="AO6" s="11" t="str">
        <f t="shared" ca="1" si="34"/>
        <v>F</v>
      </c>
      <c r="AP6" s="11" t="str">
        <f t="shared" ca="1" si="34"/>
        <v>S</v>
      </c>
      <c r="AQ6" s="11" t="str">
        <f t="shared" ca="1" si="34"/>
        <v>S</v>
      </c>
      <c r="AR6" s="11" t="str">
        <f t="shared" ca="1" si="34"/>
        <v>M</v>
      </c>
      <c r="AS6" s="11" t="str">
        <f t="shared" ref="AS6:BL6" ca="1" si="35">LEFT(TEXT(AS5,"ddd"),1)</f>
        <v>T</v>
      </c>
      <c r="AT6" s="11" t="str">
        <f t="shared" ca="1" si="35"/>
        <v>W</v>
      </c>
      <c r="AU6" s="11" t="str">
        <f t="shared" ca="1" si="35"/>
        <v>T</v>
      </c>
      <c r="AV6" s="11" t="str">
        <f t="shared" ca="1" si="35"/>
        <v>F</v>
      </c>
      <c r="AW6" s="11" t="str">
        <f t="shared" ca="1" si="35"/>
        <v>S</v>
      </c>
      <c r="AX6" s="11" t="str">
        <f t="shared" ca="1" si="35"/>
        <v>S</v>
      </c>
      <c r="AY6" s="11" t="str">
        <f t="shared" ca="1" si="35"/>
        <v>M</v>
      </c>
      <c r="AZ6" s="11" t="str">
        <f t="shared" ca="1" si="35"/>
        <v>T</v>
      </c>
      <c r="BA6" s="11" t="str">
        <f t="shared" ca="1" si="35"/>
        <v>W</v>
      </c>
      <c r="BB6" s="11" t="str">
        <f t="shared" ca="1" si="35"/>
        <v>T</v>
      </c>
      <c r="BC6" s="11" t="str">
        <f t="shared" ca="1" si="35"/>
        <v>F</v>
      </c>
      <c r="BD6" s="11" t="str">
        <f t="shared" ca="1" si="35"/>
        <v>S</v>
      </c>
      <c r="BE6" s="11" t="str">
        <f t="shared" ca="1" si="35"/>
        <v>S</v>
      </c>
      <c r="BF6" s="11" t="str">
        <f t="shared" ca="1" si="35"/>
        <v>M</v>
      </c>
      <c r="BG6" s="11" t="str">
        <f t="shared" ca="1" si="35"/>
        <v>T</v>
      </c>
      <c r="BH6" s="11" t="str">
        <f t="shared" ca="1" si="35"/>
        <v>W</v>
      </c>
      <c r="BI6" s="11" t="str">
        <f t="shared" ca="1" si="35"/>
        <v>T</v>
      </c>
      <c r="BJ6" s="11" t="str">
        <f t="shared" ca="1" si="35"/>
        <v>F</v>
      </c>
      <c r="BK6" s="11" t="str">
        <f t="shared" ca="1" si="35"/>
        <v>S</v>
      </c>
      <c r="BL6" s="11" t="str">
        <f t="shared" ca="1" si="35"/>
        <v>S</v>
      </c>
      <c r="BM6" s="11" t="str">
        <f t="shared" ref="BM6:DB6" ca="1" si="36">LEFT(TEXT(BM5,"ddd"),1)</f>
        <v>M</v>
      </c>
      <c r="BN6" s="11" t="str">
        <f t="shared" ca="1" si="36"/>
        <v>T</v>
      </c>
      <c r="BO6" s="11" t="str">
        <f t="shared" ca="1" si="36"/>
        <v>W</v>
      </c>
      <c r="BP6" s="11" t="str">
        <f t="shared" ca="1" si="36"/>
        <v>T</v>
      </c>
      <c r="BQ6" s="11" t="str">
        <f t="shared" ca="1" si="36"/>
        <v>F</v>
      </c>
      <c r="BR6" s="11" t="str">
        <f t="shared" ca="1" si="36"/>
        <v>S</v>
      </c>
      <c r="BS6" s="11" t="str">
        <f t="shared" ca="1" si="36"/>
        <v>S</v>
      </c>
      <c r="BT6" s="11" t="str">
        <f t="shared" ca="1" si="36"/>
        <v>M</v>
      </c>
      <c r="BU6" s="11" t="str">
        <f t="shared" ca="1" si="36"/>
        <v>T</v>
      </c>
      <c r="BV6" s="11" t="str">
        <f t="shared" ca="1" si="36"/>
        <v>W</v>
      </c>
      <c r="BW6" s="11" t="str">
        <f t="shared" ca="1" si="36"/>
        <v>T</v>
      </c>
      <c r="BX6" s="11" t="str">
        <f t="shared" ca="1" si="36"/>
        <v>F</v>
      </c>
      <c r="BY6" s="11" t="str">
        <f t="shared" ca="1" si="36"/>
        <v>S</v>
      </c>
      <c r="BZ6" s="11" t="str">
        <f t="shared" ca="1" si="36"/>
        <v>S</v>
      </c>
      <c r="CA6" s="11" t="str">
        <f t="shared" ca="1" si="36"/>
        <v>M</v>
      </c>
      <c r="CB6" s="11" t="str">
        <f t="shared" ca="1" si="36"/>
        <v>T</v>
      </c>
      <c r="CC6" s="11" t="str">
        <f t="shared" ca="1" si="36"/>
        <v>W</v>
      </c>
      <c r="CD6" s="11" t="str">
        <f t="shared" ca="1" si="36"/>
        <v>T</v>
      </c>
      <c r="CE6" s="11" t="str">
        <f t="shared" ca="1" si="36"/>
        <v>F</v>
      </c>
      <c r="CF6" s="11" t="str">
        <f t="shared" ca="1" si="36"/>
        <v>S</v>
      </c>
      <c r="CG6" s="11" t="str">
        <f t="shared" ca="1" si="36"/>
        <v>S</v>
      </c>
      <c r="CH6" s="11" t="str">
        <f t="shared" ca="1" si="36"/>
        <v>M</v>
      </c>
      <c r="CI6" s="11" t="str">
        <f t="shared" ca="1" si="36"/>
        <v>T</v>
      </c>
      <c r="CJ6" s="11" t="str">
        <f t="shared" ca="1" si="36"/>
        <v>W</v>
      </c>
      <c r="CK6" s="11" t="str">
        <f t="shared" ca="1" si="36"/>
        <v>T</v>
      </c>
      <c r="CL6" s="11" t="str">
        <f t="shared" ca="1" si="36"/>
        <v>F</v>
      </c>
      <c r="CM6" s="11" t="str">
        <f t="shared" ca="1" si="36"/>
        <v>S</v>
      </c>
      <c r="CN6" s="11" t="str">
        <f t="shared" ca="1" si="36"/>
        <v>S</v>
      </c>
      <c r="CO6" s="11" t="str">
        <f t="shared" ca="1" si="36"/>
        <v>M</v>
      </c>
      <c r="CP6" s="11" t="str">
        <f t="shared" ca="1" si="36"/>
        <v>T</v>
      </c>
      <c r="CQ6" s="11" t="str">
        <f t="shared" ca="1" si="36"/>
        <v>W</v>
      </c>
      <c r="CR6" s="11" t="str">
        <f t="shared" ca="1" si="36"/>
        <v>T</v>
      </c>
      <c r="CS6" s="11" t="str">
        <f t="shared" ca="1" si="36"/>
        <v>F</v>
      </c>
      <c r="CT6" s="11" t="str">
        <f t="shared" ca="1" si="36"/>
        <v>S</v>
      </c>
      <c r="CU6" s="11" t="str">
        <f t="shared" ca="1" si="36"/>
        <v>S</v>
      </c>
      <c r="CV6" s="11" t="str">
        <f t="shared" ca="1" si="36"/>
        <v>M</v>
      </c>
      <c r="CW6" s="11" t="str">
        <f t="shared" ca="1" si="36"/>
        <v>T</v>
      </c>
      <c r="CX6" s="11" t="str">
        <f t="shared" ca="1" si="36"/>
        <v>W</v>
      </c>
      <c r="CY6" s="11" t="str">
        <f t="shared" ca="1" si="36"/>
        <v>T</v>
      </c>
      <c r="CZ6" s="11" t="str">
        <f t="shared" ca="1" si="36"/>
        <v>F</v>
      </c>
      <c r="DA6" s="11" t="str">
        <f t="shared" ca="1" si="36"/>
        <v>S</v>
      </c>
      <c r="DB6" s="11" t="str">
        <f t="shared" ca="1" si="36"/>
        <v>S</v>
      </c>
    </row>
    <row r="7" spans="1:106" ht="30" hidden="1" customHeight="1" thickBot="1" x14ac:dyDescent="0.3">
      <c r="A7" s="47" t="s">
        <v>24</v>
      </c>
      <c r="E7"/>
      <c r="H7"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row>
    <row r="8" spans="1:106" s="2" customFormat="1" ht="30" customHeight="1" thickBot="1" x14ac:dyDescent="0.3">
      <c r="A8" s="48" t="s">
        <v>30</v>
      </c>
      <c r="B8" s="14">
        <v>1</v>
      </c>
      <c r="C8" s="14" t="s">
        <v>34</v>
      </c>
      <c r="D8" s="15"/>
      <c r="E8" s="16"/>
      <c r="F8" s="17"/>
      <c r="G8" s="13"/>
      <c r="H8" s="13" t="str">
        <f t="shared" ref="H8:H47" si="37">IF(OR(ISBLANK(task_start),ISBLANK(task_end)),"",task_end-task_start+1)</f>
        <v/>
      </c>
      <c r="I8" s="34"/>
      <c r="J8" s="34"/>
      <c r="K8" s="34"/>
      <c r="L8" s="34"/>
      <c r="M8" s="34"/>
      <c r="N8" s="76"/>
      <c r="O8" s="76"/>
      <c r="P8" s="76"/>
      <c r="Q8" s="76"/>
      <c r="R8" s="76"/>
      <c r="S8" s="76"/>
      <c r="T8" s="76"/>
      <c r="U8" s="76"/>
      <c r="V8" s="76"/>
      <c r="W8" s="76"/>
      <c r="X8" s="76"/>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row>
    <row r="9" spans="1:106" s="2" customFormat="1" ht="30" customHeight="1" thickBot="1" x14ac:dyDescent="0.3">
      <c r="A9" s="48" t="s">
        <v>31</v>
      </c>
      <c r="B9" s="70">
        <v>1.1000000000000001</v>
      </c>
      <c r="C9" s="56" t="s">
        <v>75</v>
      </c>
      <c r="D9" s="18">
        <v>0.75</v>
      </c>
      <c r="E9" s="52">
        <v>44219</v>
      </c>
      <c r="F9" s="52">
        <v>44225</v>
      </c>
      <c r="G9" s="13"/>
      <c r="H9" s="13">
        <f t="shared" si="37"/>
        <v>7</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row>
    <row r="10" spans="1:106" s="2" customFormat="1" ht="29.25" customHeight="1" thickBot="1" x14ac:dyDescent="0.3">
      <c r="A10" s="48" t="s">
        <v>32</v>
      </c>
      <c r="B10" s="70">
        <v>1.2</v>
      </c>
      <c r="C10" s="56" t="s">
        <v>40</v>
      </c>
      <c r="D10" s="18">
        <v>1</v>
      </c>
      <c r="E10" s="52">
        <f>F9</f>
        <v>44225</v>
      </c>
      <c r="F10" s="52">
        <f>E10+1</f>
        <v>44226</v>
      </c>
      <c r="G10" s="13"/>
      <c r="H10" s="13">
        <f t="shared" si="37"/>
        <v>2</v>
      </c>
      <c r="I10" s="34"/>
      <c r="J10" s="34"/>
      <c r="K10" s="34"/>
      <c r="L10" s="34"/>
      <c r="M10" s="34"/>
      <c r="N10" s="34"/>
      <c r="O10" s="34"/>
      <c r="P10" s="34"/>
      <c r="Q10" s="34"/>
      <c r="R10" s="34"/>
      <c r="S10" s="34"/>
      <c r="T10" s="34"/>
      <c r="U10" s="35"/>
      <c r="V10" s="35"/>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row>
    <row r="11" spans="1:106" s="2" customFormat="1" ht="30" customHeight="1" thickBot="1" x14ac:dyDescent="0.3">
      <c r="A11" s="47"/>
      <c r="B11" s="70">
        <v>1.3</v>
      </c>
      <c r="C11" s="56" t="s">
        <v>41</v>
      </c>
      <c r="D11" s="18">
        <v>1</v>
      </c>
      <c r="E11" s="52">
        <v>44222</v>
      </c>
      <c r="F11" s="52">
        <v>44222</v>
      </c>
      <c r="G11" s="13"/>
      <c r="H11" s="13">
        <f t="shared" si="37"/>
        <v>1</v>
      </c>
      <c r="I11" s="34"/>
      <c r="J11" s="34"/>
      <c r="K11" s="34"/>
      <c r="L11" s="34"/>
      <c r="M11" s="34"/>
      <c r="N11" s="34"/>
      <c r="O11" s="34"/>
      <c r="P11" s="34"/>
      <c r="Q11" s="34"/>
      <c r="R11" s="34"/>
      <c r="S11" s="34"/>
      <c r="T11" s="34"/>
      <c r="U11" s="34"/>
      <c r="V11" s="34"/>
      <c r="W11" s="34"/>
      <c r="X11" s="34"/>
      <c r="Y11" s="35"/>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row>
    <row r="12" spans="1:106" s="2" customFormat="1" ht="29.25" customHeight="1" thickBot="1" x14ac:dyDescent="0.3">
      <c r="A12" s="48"/>
      <c r="B12" s="70">
        <v>1.4</v>
      </c>
      <c r="C12" s="56" t="s">
        <v>42</v>
      </c>
      <c r="D12" s="18">
        <v>1</v>
      </c>
      <c r="E12" s="52">
        <v>44224</v>
      </c>
      <c r="F12" s="52">
        <v>44224</v>
      </c>
      <c r="G12" s="13"/>
      <c r="H12" s="13"/>
      <c r="I12" s="34"/>
      <c r="J12" s="34"/>
      <c r="K12" s="34"/>
      <c r="L12" s="34"/>
      <c r="M12" s="34"/>
      <c r="N12" s="34"/>
      <c r="O12" s="34"/>
      <c r="P12" s="34"/>
      <c r="Q12" s="34"/>
      <c r="R12" s="34"/>
      <c r="S12" s="34"/>
      <c r="T12" s="34"/>
      <c r="U12" s="35"/>
      <c r="V12" s="35"/>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row>
    <row r="13" spans="1:106" s="2" customFormat="1" ht="29.25" customHeight="1" thickBot="1" x14ac:dyDescent="0.3">
      <c r="A13" s="48"/>
      <c r="B13" s="70">
        <v>1.5</v>
      </c>
      <c r="C13" s="56" t="s">
        <v>38</v>
      </c>
      <c r="D13" s="18">
        <v>1</v>
      </c>
      <c r="E13" s="52">
        <v>44226</v>
      </c>
      <c r="F13" s="52">
        <v>44226</v>
      </c>
      <c r="G13" s="13"/>
      <c r="H13" s="13"/>
      <c r="I13" s="34"/>
      <c r="J13" s="34"/>
      <c r="K13" s="34"/>
      <c r="L13" s="34"/>
      <c r="M13" s="34"/>
      <c r="N13" s="34"/>
      <c r="O13" s="34"/>
      <c r="P13" s="34"/>
      <c r="Q13" s="34"/>
      <c r="R13" s="34"/>
      <c r="S13" s="34"/>
      <c r="T13" s="34"/>
      <c r="U13" s="35"/>
      <c r="V13" s="35"/>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row>
    <row r="14" spans="1:106" s="2" customFormat="1" ht="30" customHeight="1" thickBot="1" x14ac:dyDescent="0.3">
      <c r="A14" s="47"/>
      <c r="B14" s="70">
        <v>1.6</v>
      </c>
      <c r="C14" s="56" t="s">
        <v>45</v>
      </c>
      <c r="D14" s="18">
        <v>0.75</v>
      </c>
      <c r="E14" s="52">
        <v>44220</v>
      </c>
      <c r="F14" s="52">
        <v>44226</v>
      </c>
      <c r="G14" s="13"/>
      <c r="H14" s="13"/>
      <c r="I14" s="34"/>
      <c r="J14" s="34"/>
      <c r="K14" s="34"/>
      <c r="L14" s="34"/>
      <c r="M14" s="34"/>
      <c r="N14" s="34"/>
      <c r="O14" s="34"/>
      <c r="P14" s="34"/>
      <c r="Q14" s="34"/>
      <c r="R14" s="34"/>
      <c r="S14" s="34"/>
      <c r="T14" s="34"/>
      <c r="U14" s="34"/>
      <c r="V14" s="34"/>
      <c r="W14" s="34"/>
      <c r="X14" s="34"/>
      <c r="Y14" s="35"/>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row>
    <row r="15" spans="1:106" s="2" customFormat="1" ht="30" customHeight="1" thickBot="1" x14ac:dyDescent="0.3">
      <c r="A15" s="48" t="s">
        <v>33</v>
      </c>
      <c r="B15" s="19">
        <v>2</v>
      </c>
      <c r="C15" s="19" t="s">
        <v>37</v>
      </c>
      <c r="D15" s="20"/>
      <c r="E15" s="21"/>
      <c r="F15" s="22"/>
      <c r="G15" s="13"/>
      <c r="H15" s="13" t="str">
        <f t="shared" si="37"/>
        <v/>
      </c>
      <c r="I15" s="34"/>
      <c r="J15" s="34"/>
      <c r="K15" s="34"/>
      <c r="L15" s="34"/>
      <c r="M15" s="34"/>
      <c r="N15" s="34"/>
      <c r="O15" s="34"/>
      <c r="P15" s="34"/>
      <c r="Q15" s="34"/>
      <c r="R15" s="34"/>
      <c r="S15" s="76"/>
      <c r="T15" s="76"/>
      <c r="U15" s="76"/>
      <c r="V15" s="76"/>
      <c r="W15" s="76"/>
      <c r="X15" s="76"/>
      <c r="Y15" s="76"/>
      <c r="Z15" s="76"/>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c r="BB15" s="76"/>
      <c r="BC15" s="76"/>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row>
    <row r="16" spans="1:106" s="2" customFormat="1" ht="30" customHeight="1" thickBot="1" x14ac:dyDescent="0.3">
      <c r="A16" s="47"/>
      <c r="B16" s="69">
        <v>2.1</v>
      </c>
      <c r="C16" s="71" t="s">
        <v>44</v>
      </c>
      <c r="D16" s="23">
        <v>0</v>
      </c>
      <c r="E16" s="53">
        <f>F14+1</f>
        <v>44227</v>
      </c>
      <c r="F16" s="53">
        <f>E16+4</f>
        <v>44231</v>
      </c>
      <c r="G16" s="13"/>
      <c r="H16" s="13"/>
      <c r="I16" s="34"/>
      <c r="J16" s="34"/>
      <c r="K16" s="34"/>
      <c r="L16" s="34"/>
      <c r="M16" s="34"/>
      <c r="N16" s="34"/>
      <c r="O16" s="34"/>
      <c r="P16" s="34"/>
      <c r="Q16" s="34"/>
      <c r="R16" s="34"/>
      <c r="S16" s="34"/>
      <c r="T16" s="34"/>
      <c r="U16" s="35"/>
      <c r="V16" s="35"/>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row>
    <row r="17" spans="1:106" s="2" customFormat="1" ht="30" customHeight="1" thickBot="1" x14ac:dyDescent="0.3">
      <c r="A17" s="47"/>
      <c r="B17" s="57" t="str">
        <f>_xlfn.CONCAT(B16,".1")</f>
        <v>2.1.1</v>
      </c>
      <c r="C17" s="57" t="s">
        <v>64</v>
      </c>
      <c r="D17" s="23">
        <v>1</v>
      </c>
      <c r="E17" s="53">
        <f>E16</f>
        <v>44227</v>
      </c>
      <c r="F17" s="53">
        <f>E17+0</f>
        <v>44227</v>
      </c>
      <c r="G17" s="13"/>
      <c r="H17" s="13">
        <f t="shared" si="37"/>
        <v>1</v>
      </c>
      <c r="I17" s="34"/>
      <c r="J17" s="34"/>
      <c r="K17" s="34"/>
      <c r="L17" s="34"/>
      <c r="M17" s="34"/>
      <c r="N17" s="34"/>
      <c r="O17" s="34"/>
      <c r="P17" s="34"/>
      <c r="Q17" s="34"/>
      <c r="R17" s="34"/>
      <c r="S17" s="34"/>
      <c r="T17" s="34"/>
      <c r="U17" s="34"/>
      <c r="V17" s="34"/>
      <c r="W17" s="34"/>
      <c r="X17" s="34"/>
      <c r="Y17" s="35"/>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row>
    <row r="18" spans="1:106" s="2" customFormat="1" ht="30" customHeight="1" thickBot="1" x14ac:dyDescent="0.3">
      <c r="A18" s="47"/>
      <c r="B18" s="57" t="str">
        <f>_xlfn.CONCAT(B16,".2")</f>
        <v>2.1.2</v>
      </c>
      <c r="C18" s="57" t="s">
        <v>47</v>
      </c>
      <c r="D18" s="23">
        <v>0</v>
      </c>
      <c r="E18" s="53">
        <f>E17</f>
        <v>44227</v>
      </c>
      <c r="F18" s="53">
        <f>E18</f>
        <v>44227</v>
      </c>
      <c r="G18" s="13"/>
      <c r="H18" s="13"/>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row>
    <row r="19" spans="1:106" s="2" customFormat="1" ht="30" customHeight="1" thickBot="1" x14ac:dyDescent="0.3">
      <c r="A19" s="47"/>
      <c r="B19" s="57" t="str">
        <f>_xlfn.CONCAT(B16,".3")</f>
        <v>2.1.3</v>
      </c>
      <c r="C19" s="57" t="s">
        <v>77</v>
      </c>
      <c r="D19" s="23">
        <v>0</v>
      </c>
      <c r="E19" s="53">
        <f>F18+1</f>
        <v>44228</v>
      </c>
      <c r="F19" s="53">
        <f>F16</f>
        <v>44231</v>
      </c>
      <c r="G19" s="13"/>
      <c r="H19" s="13">
        <f t="shared" si="37"/>
        <v>4</v>
      </c>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row>
    <row r="20" spans="1:106" s="2" customFormat="1" ht="30" customHeight="1" thickBot="1" x14ac:dyDescent="0.3">
      <c r="A20" s="47"/>
      <c r="B20" s="69">
        <v>2.2000000000000002</v>
      </c>
      <c r="C20" s="71" t="s">
        <v>46</v>
      </c>
      <c r="D20" s="23">
        <v>0</v>
      </c>
      <c r="E20" s="53">
        <f>F16+1</f>
        <v>44232</v>
      </c>
      <c r="F20" s="53">
        <f>E20+4</f>
        <v>44236</v>
      </c>
      <c r="G20" s="13"/>
      <c r="H20" s="13"/>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row>
    <row r="21" spans="1:106" s="2" customFormat="1" ht="30" customHeight="1" thickBot="1" x14ac:dyDescent="0.3">
      <c r="A21" s="47"/>
      <c r="B21" s="57" t="str">
        <f>_xlfn.CONCAT(B20,".1")</f>
        <v>2.2.1</v>
      </c>
      <c r="C21" s="57" t="s">
        <v>48</v>
      </c>
      <c r="D21" s="23">
        <v>0</v>
      </c>
      <c r="E21" s="53">
        <f>E20</f>
        <v>44232</v>
      </c>
      <c r="F21" s="53">
        <f>E21</f>
        <v>44232</v>
      </c>
      <c r="G21" s="13"/>
      <c r="H21" s="13"/>
      <c r="I21" s="34"/>
      <c r="J21" s="34"/>
      <c r="K21" s="34"/>
      <c r="L21" s="34"/>
      <c r="M21" s="34"/>
      <c r="N21" s="34"/>
      <c r="O21" s="34"/>
      <c r="P21" s="34"/>
      <c r="Q21" s="34"/>
      <c r="R21" s="34"/>
      <c r="S21" s="34"/>
      <c r="T21" s="34"/>
      <c r="U21" s="34"/>
      <c r="V21" s="34"/>
      <c r="W21" s="34"/>
      <c r="X21" s="34"/>
      <c r="Y21" s="35"/>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row>
    <row r="22" spans="1:106" s="2" customFormat="1" ht="30" customHeight="1" thickBot="1" x14ac:dyDescent="0.3">
      <c r="A22" s="47"/>
      <c r="B22" s="57" t="str">
        <f>_xlfn.CONCAT(B20,".2")</f>
        <v>2.2.2</v>
      </c>
      <c r="C22" s="57" t="s">
        <v>58</v>
      </c>
      <c r="D22" s="23">
        <v>0</v>
      </c>
      <c r="E22" s="53">
        <f>F21+1</f>
        <v>44233</v>
      </c>
      <c r="F22" s="53">
        <f>E22+3</f>
        <v>44236</v>
      </c>
      <c r="G22" s="13"/>
      <c r="H22" s="13"/>
      <c r="I22" s="34"/>
      <c r="J22" s="34"/>
      <c r="K22" s="34"/>
      <c r="L22" s="34"/>
      <c r="M22" s="34"/>
      <c r="N22" s="34"/>
      <c r="O22" s="34"/>
      <c r="P22" s="34"/>
      <c r="Q22" s="34"/>
      <c r="R22" s="34"/>
      <c r="S22" s="34"/>
      <c r="T22" s="34"/>
      <c r="U22" s="34"/>
      <c r="V22" s="34"/>
      <c r="W22" s="34"/>
      <c r="X22" s="34"/>
      <c r="Y22" s="35"/>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row>
    <row r="23" spans="1:106" s="2" customFormat="1" ht="30" customHeight="1" thickBot="1" x14ac:dyDescent="0.3">
      <c r="A23" s="47"/>
      <c r="B23" s="69">
        <v>2.2999999999999998</v>
      </c>
      <c r="C23" s="57" t="s">
        <v>72</v>
      </c>
      <c r="D23" s="23">
        <v>0</v>
      </c>
      <c r="E23" s="53">
        <f>E20+3</f>
        <v>44235</v>
      </c>
      <c r="F23" s="53">
        <f>E23+7</f>
        <v>44242</v>
      </c>
      <c r="G23" s="13"/>
      <c r="H23" s="13"/>
      <c r="I23" s="34"/>
      <c r="J23" s="34"/>
      <c r="K23" s="34"/>
      <c r="L23" s="34"/>
      <c r="M23" s="34"/>
      <c r="N23" s="34"/>
      <c r="O23" s="34"/>
      <c r="P23" s="34"/>
      <c r="Q23" s="34"/>
      <c r="R23" s="34"/>
      <c r="S23" s="34"/>
      <c r="T23" s="34"/>
      <c r="U23" s="34"/>
      <c r="V23" s="34"/>
      <c r="W23" s="34"/>
      <c r="X23" s="34"/>
      <c r="Y23" s="35"/>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row>
    <row r="24" spans="1:106" s="2" customFormat="1" ht="30" customHeight="1" thickBot="1" x14ac:dyDescent="0.3">
      <c r="A24" s="47"/>
      <c r="B24" s="57" t="str">
        <f>_xlfn.CONCAT(B23,".1")</f>
        <v>2.3.1</v>
      </c>
      <c r="C24" s="57" t="s">
        <v>73</v>
      </c>
      <c r="D24" s="23">
        <v>0</v>
      </c>
      <c r="E24" s="53">
        <f>E23</f>
        <v>44235</v>
      </c>
      <c r="F24" s="53">
        <f>E24+1</f>
        <v>44236</v>
      </c>
      <c r="G24" s="13"/>
      <c r="H24" s="13"/>
      <c r="I24" s="34"/>
      <c r="J24" s="34"/>
      <c r="K24" s="34"/>
      <c r="L24" s="34"/>
      <c r="M24" s="34"/>
      <c r="N24" s="34"/>
      <c r="O24" s="34"/>
      <c r="P24" s="34"/>
      <c r="Q24" s="34"/>
      <c r="R24" s="34"/>
      <c r="S24" s="34"/>
      <c r="T24" s="34"/>
      <c r="U24" s="34"/>
      <c r="V24" s="34"/>
      <c r="W24" s="34"/>
      <c r="X24" s="34"/>
      <c r="Y24" s="35"/>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row>
    <row r="25" spans="1:106" s="2" customFormat="1" ht="30" customHeight="1" thickBot="1" x14ac:dyDescent="0.3">
      <c r="A25" s="47"/>
      <c r="B25" s="71" t="str">
        <f>_xlfn.CONCAT(B23,".2")</f>
        <v>2.3.2</v>
      </c>
      <c r="C25" s="57" t="s">
        <v>74</v>
      </c>
      <c r="D25" s="23">
        <v>0</v>
      </c>
      <c r="E25" s="53">
        <f>F24+1</f>
        <v>44237</v>
      </c>
      <c r="F25" s="53">
        <f>F23</f>
        <v>44242</v>
      </c>
      <c r="G25" s="13"/>
      <c r="H25" s="13"/>
      <c r="I25" s="34"/>
      <c r="J25" s="34"/>
      <c r="K25" s="34"/>
      <c r="L25" s="34"/>
      <c r="M25" s="34"/>
      <c r="N25" s="34"/>
      <c r="O25" s="34"/>
      <c r="P25" s="34"/>
      <c r="Q25" s="34"/>
      <c r="R25" s="34"/>
      <c r="S25" s="34"/>
      <c r="T25" s="34"/>
      <c r="U25" s="34"/>
      <c r="V25" s="34"/>
      <c r="W25" s="34"/>
      <c r="X25" s="34"/>
      <c r="Y25" s="35"/>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row>
    <row r="26" spans="1:106" s="2" customFormat="1" ht="30" customHeight="1" thickBot="1" x14ac:dyDescent="0.3">
      <c r="A26" s="47"/>
      <c r="B26" s="69">
        <v>2.2999999999999998</v>
      </c>
      <c r="C26" s="71" t="s">
        <v>65</v>
      </c>
      <c r="D26" s="23">
        <v>0</v>
      </c>
      <c r="E26" s="53">
        <f>F20+1</f>
        <v>44237</v>
      </c>
      <c r="F26" s="53">
        <f>E26+5</f>
        <v>44242</v>
      </c>
      <c r="G26" s="13"/>
      <c r="H26" s="13"/>
      <c r="I26" s="34"/>
      <c r="J26" s="34"/>
      <c r="K26" s="34"/>
      <c r="L26" s="34"/>
      <c r="M26" s="34"/>
      <c r="N26" s="34"/>
      <c r="O26" s="34"/>
      <c r="P26" s="34"/>
      <c r="Q26" s="34"/>
      <c r="R26" s="34"/>
      <c r="S26" s="34"/>
      <c r="T26" s="34"/>
      <c r="U26" s="34"/>
      <c r="V26" s="34"/>
      <c r="W26" s="34"/>
      <c r="X26" s="34"/>
      <c r="Y26" s="35"/>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row>
    <row r="27" spans="1:106" s="2" customFormat="1" ht="30" customHeight="1" thickBot="1" x14ac:dyDescent="0.3">
      <c r="A27" s="47"/>
      <c r="B27" s="69">
        <v>2.4</v>
      </c>
      <c r="C27" s="57" t="s">
        <v>51</v>
      </c>
      <c r="D27" s="23">
        <v>0</v>
      </c>
      <c r="E27" s="53">
        <f>F26+1</f>
        <v>44243</v>
      </c>
      <c r="F27" s="53">
        <f>E27</f>
        <v>44243</v>
      </c>
      <c r="G27" s="13"/>
      <c r="H27" s="13"/>
      <c r="I27" s="34"/>
      <c r="J27" s="34"/>
      <c r="K27" s="34"/>
      <c r="L27" s="34"/>
      <c r="M27" s="34"/>
      <c r="N27" s="34"/>
      <c r="O27" s="34"/>
      <c r="P27" s="34"/>
      <c r="Q27" s="34"/>
      <c r="R27" s="34"/>
      <c r="S27" s="34"/>
      <c r="T27" s="34"/>
      <c r="U27" s="34"/>
      <c r="V27" s="34"/>
      <c r="W27" s="34"/>
      <c r="X27" s="34"/>
      <c r="Y27" s="35"/>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row>
    <row r="28" spans="1:106" s="2" customFormat="1" ht="30" customHeight="1" thickBot="1" x14ac:dyDescent="0.3">
      <c r="A28" s="47"/>
      <c r="B28" s="69">
        <v>2.5</v>
      </c>
      <c r="C28" s="57" t="s">
        <v>54</v>
      </c>
      <c r="D28" s="23">
        <v>0</v>
      </c>
      <c r="E28" s="53">
        <f>F27+1</f>
        <v>44244</v>
      </c>
      <c r="F28" s="53">
        <f>E28+3</f>
        <v>44247</v>
      </c>
      <c r="G28" s="13"/>
      <c r="H28" s="13">
        <f t="shared" si="37"/>
        <v>4</v>
      </c>
      <c r="I28" s="34"/>
      <c r="J28" s="34"/>
      <c r="K28" s="34"/>
      <c r="L28" s="34"/>
      <c r="M28" s="34"/>
      <c r="N28" s="34"/>
      <c r="O28" s="34"/>
      <c r="P28" s="34"/>
      <c r="Q28" s="34"/>
      <c r="R28" s="34"/>
      <c r="S28" s="34"/>
      <c r="T28" s="34"/>
      <c r="U28" s="35"/>
      <c r="V28" s="35"/>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row>
    <row r="29" spans="1:106" s="2" customFormat="1" ht="30" customHeight="1" thickBot="1" x14ac:dyDescent="0.3">
      <c r="A29" s="48"/>
      <c r="B29" s="69">
        <v>2.6</v>
      </c>
      <c r="C29" s="71" t="s">
        <v>53</v>
      </c>
      <c r="D29" s="23">
        <v>0</v>
      </c>
      <c r="E29" s="53">
        <f>F28+1</f>
        <v>44248</v>
      </c>
      <c r="F29" s="53">
        <f>E29+2</f>
        <v>44250</v>
      </c>
      <c r="G29" s="13"/>
      <c r="H29" s="13">
        <f t="shared" si="37"/>
        <v>3</v>
      </c>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row>
    <row r="30" spans="1:106" s="2" customFormat="1" ht="30" customHeight="1" thickBot="1" x14ac:dyDescent="0.3">
      <c r="A30" s="47"/>
      <c r="B30" s="69">
        <v>2.7</v>
      </c>
      <c r="C30" s="71" t="s">
        <v>59</v>
      </c>
      <c r="D30" s="23">
        <v>0</v>
      </c>
      <c r="E30" s="53">
        <v>44227</v>
      </c>
      <c r="F30" s="53">
        <v>44255</v>
      </c>
      <c r="G30" s="13"/>
      <c r="H30" s="13">
        <f t="shared" si="37"/>
        <v>29</v>
      </c>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row>
    <row r="31" spans="1:106" s="2" customFormat="1" ht="30" customHeight="1" thickBot="1" x14ac:dyDescent="0.3">
      <c r="A31" s="47"/>
      <c r="B31" s="71" t="str">
        <f>_xlfn.CONCAT(B30,".1")</f>
        <v>2.7.1</v>
      </c>
      <c r="C31" s="57" t="s">
        <v>66</v>
      </c>
      <c r="D31" s="23">
        <v>0</v>
      </c>
      <c r="E31" s="53">
        <v>44227</v>
      </c>
      <c r="F31" s="53">
        <f>F29+2</f>
        <v>44252</v>
      </c>
      <c r="G31" s="13"/>
      <c r="H31" s="13"/>
      <c r="I31" s="34"/>
      <c r="J31" s="34"/>
      <c r="K31" s="34"/>
      <c r="L31" s="34"/>
      <c r="M31" s="34"/>
      <c r="N31" s="34"/>
      <c r="O31" s="34"/>
      <c r="P31" s="34"/>
      <c r="Q31" s="34"/>
      <c r="R31" s="34"/>
      <c r="S31" s="34"/>
      <c r="T31" s="34"/>
      <c r="U31" s="34"/>
      <c r="V31" s="34"/>
      <c r="W31" s="34"/>
      <c r="X31" s="34"/>
      <c r="Y31" s="35"/>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row>
    <row r="32" spans="1:106" s="2" customFormat="1" ht="30" customHeight="1" thickBot="1" x14ac:dyDescent="0.3">
      <c r="A32" s="47"/>
      <c r="B32" s="71" t="str">
        <f>_xlfn.CONCAT(B30,".2")</f>
        <v>2.7.2</v>
      </c>
      <c r="C32" s="71" t="s">
        <v>60</v>
      </c>
      <c r="D32" s="23">
        <v>0</v>
      </c>
      <c r="E32" s="53">
        <f>F31+1</f>
        <v>44253</v>
      </c>
      <c r="F32" s="53">
        <v>44255</v>
      </c>
      <c r="G32" s="13"/>
      <c r="H32" s="13"/>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row>
    <row r="33" spans="1:106" s="2" customFormat="1" ht="30" customHeight="1" thickBot="1" x14ac:dyDescent="0.3">
      <c r="A33" s="47" t="s">
        <v>21</v>
      </c>
      <c r="B33" s="24">
        <v>3</v>
      </c>
      <c r="C33" s="24" t="s">
        <v>50</v>
      </c>
      <c r="D33" s="25"/>
      <c r="E33" s="26"/>
      <c r="F33" s="27"/>
      <c r="G33" s="13"/>
      <c r="H33" s="13" t="str">
        <f t="shared" si="37"/>
        <v/>
      </c>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76"/>
      <c r="AY33" s="76"/>
      <c r="AZ33" s="76"/>
      <c r="BA33" s="76"/>
      <c r="BB33" s="76"/>
      <c r="BC33" s="76"/>
      <c r="BD33" s="76"/>
      <c r="BE33" s="76"/>
      <c r="BF33" s="76"/>
      <c r="BG33" s="76"/>
      <c r="BH33" s="76"/>
      <c r="BI33" s="76"/>
      <c r="BJ33" s="76"/>
      <c r="BK33" s="76"/>
      <c r="BL33" s="76"/>
      <c r="BM33" s="76"/>
      <c r="BN33" s="76"/>
      <c r="BO33" s="76"/>
      <c r="BP33" s="76"/>
      <c r="BQ33" s="76"/>
      <c r="BR33" s="76"/>
      <c r="BS33" s="76"/>
      <c r="BT33" s="76"/>
      <c r="BU33" s="76"/>
      <c r="BV33" s="76"/>
      <c r="BW33" s="76"/>
      <c r="BX33" s="76"/>
      <c r="BY33" s="76"/>
      <c r="BZ33" s="76"/>
      <c r="CA33" s="76"/>
      <c r="CB33" s="76"/>
      <c r="CC33" s="76"/>
      <c r="CD33" s="76"/>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row>
    <row r="34" spans="1:106" s="2" customFormat="1" ht="29.25" customHeight="1" thickBot="1" x14ac:dyDescent="0.3">
      <c r="A34" s="48"/>
      <c r="B34" s="72">
        <v>3.1</v>
      </c>
      <c r="C34" s="58" t="s">
        <v>67</v>
      </c>
      <c r="D34" s="28">
        <v>0</v>
      </c>
      <c r="E34" s="54">
        <v>44256</v>
      </c>
      <c r="F34" s="54">
        <f>E34+3</f>
        <v>44259</v>
      </c>
      <c r="G34" s="13"/>
      <c r="H34" s="13"/>
      <c r="I34" s="34"/>
      <c r="J34" s="34"/>
      <c r="K34" s="34"/>
      <c r="L34" s="34"/>
      <c r="M34" s="34"/>
      <c r="N34" s="34"/>
      <c r="O34" s="34"/>
      <c r="P34" s="34"/>
      <c r="Q34" s="34"/>
      <c r="R34" s="34"/>
      <c r="S34" s="34"/>
      <c r="T34" s="34"/>
      <c r="U34" s="35"/>
      <c r="V34" s="35"/>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row>
    <row r="35" spans="1:106" s="2" customFormat="1" ht="30" customHeight="1" thickBot="1" x14ac:dyDescent="0.3">
      <c r="A35" s="47"/>
      <c r="B35" s="72">
        <v>3.2</v>
      </c>
      <c r="C35" s="58" t="s">
        <v>52</v>
      </c>
      <c r="D35" s="28">
        <v>0</v>
      </c>
      <c r="E35" s="54">
        <f>F34+1</f>
        <v>44260</v>
      </c>
      <c r="F35" s="54">
        <f>E35+4</f>
        <v>44264</v>
      </c>
      <c r="G35" s="13"/>
      <c r="H35" s="13"/>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row>
    <row r="36" spans="1:106" s="2" customFormat="1" ht="30" customHeight="1" thickBot="1" x14ac:dyDescent="0.3">
      <c r="A36" s="47"/>
      <c r="B36" s="72">
        <v>3.3</v>
      </c>
      <c r="C36" s="58" t="s">
        <v>62</v>
      </c>
      <c r="D36" s="28">
        <v>0</v>
      </c>
      <c r="E36" s="54">
        <f>F35+1</f>
        <v>44265</v>
      </c>
      <c r="F36" s="54">
        <f>E36+10</f>
        <v>44275</v>
      </c>
      <c r="G36" s="13"/>
      <c r="H36" s="13">
        <f t="shared" si="37"/>
        <v>11</v>
      </c>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row>
    <row r="37" spans="1:106" s="2" customFormat="1" ht="30" customHeight="1" thickBot="1" x14ac:dyDescent="0.3">
      <c r="A37" s="47"/>
      <c r="B37" s="72">
        <v>3.4</v>
      </c>
      <c r="C37" s="58" t="s">
        <v>68</v>
      </c>
      <c r="D37" s="28">
        <v>0</v>
      </c>
      <c r="E37" s="54">
        <f>F36+1</f>
        <v>44276</v>
      </c>
      <c r="F37" s="54">
        <f>E37+10</f>
        <v>44286</v>
      </c>
      <c r="G37" s="13"/>
      <c r="H37" s="13">
        <f t="shared" si="37"/>
        <v>11</v>
      </c>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row>
    <row r="38" spans="1:106" s="2" customFormat="1" ht="30" customHeight="1" thickBot="1" x14ac:dyDescent="0.3">
      <c r="A38" s="47"/>
      <c r="B38" s="72">
        <v>3.5</v>
      </c>
      <c r="C38" s="58" t="s">
        <v>61</v>
      </c>
      <c r="D38" s="28">
        <v>0</v>
      </c>
      <c r="E38" s="54">
        <f>F32+14</f>
        <v>44269</v>
      </c>
      <c r="F38" s="54">
        <f>E38+5</f>
        <v>44274</v>
      </c>
      <c r="G38" s="13"/>
      <c r="H38" s="13"/>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row>
    <row r="39" spans="1:106" s="2" customFormat="1" ht="30" customHeight="1" thickBot="1" x14ac:dyDescent="0.3">
      <c r="A39" s="47"/>
      <c r="B39" s="72">
        <v>3.6</v>
      </c>
      <c r="C39" s="58" t="s">
        <v>69</v>
      </c>
      <c r="D39" s="28">
        <v>0</v>
      </c>
      <c r="E39" s="54">
        <f>F38+1</f>
        <v>44275</v>
      </c>
      <c r="F39" s="54">
        <f>E39+4</f>
        <v>44279</v>
      </c>
      <c r="G39" s="13"/>
      <c r="H39" s="13">
        <f t="shared" si="37"/>
        <v>5</v>
      </c>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row>
    <row r="40" spans="1:106" s="2" customFormat="1" ht="30" customHeight="1" thickBot="1" x14ac:dyDescent="0.3">
      <c r="A40" s="47" t="s">
        <v>21</v>
      </c>
      <c r="B40" s="29">
        <v>4</v>
      </c>
      <c r="C40" s="29" t="s">
        <v>49</v>
      </c>
      <c r="D40" s="30"/>
      <c r="E40" s="31"/>
      <c r="F40" s="32"/>
      <c r="G40" s="13"/>
      <c r="H40" s="13" t="str">
        <f t="shared" si="37"/>
        <v/>
      </c>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76"/>
      <c r="CA40" s="76"/>
      <c r="CB40" s="76"/>
      <c r="CC40" s="76"/>
      <c r="CD40" s="76"/>
      <c r="CE40" s="76"/>
      <c r="CF40" s="76"/>
      <c r="CG40" s="76"/>
      <c r="CH40" s="76"/>
      <c r="CI40" s="76"/>
      <c r="CJ40" s="76"/>
      <c r="CK40" s="76"/>
      <c r="CL40" s="76"/>
      <c r="CM40" s="76"/>
      <c r="CN40" s="76"/>
      <c r="CO40" s="76"/>
      <c r="CP40" s="76"/>
      <c r="CQ40" s="76"/>
      <c r="CR40" s="76"/>
      <c r="CS40" s="76"/>
      <c r="CT40" s="76"/>
      <c r="CU40" s="76"/>
      <c r="CV40" s="76"/>
      <c r="CW40" s="76"/>
      <c r="CX40" s="76"/>
      <c r="CY40" s="76"/>
      <c r="CZ40" s="34"/>
      <c r="DA40" s="34"/>
      <c r="DB40" s="34"/>
    </row>
    <row r="41" spans="1:106" s="2" customFormat="1" ht="30" customHeight="1" thickBot="1" x14ac:dyDescent="0.3">
      <c r="A41" s="47"/>
      <c r="B41" s="73">
        <v>4.0999999999999996</v>
      </c>
      <c r="C41" s="59" t="s">
        <v>70</v>
      </c>
      <c r="D41" s="33">
        <v>0</v>
      </c>
      <c r="E41" s="55">
        <f>F37+1</f>
        <v>44287</v>
      </c>
      <c r="F41" s="55">
        <f>E42-1</f>
        <v>44292</v>
      </c>
      <c r="G41" s="13"/>
      <c r="H41" s="13"/>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row>
    <row r="42" spans="1:106" s="2" customFormat="1" ht="30" customHeight="1" thickBot="1" x14ac:dyDescent="0.3">
      <c r="A42" s="47"/>
      <c r="B42" s="73">
        <v>4.2</v>
      </c>
      <c r="C42" s="59" t="s">
        <v>63</v>
      </c>
      <c r="D42" s="33">
        <v>0</v>
      </c>
      <c r="E42" s="55">
        <f>F39+14</f>
        <v>44293</v>
      </c>
      <c r="F42" s="55">
        <f>E42+7</f>
        <v>44300</v>
      </c>
      <c r="G42" s="13"/>
      <c r="H42" s="13"/>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row>
    <row r="43" spans="1:106" s="2" customFormat="1" ht="30" customHeight="1" thickBot="1" x14ac:dyDescent="0.3">
      <c r="A43" s="47"/>
      <c r="B43" s="73">
        <v>4.3</v>
      </c>
      <c r="C43" s="59" t="s">
        <v>57</v>
      </c>
      <c r="D43" s="33">
        <v>0</v>
      </c>
      <c r="E43" s="55">
        <v>44301</v>
      </c>
      <c r="F43" s="55">
        <v>44302</v>
      </c>
      <c r="G43" s="13"/>
      <c r="H43" s="13">
        <f t="shared" si="37"/>
        <v>2</v>
      </c>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row>
    <row r="44" spans="1:106" s="2" customFormat="1" ht="30" customHeight="1" thickBot="1" x14ac:dyDescent="0.3">
      <c r="A44" s="47"/>
      <c r="B44" s="73">
        <v>4.4000000000000004</v>
      </c>
      <c r="C44" s="59" t="s">
        <v>56</v>
      </c>
      <c r="D44" s="33">
        <v>0</v>
      </c>
      <c r="E44" s="55">
        <v>44303</v>
      </c>
      <c r="F44" s="55">
        <v>44304</v>
      </c>
      <c r="G44" s="13"/>
      <c r="H44" s="13">
        <f t="shared" si="37"/>
        <v>2</v>
      </c>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row>
    <row r="45" spans="1:106" s="2" customFormat="1" ht="30" customHeight="1" thickBot="1" x14ac:dyDescent="0.3">
      <c r="A45" s="47" t="s">
        <v>23</v>
      </c>
      <c r="B45" s="61">
        <v>5</v>
      </c>
      <c r="C45" s="61" t="s">
        <v>39</v>
      </c>
      <c r="D45" s="62"/>
      <c r="E45" s="63"/>
      <c r="F45" s="64"/>
      <c r="G45" s="13"/>
      <c r="H45" s="13" t="str">
        <f t="shared" si="37"/>
        <v/>
      </c>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row>
    <row r="46" spans="1:106" s="2" customFormat="1" ht="30" customHeight="1" thickBot="1" x14ac:dyDescent="0.3">
      <c r="A46" s="48" t="s">
        <v>22</v>
      </c>
      <c r="B46" s="74">
        <v>5.0999999999999996</v>
      </c>
      <c r="C46" s="65" t="s">
        <v>71</v>
      </c>
      <c r="D46" s="66">
        <v>0</v>
      </c>
      <c r="E46" s="67" t="s">
        <v>55</v>
      </c>
      <c r="F46" s="67" t="s">
        <v>55</v>
      </c>
      <c r="G46" s="13"/>
      <c r="H46" s="13" t="e">
        <f t="shared" si="37"/>
        <v>#VALUE!</v>
      </c>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row>
    <row r="47" spans="1:106" ht="30" customHeight="1" thickBot="1" x14ac:dyDescent="0.3">
      <c r="B47" s="74">
        <v>5.2</v>
      </c>
      <c r="C47" s="65" t="s">
        <v>76</v>
      </c>
      <c r="D47" s="66">
        <v>0</v>
      </c>
      <c r="E47" s="67" t="s">
        <v>55</v>
      </c>
      <c r="F47" s="67" t="s">
        <v>55</v>
      </c>
      <c r="G47" s="13"/>
      <c r="H47" s="13" t="e">
        <f t="shared" si="37"/>
        <v>#VALUE!</v>
      </c>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row>
  </sheetData>
  <mergeCells count="16">
    <mergeCell ref="CV4:DB4"/>
    <mergeCell ref="BM4:BS4"/>
    <mergeCell ref="BT4:BZ4"/>
    <mergeCell ref="CA4:CG4"/>
    <mergeCell ref="CH4:CN4"/>
    <mergeCell ref="CO4:CU4"/>
    <mergeCell ref="C5:G5"/>
    <mergeCell ref="AK4:AQ4"/>
    <mergeCell ref="AR4:AX4"/>
    <mergeCell ref="AY4:BE4"/>
    <mergeCell ref="BF4:BL4"/>
    <mergeCell ref="E3:F3"/>
    <mergeCell ref="I4:O4"/>
    <mergeCell ref="P4:V4"/>
    <mergeCell ref="W4:AC4"/>
    <mergeCell ref="AD4:AJ4"/>
  </mergeCells>
  <conditionalFormatting sqref="D7:D47">
    <cfRule type="dataBar" priority="1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B45">
    <cfRule type="expression" dxfId="44" priority="139">
      <formula>AND(TODAY()&gt;=I$5,TODAY()&lt;J$5)</formula>
    </cfRule>
  </conditionalFormatting>
  <conditionalFormatting sqref="I7:DB45">
    <cfRule type="expression" dxfId="43" priority="133">
      <formula>AND(task_start&lt;=I$5,ROUNDDOWN((task_end-task_start+1)*task_progress,0)+task_start-1&gt;=I$5)</formula>
    </cfRule>
    <cfRule type="expression" dxfId="42" priority="134" stopIfTrue="1">
      <formula>AND(task_end&gt;=I$5,task_start&lt;J$5)</formula>
    </cfRule>
  </conditionalFormatting>
  <conditionalFormatting sqref="I46:BL46">
    <cfRule type="expression" dxfId="41" priority="105">
      <formula>AND(TODAY()&gt;=I$5,TODAY()&lt;J$5)</formula>
    </cfRule>
  </conditionalFormatting>
  <conditionalFormatting sqref="I46:BL46">
    <cfRule type="expression" dxfId="40" priority="103">
      <formula>AND(task_start&lt;=I$5,ROUNDDOWN((task_end-task_start+1)*task_progress,0)+task_start-1&gt;=I$5)</formula>
    </cfRule>
    <cfRule type="expression" dxfId="39" priority="104" stopIfTrue="1">
      <formula>AND(task_end&gt;=I$5,task_start&lt;J$5)</formula>
    </cfRule>
  </conditionalFormatting>
  <conditionalFormatting sqref="I47:BL47">
    <cfRule type="expression" dxfId="38" priority="102">
      <formula>AND(TODAY()&gt;=I$5,TODAY()&lt;J$5)</formula>
    </cfRule>
  </conditionalFormatting>
  <conditionalFormatting sqref="I47:BL47">
    <cfRule type="expression" dxfId="37" priority="100">
      <formula>AND(task_start&lt;=I$5,ROUNDDOWN((task_end-task_start+1)*task_progress,0)+task_start-1&gt;=I$5)</formula>
    </cfRule>
    <cfRule type="expression" dxfId="36" priority="101" stopIfTrue="1">
      <formula>AND(task_end&gt;=I$5,task_start&lt;J$5)</formula>
    </cfRule>
  </conditionalFormatting>
  <conditionalFormatting sqref="BM46:BS46">
    <cfRule type="expression" dxfId="35" priority="87">
      <formula>AND(TODAY()&gt;=BM$5,TODAY()&lt;BN$5)</formula>
    </cfRule>
  </conditionalFormatting>
  <conditionalFormatting sqref="BM46:BS46">
    <cfRule type="expression" dxfId="34" priority="85">
      <formula>AND(task_start&lt;=BM$5,ROUNDDOWN((task_end-task_start+1)*task_progress,0)+task_start-1&gt;=BM$5)</formula>
    </cfRule>
    <cfRule type="expression" dxfId="33" priority="86" stopIfTrue="1">
      <formula>AND(task_end&gt;=BM$5,task_start&lt;BN$5)</formula>
    </cfRule>
  </conditionalFormatting>
  <conditionalFormatting sqref="BM47:BS47">
    <cfRule type="expression" dxfId="32" priority="84">
      <formula>AND(TODAY()&gt;=BM$5,TODAY()&lt;BN$5)</formula>
    </cfRule>
  </conditionalFormatting>
  <conditionalFormatting sqref="BM47:BS47">
    <cfRule type="expression" dxfId="31" priority="82">
      <formula>AND(task_start&lt;=BM$5,ROUNDDOWN((task_end-task_start+1)*task_progress,0)+task_start-1&gt;=BM$5)</formula>
    </cfRule>
    <cfRule type="expression" dxfId="30" priority="83" stopIfTrue="1">
      <formula>AND(task_end&gt;=BM$5,task_start&lt;BN$5)</formula>
    </cfRule>
  </conditionalFormatting>
  <conditionalFormatting sqref="BT46:BZ46">
    <cfRule type="expression" dxfId="29" priority="72">
      <formula>AND(TODAY()&gt;=BT$5,TODAY()&lt;BU$5)</formula>
    </cfRule>
  </conditionalFormatting>
  <conditionalFormatting sqref="BT46:BZ46">
    <cfRule type="expression" dxfId="28" priority="70">
      <formula>AND(task_start&lt;=BT$5,ROUNDDOWN((task_end-task_start+1)*task_progress,0)+task_start-1&gt;=BT$5)</formula>
    </cfRule>
    <cfRule type="expression" dxfId="27" priority="71" stopIfTrue="1">
      <formula>AND(task_end&gt;=BT$5,task_start&lt;BU$5)</formula>
    </cfRule>
  </conditionalFormatting>
  <conditionalFormatting sqref="BT47:BZ47">
    <cfRule type="expression" dxfId="26" priority="69">
      <formula>AND(TODAY()&gt;=BT$5,TODAY()&lt;BU$5)</formula>
    </cfRule>
  </conditionalFormatting>
  <conditionalFormatting sqref="BT47:BZ47">
    <cfRule type="expression" dxfId="25" priority="67">
      <formula>AND(task_start&lt;=BT$5,ROUNDDOWN((task_end-task_start+1)*task_progress,0)+task_start-1&gt;=BT$5)</formula>
    </cfRule>
    <cfRule type="expression" dxfId="24" priority="68" stopIfTrue="1">
      <formula>AND(task_end&gt;=BT$5,task_start&lt;BU$5)</formula>
    </cfRule>
  </conditionalFormatting>
  <conditionalFormatting sqref="CA46:CG46">
    <cfRule type="expression" dxfId="23" priority="57">
      <formula>AND(TODAY()&gt;=CA$5,TODAY()&lt;CB$5)</formula>
    </cfRule>
  </conditionalFormatting>
  <conditionalFormatting sqref="CA46:CG46">
    <cfRule type="expression" dxfId="22" priority="55">
      <formula>AND(task_start&lt;=CA$5,ROUNDDOWN((task_end-task_start+1)*task_progress,0)+task_start-1&gt;=CA$5)</formula>
    </cfRule>
    <cfRule type="expression" dxfId="21" priority="56" stopIfTrue="1">
      <formula>AND(task_end&gt;=CA$5,task_start&lt;CB$5)</formula>
    </cfRule>
  </conditionalFormatting>
  <conditionalFormatting sqref="CA47:CG47">
    <cfRule type="expression" dxfId="20" priority="54">
      <formula>AND(TODAY()&gt;=CA$5,TODAY()&lt;CB$5)</formula>
    </cfRule>
  </conditionalFormatting>
  <conditionalFormatting sqref="CA47:CG47">
    <cfRule type="expression" dxfId="19" priority="52">
      <formula>AND(task_start&lt;=CA$5,ROUNDDOWN((task_end-task_start+1)*task_progress,0)+task_start-1&gt;=CA$5)</formula>
    </cfRule>
    <cfRule type="expression" dxfId="18" priority="53" stopIfTrue="1">
      <formula>AND(task_end&gt;=CA$5,task_start&lt;CB$5)</formula>
    </cfRule>
  </conditionalFormatting>
  <conditionalFormatting sqref="CH46:CN46">
    <cfRule type="expression" dxfId="17" priority="42">
      <formula>AND(TODAY()&gt;=CH$5,TODAY()&lt;CI$5)</formula>
    </cfRule>
  </conditionalFormatting>
  <conditionalFormatting sqref="CH46:CN46">
    <cfRule type="expression" dxfId="16" priority="40">
      <formula>AND(task_start&lt;=CH$5,ROUNDDOWN((task_end-task_start+1)*task_progress,0)+task_start-1&gt;=CH$5)</formula>
    </cfRule>
    <cfRule type="expression" dxfId="15" priority="41" stopIfTrue="1">
      <formula>AND(task_end&gt;=CH$5,task_start&lt;CI$5)</formula>
    </cfRule>
  </conditionalFormatting>
  <conditionalFormatting sqref="CH47:CN47">
    <cfRule type="expression" dxfId="14" priority="39">
      <formula>AND(TODAY()&gt;=CH$5,TODAY()&lt;CI$5)</formula>
    </cfRule>
  </conditionalFormatting>
  <conditionalFormatting sqref="CH47:CN47">
    <cfRule type="expression" dxfId="13" priority="37">
      <formula>AND(task_start&lt;=CH$5,ROUNDDOWN((task_end-task_start+1)*task_progress,0)+task_start-1&gt;=CH$5)</formula>
    </cfRule>
    <cfRule type="expression" dxfId="12" priority="38" stopIfTrue="1">
      <formula>AND(task_end&gt;=CH$5,task_start&lt;CI$5)</formula>
    </cfRule>
  </conditionalFormatting>
  <conditionalFormatting sqref="CO46:CU46">
    <cfRule type="expression" dxfId="11" priority="27">
      <formula>AND(TODAY()&gt;=CO$5,TODAY()&lt;CP$5)</formula>
    </cfRule>
  </conditionalFormatting>
  <conditionalFormatting sqref="CO46:CU46">
    <cfRule type="expression" dxfId="10" priority="25">
      <formula>AND(task_start&lt;=CO$5,ROUNDDOWN((task_end-task_start+1)*task_progress,0)+task_start-1&gt;=CO$5)</formula>
    </cfRule>
    <cfRule type="expression" dxfId="9" priority="26" stopIfTrue="1">
      <formula>AND(task_end&gt;=CO$5,task_start&lt;CP$5)</formula>
    </cfRule>
  </conditionalFormatting>
  <conditionalFormatting sqref="CO47:CU47">
    <cfRule type="expression" dxfId="8" priority="24">
      <formula>AND(TODAY()&gt;=CO$5,TODAY()&lt;CP$5)</formula>
    </cfRule>
  </conditionalFormatting>
  <conditionalFormatting sqref="CO47:CU47">
    <cfRule type="expression" dxfId="7" priority="22">
      <formula>AND(task_start&lt;=CO$5,ROUNDDOWN((task_end-task_start+1)*task_progress,0)+task_start-1&gt;=CO$5)</formula>
    </cfRule>
    <cfRule type="expression" dxfId="6" priority="23" stopIfTrue="1">
      <formula>AND(task_end&gt;=CO$5,task_start&lt;CP$5)</formula>
    </cfRule>
  </conditionalFormatting>
  <conditionalFormatting sqref="CV46:DB46">
    <cfRule type="expression" dxfId="5" priority="12">
      <formula>AND(TODAY()&gt;=CV$5,TODAY()&lt;CW$5)</formula>
    </cfRule>
  </conditionalFormatting>
  <conditionalFormatting sqref="CV46:DB46">
    <cfRule type="expression" dxfId="4" priority="10">
      <formula>AND(task_start&lt;=CV$5,ROUNDDOWN((task_end-task_start+1)*task_progress,0)+task_start-1&gt;=CV$5)</formula>
    </cfRule>
    <cfRule type="expression" dxfId="3" priority="11" stopIfTrue="1">
      <formula>AND(task_end&gt;=CV$5,task_start&lt;CW$5)</formula>
    </cfRule>
  </conditionalFormatting>
  <conditionalFormatting sqref="CV47:DB47">
    <cfRule type="expression" dxfId="2" priority="9">
      <formula>AND(TODAY()&gt;=CV$5,TODAY()&lt;CW$5)</formula>
    </cfRule>
  </conditionalFormatting>
  <conditionalFormatting sqref="CV47:DB47">
    <cfRule type="expression" dxfId="1" priority="7">
      <formula>AND(task_start&lt;=CV$5,ROUNDDOWN((task_end-task_start+1)*task_progress,0)+task_start-1&gt;=CV$5)</formula>
    </cfRule>
    <cfRule type="expression" dxfId="0" priority="8" stopIfTrue="1">
      <formula>AND(task_end&gt;=CV$5,task_start&lt;CW$5)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7" customWidth="1"/>
    <col min="2" max="16384" width="9.140625" style="1"/>
  </cols>
  <sheetData>
    <row r="1" spans="1:2" ht="46.5" customHeight="1" x14ac:dyDescent="0.2"/>
    <row r="2" spans="1:2" s="39" customFormat="1" ht="15.75" x14ac:dyDescent="0.25">
      <c r="A2" s="38" t="s">
        <v>8</v>
      </c>
      <c r="B2" s="38"/>
    </row>
    <row r="3" spans="1:2" s="43" customFormat="1" ht="27" customHeight="1" x14ac:dyDescent="0.25">
      <c r="A3" s="44" t="s">
        <v>13</v>
      </c>
      <c r="B3" s="44"/>
    </row>
    <row r="4" spans="1:2" s="40" customFormat="1" ht="26.25" x14ac:dyDescent="0.4">
      <c r="A4" s="41" t="s">
        <v>7</v>
      </c>
    </row>
    <row r="5" spans="1:2" ht="74.099999999999994" customHeight="1" x14ac:dyDescent="0.2">
      <c r="A5" s="42" t="s">
        <v>16</v>
      </c>
    </row>
    <row r="6" spans="1:2" ht="26.25" customHeight="1" x14ac:dyDescent="0.2">
      <c r="A6" s="41" t="s">
        <v>19</v>
      </c>
    </row>
    <row r="7" spans="1:2" s="37" customFormat="1" ht="204.95" customHeight="1" x14ac:dyDescent="0.25">
      <c r="A7" s="46" t="s">
        <v>18</v>
      </c>
    </row>
    <row r="8" spans="1:2" s="40" customFormat="1" ht="26.25" x14ac:dyDescent="0.4">
      <c r="A8" s="41" t="s">
        <v>9</v>
      </c>
    </row>
    <row r="9" spans="1:2" ht="60" x14ac:dyDescent="0.2">
      <c r="A9" s="42" t="s">
        <v>17</v>
      </c>
    </row>
    <row r="10" spans="1:2" s="37" customFormat="1" ht="27.95" customHeight="1" x14ac:dyDescent="0.25">
      <c r="A10" s="45" t="s">
        <v>15</v>
      </c>
    </row>
    <row r="11" spans="1:2" s="40" customFormat="1" ht="26.25" x14ac:dyDescent="0.4">
      <c r="A11" s="41" t="s">
        <v>6</v>
      </c>
    </row>
    <row r="12" spans="1:2" ht="30" x14ac:dyDescent="0.2">
      <c r="A12" s="42" t="s">
        <v>14</v>
      </c>
    </row>
    <row r="13" spans="1:2" s="37" customFormat="1" ht="27.95" customHeight="1" x14ac:dyDescent="0.25">
      <c r="A13" s="45" t="s">
        <v>1</v>
      </c>
    </row>
    <row r="14" spans="1:2" s="40" customFormat="1" ht="26.25" x14ac:dyDescent="0.4">
      <c r="A14" s="41" t="s">
        <v>10</v>
      </c>
    </row>
    <row r="15" spans="1:2" ht="75" customHeight="1" x14ac:dyDescent="0.2">
      <c r="A15" s="42" t="s">
        <v>11</v>
      </c>
    </row>
    <row r="16" spans="1:2" ht="75" x14ac:dyDescent="0.2">
      <c r="A16" s="42"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2021-02-04T03:46:48Z</dcterms:modified>
</cp:coreProperties>
</file>